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DAEA4CCE-B952-4BF6-9144-CAC80E75BD79}" xr6:coauthVersionLast="47" xr6:coauthVersionMax="47" xr10:uidLastSave="{00000000-0000-0000-0000-000000000000}"/>
  <bookViews>
    <workbookView xWindow="-110" yWindow="-110" windowWidth="19420" windowHeight="10300" tabRatio="927" firstSheet="2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Sales'!$A$1:$T$2674</definedName>
    <definedName name="_xlnm._FilterDatabase" localSheetId="3" hidden="1">'Set up'!$A$1:$D$43</definedName>
    <definedName name="_xlnm.Print_Area" localSheetId="1">'Customer Aging'!$A$1:$H$56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7" l="1"/>
  <c r="E10" i="7"/>
  <c r="E11" i="7" s="1"/>
  <c r="E18" i="7"/>
  <c r="E34" i="7"/>
  <c r="E44" i="7"/>
  <c r="E45" i="7" s="1"/>
  <c r="E64" i="7"/>
  <c r="E80" i="7"/>
  <c r="E86" i="7"/>
  <c r="E87" i="7" s="1"/>
  <c r="E99" i="7"/>
  <c r="E110" i="7" s="1"/>
  <c r="E109" i="7"/>
  <c r="E122" i="7"/>
  <c r="E129" i="7"/>
  <c r="E136" i="7"/>
  <c r="E139" i="7"/>
  <c r="E140" i="7" s="1"/>
  <c r="E153" i="7"/>
  <c r="E177" i="7"/>
  <c r="E192" i="7"/>
  <c r="E205" i="7"/>
  <c r="E225" i="7"/>
  <c r="E237" i="7"/>
  <c r="E238" i="7" s="1"/>
  <c r="E262" i="7"/>
  <c r="E292" i="7"/>
  <c r="E411" i="7" s="1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213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6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9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E206" i="7" l="1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J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I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L2564" i="4" s="1"/>
  <c r="K2565" i="4"/>
  <c r="K2566" i="4"/>
  <c r="L2566" i="4" s="1"/>
  <c r="K2567" i="4"/>
  <c r="K2568" i="4"/>
  <c r="K2569" i="4"/>
  <c r="M2569" i="4" s="1"/>
  <c r="K2570" i="4"/>
  <c r="L2570" i="4" s="1"/>
  <c r="K2571" i="4"/>
  <c r="K2572" i="4"/>
  <c r="L2572" i="4" s="1"/>
  <c r="K2573" i="4"/>
  <c r="K2574" i="4"/>
  <c r="L2574" i="4" s="1"/>
  <c r="K2575" i="4"/>
  <c r="K2576" i="4"/>
  <c r="K2577" i="4"/>
  <c r="M2577" i="4" s="1"/>
  <c r="K2578" i="4"/>
  <c r="L2578" i="4" s="1"/>
  <c r="K2579" i="4"/>
  <c r="K2580" i="4"/>
  <c r="L2580" i="4" s="1"/>
  <c r="K2581" i="4"/>
  <c r="K2582" i="4"/>
  <c r="L2582" i="4" s="1"/>
  <c r="K2583" i="4"/>
  <c r="K2584" i="4"/>
  <c r="K2585" i="4"/>
  <c r="M2585" i="4" s="1"/>
  <c r="K2586" i="4"/>
  <c r="L2586" i="4" s="1"/>
  <c r="K2587" i="4"/>
  <c r="K2588" i="4"/>
  <c r="L2588" i="4" s="1"/>
  <c r="K2589" i="4"/>
  <c r="K2590" i="4"/>
  <c r="L2590" i="4" s="1"/>
  <c r="K2591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85" i="4"/>
  <c r="L2577" i="4"/>
  <c r="L2569" i="4"/>
  <c r="L2561" i="4"/>
  <c r="L2533" i="4"/>
  <c r="M2589" i="4"/>
  <c r="L2589" i="4"/>
  <c r="M2581" i="4"/>
  <c r="L2581" i="4"/>
  <c r="M2573" i="4"/>
  <c r="L2573" i="4"/>
  <c r="M2565" i="4"/>
  <c r="L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84" i="4"/>
  <c r="L2584" i="4"/>
  <c r="L2576" i="4"/>
  <c r="M2576" i="4"/>
  <c r="M2568" i="4"/>
  <c r="L2568" i="4"/>
  <c r="M2560" i="4"/>
  <c r="L2560" i="4"/>
  <c r="M2532" i="4"/>
  <c r="L2532" i="4"/>
  <c r="M2588" i="4"/>
  <c r="M2580" i="4"/>
  <c r="M2572" i="4"/>
  <c r="M2564" i="4"/>
  <c r="L2545" i="4"/>
  <c r="L2517" i="4"/>
  <c r="L2555" i="4"/>
  <c r="M2555" i="4"/>
  <c r="L2539" i="4"/>
  <c r="M2539" i="4"/>
  <c r="L2511" i="4"/>
  <c r="M2511" i="4"/>
  <c r="L2591" i="4"/>
  <c r="M2591" i="4"/>
  <c r="L2583" i="4"/>
  <c r="M2583" i="4"/>
  <c r="L2575" i="4"/>
  <c r="M2575" i="4"/>
  <c r="L2567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L2587" i="4"/>
  <c r="M2587" i="4"/>
  <c r="L2579" i="4"/>
  <c r="M2579" i="4"/>
  <c r="L2571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90" i="4"/>
  <c r="M2586" i="4"/>
  <c r="M2582" i="4"/>
  <c r="M257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2678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O348" i="4" l="1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O502" i="4" l="1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M252" i="4" l="1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P2" i="4" l="1"/>
  <c r="K139" i="4"/>
  <c r="K138" i="4"/>
  <c r="L139" i="4" l="1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2678" i="4"/>
  <c r="O2682" i="4" s="1"/>
  <c r="O2685" i="4" s="1"/>
  <c r="P2238" i="4"/>
  <c r="P2678" i="4" l="1"/>
  <c r="Q2678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8C943101-08E7-418E-922C-C97AAB992621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 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<sst xmlns="http://schemas.openxmlformats.org/spreadsheetml/2006/main" count="16000" uniqueCount="2438">
  <si>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</si>
  <si>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</si>
  <si>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</si>
  <si>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</si>
  <si>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</si>
  <si>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</si>
  <si>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</si>
  <si>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</si>
  <si>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</si>
  <si>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</si>
  <si>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</si>
  <si>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</si>
  <si>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</si>
  <si>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</si>
  <si>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</si>
  <si>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</si>
  <si>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</si>
  <si>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</si>
  <si>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</si>
  <si>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</si>
  <si>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</si>
  <si>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</si>
  <si>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</si>
  <si>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</si>
  <si>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</si>
  <si>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</si>
  <si>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</si>
  <si>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</si>
  <si>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</si>
  <si>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</si>
  <si>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</si>
  <si>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</si>
  <si>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</si>
  <si>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</si>
  <si>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</si>
  <si>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</si>
  <si>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</si>
  <si>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</si>
  <si>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</si>
  <si>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</si>
  <si>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</si>
  <si>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</si>
  <si>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</si>
  <si>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</si>
  <si>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</si>
  <si>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</si>
  <si>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</si>
  <si>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</si>
  <si>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</si>
  <si>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</si>
  <si>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</si>
  <si>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</si>
  <si>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</si>
  <si>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</si>
  <si>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</si>
  <si>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</si>
  <si>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</si>
  <si>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</si>
  <si>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</si>
  <si>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</si>
  <si>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</si>
  <si>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</si>
  <si>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</si>
  <si>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</si>
  <si>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</si>
  <si>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</si>
  <si>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</si>
  <si>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</si>
  <si>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</si>
  <si>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</si>
  <si>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</si>
  <si>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</si>
  <si>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</si>
  <si>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</si>
  <si>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</si>
  <si>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</si>
  <si>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</si>
  <si>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</si>
  <si>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</si>
  <si>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</si>
  <si>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</si>
  <si>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</si>
  <si>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</si>
  <si>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</si>
  <si>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</si>
  <si>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</si>
  <si>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</si>
  <si>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</si>
  <si>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</si>
  <si>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</si>
  <si>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</si>
  <si>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</si>
  <si>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</si>
  <si>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</si>
  <si>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</si>
  <si>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</si>
  <si>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</si>
  <si>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</si>
  <si>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</si>
  <si>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</si>
  <si>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</si>
  <si>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</si>
  <si>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</si>
  <si>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</si>
  <si>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</si>
  <si>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</si>
  <si>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</si>
  <si>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</si>
  <si>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</si>
  <si>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</si>
  <si>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</si>
  <si>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</si>
  <si>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</si>
  <si>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</si>
  <si>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</si>
  <si>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</si>
  <si>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</si>
  <si>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</si>
  <si>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</si>
  <si>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</si>
  <si>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</si>
  <si>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</si>
  <si>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</si>
  <si>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</si>
  <si>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</si>
  <si>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</si>
  <si>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</si>
  <si>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</si>
  <si>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</si>
  <si>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</si>
  <si>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</si>
  <si>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</si>
  <si>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</si>
  <si>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</si>
  <si>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</si>
  <si>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</si>
  <si>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</si>
  <si>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</si>
  <si>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</si>
  <si>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</si>
  <si>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</si>
  <si>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</si>
  <si>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</si>
  <si>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</si>
  <si>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</si>
  <si>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</si>
  <si>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</si>
  <si>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</si>
  <si>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</si>
  <si>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</si>
  <si>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</si>
  <si>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</si>
  <si>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</si>
  <si>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</si>
  <si>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</si>
  <si>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</si>
  <si>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</si>
  <si>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</si>
  <si>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</si>
  <si>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</si>
  <si>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</si>
  <si>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</si>
  <si>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</si>
  <si>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</si>
  <si>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</si>
  <si>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</si>
  <si>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</si>
  <si>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</si>
  <si>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</si>
  <si>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</si>
  <si>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</si>
  <si>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</si>
  <si>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</si>
  <si>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</si>
  <si>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</si>
  <si>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</si>
  <si>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</si>
  <si>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</si>
  <si>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</si>
  <si>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</si>
  <si>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</si>
  <si>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</si>
  <si>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</si>
  <si>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</si>
  <si>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</si>
  <si>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</si>
  <si>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</si>
  <si>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</si>
  <si>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</si>
  <si>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</si>
  <si>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</si>
  <si>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</si>
  <si>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</si>
  <si>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</si>
  <si>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</si>
  <si>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</si>
  <si>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</si>
  <si>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</si>
  <si>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</si>
  <si>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</si>
  <si>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</si>
  <si>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</si>
  <si>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</si>
  <si>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</si>
  <si>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</si>
  <si>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</si>
  <si>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</si>
  <si>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</si>
  <si>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</si>
  <si>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</si>
  <si>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</si>
  <si>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</si>
  <si>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</si>
  <si>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</si>
  <si>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</si>
  <si>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</si>
  <si>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</si>
  <si>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</si>
  <si>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</si>
  <si>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</si>
  <si>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</si>
  <si>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</si>
  <si>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</si>
  <si>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</si>
  <si>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</si>
  <si>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</si>
  <si>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</si>
  <si>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</si>
  <si>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</si>
  <si>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</si>
  <si>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</si>
  <si>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</si>
  <si>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</si>
  <si>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</si>
  <si>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</si>
  <si>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</si>
  <si>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</si>
  <si>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</si>
  <si>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</si>
  <si>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</si>
  <si>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</si>
  <si>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</si>
  <si>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</si>
  <si>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</si>
  <si>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</si>
  <si>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</si>
  <si>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</si>
  <si>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</si>
  <si>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</si>
  <si>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</si>
  <si>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</si>
  <si>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</si>
  <si>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</si>
  <si>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</si>
  <si>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</si>
  <si>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</si>
  <si>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</si>
  <si>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</si>
  <si>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</si>
  <si>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</si>
  <si>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</si>
  <si>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</si>
  <si>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</si>
  <si>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</si>
  <si>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</si>
  <si>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</si>
  <si>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</si>
  <si>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</si>
  <si>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</si>
  <si>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</si>
  <si>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</si>
  <si>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</si>
  <si>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</si>
  <si>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</si>
  <si>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</si>
  <si>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</si>
  <si>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</si>
  <si>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</si>
  <si>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</si>
  <si>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</si>
  <si>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</si>
  <si>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</si>
  <si>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</si>
  <si>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</si>
  <si>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</si>
  <si>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</si>
  <si>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</si>
  <si>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</si>
  <si>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</si>
  <si>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</si>
  <si>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</si>
  <si>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</si>
  <si>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</si>
  <si>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</si>
  <si>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</si>
  <si>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</si>
  <si>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</si>
  <si>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</si>
  <si>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</si>
  <si>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</si>
  <si>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</si>
  <si>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</si>
  <si>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</si>
  <si>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</si>
  <si>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</si>
  <si>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</si>
  <si>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</si>
  <si>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</si>
  <si>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</si>
  <si>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</si>
  <si>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</si>
  <si>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</si>
  <si>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</si>
  <si>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</si>
  <si>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</si>
  <si>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</si>
  <si>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</si>
  <si>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</si>
  <si>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</si>
  <si>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</si>
  <si>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</si>
  <si>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</si>
  <si>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</si>
  <si>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</si>
  <si>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</si>
  <si>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</si>
  <si>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</si>
  <si>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</si>
  <si>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</si>
  <si>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</si>
  <si>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</si>
  <si>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</si>
  <si>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</si>
  <si>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</si>
  <si>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</si>
  <si>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</si>
  <si>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</si>
  <si>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</si>
  <si>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</si>
  <si>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</si>
  <si>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</si>
  <si>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</si>
  <si>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</si>
  <si>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</si>
  <si>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</si>
  <si>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</si>
  <si>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</si>
  <si>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</si>
  <si>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</si>
  <si>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</si>
  <si>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</si>
  <si>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</si>
  <si>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</si>
  <si>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</si>
  <si>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</si>
  <si>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</si>
  <si>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</si>
  <si>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</si>
  <si>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</si>
  <si>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</si>
  <si>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</si>
  <si>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</si>
  <si>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</si>
  <si>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</si>
  <si>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</si>
  <si>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</si>
  <si>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</si>
  <si>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</si>
  <si>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</si>
  <si>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</si>
  <si>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</si>
  <si>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</si>
  <si>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</si>
  <si>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</si>
  <si>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</si>
  <si>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</si>
  <si>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</si>
  <si>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</si>
  <si>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</si>
  <si>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</si>
  <si>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</si>
  <si>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</si>
  <si>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</si>
  <si>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</si>
  <si>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</si>
  <si>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</si>
  <si>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</si>
  <si>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</si>
  <si>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</si>
  <si>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</si>
  <si>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</si>
  <si>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</si>
  <si>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</si>
  <si>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</si>
  <si>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</si>
  <si>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</si>
  <si>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</si>
  <si>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</si>
  <si>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</si>
  <si>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</si>
  <si>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</si>
  <si>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</si>
  <si>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</si>
  <si>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</si>
  <si>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</si>
  <si>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</si>
  <si>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</si>
  <si>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</si>
  <si>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</si>
  <si>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</si>
  <si>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</si>
  <si>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</si>
  <si>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</si>
  <si>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</si>
  <si>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</si>
  <si>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</si>
  <si>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</si>
  <si>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</si>
  <si>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</si>
  <si>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</si>
  <si>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</si>
  <si>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</si>
  <si>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</si>
  <si>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</si>
  <si>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</si>
  <si>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</si>
  <si>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</si>
  <si>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</si>
  <si>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</si>
  <si>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</si>
  <si>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</si>
  <si>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</si>
  <si>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</si>
  <si>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</si>
  <si>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</si>
  <si>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</si>
  <si>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</si>
  <si>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</si>
  <si>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</si>
  <si>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</si>
  <si>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</si>
  <si>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</si>
  <si>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</si>
  <si>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</si>
  <si>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</si>
  <si>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</si>
  <si>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</si>
  <si>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</si>
  <si>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</si>
  <si>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</si>
  <si>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</si>
  <si>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</si>
  <si>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</si>
  <si>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</si>
  <si>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</si>
  <si>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</si>
  <si>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</si>
  <si>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</si>
  <si>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</si>
  <si>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</si>
  <si>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</si>
  <si>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</si>
  <si>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</si>
  <si>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</si>
  <si>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</si>
  <si>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</si>
  <si>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</si>
  <si>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</si>
  <si>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</si>
  <si>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</si>
  <si>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</si>
  <si>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</si>
  <si>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</si>
  <si>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</si>
  <si>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</si>
  <si>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</si>
  <si>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</si>
  <si>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</si>
  <si>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</si>
  <si>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</si>
  <si>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</si>
  <si>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</si>
  <si>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</si>
  <si>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</si>
  <si>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</si>
  <si>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</si>
  <si>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</si>
  <si>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</si>
  <si>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</si>
  <si>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</si>
  <si>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</si>
  <si>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</si>
  <si>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</si>
  <si>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</si>
  <si>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</si>
  <si>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</si>
  <si>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</si>
  <si>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</si>
  <si>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</si>
  <si>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</si>
  <si>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</si>
  <si>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</si>
  <si>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</si>
  <si>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</si>
  <si>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</si>
  <si>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</si>
  <si>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</si>
  <si>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</si>
  <si>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</si>
  <si>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</si>
  <si>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</si>
  <si>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</si>
  <si>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</si>
  <si>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</si>
  <si>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</si>
  <si>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</si>
  <si>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</si>
  <si>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</si>
  <si>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</si>
  <si>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</si>
  <si>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</si>
  <si>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</si>
  <si>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</si>
  <si>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</si>
  <si>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</si>
  <si>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</si>
  <si>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</si>
  <si>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</si>
  <si>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</si>
  <si>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</si>
  <si>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</si>
  <si>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</si>
  <si>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</si>
  <si>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</si>
  <si>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</si>
  <si>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</si>
  <si>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</si>
  <si>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</si>
  <si>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</si>
  <si>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</si>
  <si>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</si>
  <si>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</si>
  <si>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</si>
  <si>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</si>
  <si>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</si>
  <si>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</si>
  <si>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</si>
  <si>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</si>
  <si>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</si>
  <si>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</si>
  <si>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</si>
  <si>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</si>
  <si>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</si>
  <si>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</si>
  <si>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</si>
  <si>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</si>
  <si>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</si>
  <si>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</si>
  <si>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</si>
  <si>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</si>
  <si>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</si>
  <si>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</si>
  <si>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</si>
  <si>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</si>
  <si>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</si>
  <si>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</si>
  <si>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</si>
  <si>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</si>
  <si>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</si>
  <si>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</si>
  <si>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</si>
  <si>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</si>
  <si>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</si>
  <si>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</si>
  <si>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</si>
  <si>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</si>
  <si>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</si>
  <si>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</si>
  <si>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</si>
  <si>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</si>
  <si>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</si>
  <si>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</si>
  <si>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</si>
  <si>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</si>
  <si>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</si>
  <si>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</si>
  <si>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</si>
  <si>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</si>
  <si>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</si>
  <si>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</si>
  <si>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</si>
  <si>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</si>
  <si>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</si>
  <si>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</si>
  <si>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</si>
  <si>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</si>
  <si>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</si>
  <si>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</si>
  <si>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</si>
  <si>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</si>
  <si>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</si>
  <si>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</si>
  <si>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</si>
  <si>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</si>
  <si>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</si>
  <si>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</si>
  <si>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</si>
  <si>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</si>
  <si>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</si>
  <si>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</si>
  <si>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</si>
  <si>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</si>
  <si>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</si>
  <si>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</si>
  <si>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</si>
  <si>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</si>
  <si>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</si>
  <si>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</si>
  <si>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</si>
  <si>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</si>
  <si>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</si>
  <si>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</si>
  <si>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</si>
  <si>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</si>
  <si>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</si>
  <si>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</si>
  <si>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</si>
  <si>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</si>
  <si>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</si>
  <si>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</si>
  <si>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</si>
  <si>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</si>
  <si>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</si>
  <si>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</si>
  <si>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</si>
  <si>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</si>
  <si>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</si>
  <si>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</si>
  <si>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</si>
  <si>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</si>
  <si>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</si>
  <si>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</si>
  <si>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</si>
  <si>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</si>
  <si>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</si>
  <si>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</si>
  <si>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</si>
  <si>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</si>
  <si>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</si>
  <si>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</si>
  <si>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</si>
  <si>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</si>
  <si>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</si>
  <si>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</si>
  <si>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</si>
  <si>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</si>
  <si>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</si>
  <si>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</si>
  <si>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</si>
  <si>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</si>
  <si>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</si>
  <si>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</si>
  <si>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</si>
  <si>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</si>
  <si>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</si>
  <si>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</si>
  <si>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</si>
  <si>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</si>
  <si>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</si>
  <si>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</si>
  <si>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</si>
  <si>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</si>
  <si>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</si>
  <si>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</si>
  <si>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</si>
  <si>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</si>
  <si>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</si>
  <si>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</si>
  <si>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</si>
  <si>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</si>
  <si>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</si>
  <si>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</si>
  <si>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</si>
  <si>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</si>
  <si>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</si>
  <si>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</si>
  <si>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</si>
  <si>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</si>
  <si>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</si>
  <si>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</si>
  <si>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</si>
  <si>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</si>
  <si>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</si>
  <si>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</si>
  <si>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</si>
  <si>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</si>
  <si>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</si>
  <si>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</si>
  <si>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</si>
  <si>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</si>
  <si>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</si>
  <si>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</si>
  <si>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</si>
  <si>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</si>
  <si>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</si>
  <si>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</si>
  <si>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</si>
  <si>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</si>
  <si>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</si>
  <si>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</si>
  <si>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</si>
  <si>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</si>
  <si>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</si>
  <si>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</si>
  <si>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</si>
  <si>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</si>
  <si>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</si>
  <si>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</si>
  <si>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</si>
  <si>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</si>
  <si>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</si>
  <si>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</si>
  <si>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</si>
  <si>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</si>
  <si>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</si>
  <si>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</si>
  <si>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</si>
  <si>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</si>
  <si>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</si>
  <si>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</si>
  <si>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</si>
  <si>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</si>
  <si>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</si>
  <si>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</si>
  <si>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</si>
  <si>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</si>
  <si>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</si>
  <si>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</si>
  <si>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</si>
  <si>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</si>
  <si>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</si>
  <si>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</si>
  <si>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</si>
  <si>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</si>
  <si>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</si>
  <si>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</si>
  <si>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</si>
  <si>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</si>
  <si>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</si>
  <si>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</si>
  <si>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</si>
  <si>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</si>
  <si>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</si>
  <si>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</si>
  <si>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</si>
  <si>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</si>
  <si>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</si>
  <si>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</si>
  <si>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</si>
  <si>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</si>
  <si>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</si>
  <si>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</si>
  <si>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</si>
  <si>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</si>
  <si>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</si>
  <si>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</si>
  <si>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</si>
  <si>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</si>
  <si>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</si>
  <si>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</si>
  <si>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</si>
  <si>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</si>
  <si>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</si>
  <si>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</si>
  <si>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</si>
  <si>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</si>
  <si>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</si>
  <si>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</si>
  <si>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</si>
  <si>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</si>
  <si>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</si>
  <si>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</si>
  <si>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</si>
  <si>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</si>
  <si>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</si>
  <si>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</si>
  <si>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</si>
  <si>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</si>
  <si>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</si>
  <si>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</si>
  <si>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</si>
  <si>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</si>
  <si>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</si>
  <si>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</si>
  <si>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</si>
  <si>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</si>
  <si>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</si>
  <si>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</si>
  <si>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</si>
  <si>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</si>
  <si>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</si>
  <si>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</si>
  <si>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</si>
  <si>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</si>
  <si>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</si>
  <si>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</si>
  <si>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</si>
  <si>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</si>
  <si>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</si>
  <si>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</si>
  <si>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</si>
  <si>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</si>
  <si>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</si>
  <si>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</si>
  <si>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</si>
  <si>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</si>
  <si>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</si>
  <si>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</si>
  <si>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</si>
  <si>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</si>
  <si>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</si>
  <si>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</si>
  <si>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</si>
  <si>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</si>
  <si>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</si>
  <si>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</si>
  <si>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</si>
  <si>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</si>
  <si>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</si>
  <si>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</si>
  <si>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</si>
  <si>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</si>
  <si>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</si>
  <si>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</si>
  <si>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</si>
  <si>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</si>
  <si>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</si>
  <si>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</si>
  <si>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</si>
  <si>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</si>
  <si>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</si>
  <si>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</si>
  <si>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</si>
  <si>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</si>
  <si>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</si>
  <si>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</si>
  <si>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</si>
  <si>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</si>
  <si>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</si>
  <si>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</si>
  <si>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</si>
  <si>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</si>
  <si>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</si>
  <si>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</si>
  <si>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</si>
  <si>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</si>
  <si>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</si>
  <si>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</si>
  <si>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</si>
  <si>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</si>
  <si>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</si>
  <si>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</si>
  <si>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</si>
  <si>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</si>
  <si>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</si>
  <si>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</si>
  <si>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</si>
  <si>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</si>
  <si>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</si>
  <si>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</si>
  <si>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</si>
  <si>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</si>
  <si>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</si>
  <si>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</si>
  <si>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</si>
  <si>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</si>
  <si>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</si>
  <si>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</si>
  <si>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</si>
  <si>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</si>
  <si>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</si>
  <si>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</si>
  <si>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</si>
  <si>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</si>
  <si>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</si>
  <si>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</si>
  <si>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</si>
  <si>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</si>
  <si>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</si>
  <si>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</si>
  <si>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</si>
  <si>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</si>
  <si>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</si>
  <si>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</si>
  <si>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</si>
  <si>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</si>
  <si>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</si>
  <si>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</si>
  <si>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</si>
  <si>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</si>
  <si>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</si>
  <si>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</si>
  <si>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</si>
  <si>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</si>
  <si>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</si>
  <si>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</si>
  <si>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</si>
  <si>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</si>
  <si>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</si>
  <si>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</si>
  <si>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</si>
  <si>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</si>
  <si>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</si>
  <si>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</si>
  <si>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</si>
  <si>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</si>
  <si>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</si>
  <si>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</si>
  <si>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</si>
  <si>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</si>
  <si>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</si>
  <si>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</si>
  <si>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</si>
  <si>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</si>
  <si>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</si>
  <si>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</si>
  <si>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</si>
  <si>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</si>
  <si>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</si>
  <si>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</si>
  <si>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</si>
  <si>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</si>
  <si>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</si>
  <si>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</si>
  <si>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</si>
  <si>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</si>
  <si>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</si>
  <si>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</si>
  <si>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</si>
  <si>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</si>
  <si>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</si>
  <si>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</si>
  <si>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</si>
  <si>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</si>
  <si>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</si>
  <si>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</si>
  <si>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</si>
  <si>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</si>
  <si>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</si>
  <si>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</si>
  <si>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</si>
  <si>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</si>
  <si>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</si>
  <si>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</si>
  <si>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</si>
  <si>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</si>
  <si>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</si>
  <si>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</si>
  <si>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</si>
  <si>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</si>
  <si>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</si>
  <si>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</si>
  <si>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</si>
  <si>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</si>
  <si>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</si>
  <si>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</si>
  <si>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</si>
  <si>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</si>
  <si>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</si>
  <si>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</si>
  <si>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</si>
  <si>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</si>
  <si>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</si>
  <si>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</si>
  <si>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</si>
  <si>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</si>
  <si>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</si>
  <si>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</si>
  <si>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</si>
  <si>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</si>
  <si>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</si>
  <si>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</si>
  <si>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</si>
  <si>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</si>
  <si>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</si>
  <si>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</si>
  <si>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</si>
  <si>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</si>
  <si>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</si>
  <si>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</si>
  <si>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</si>
  <si>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</si>
  <si>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</si>
  <si>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</si>
  <si>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</si>
  <si>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</si>
  <si>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</si>
  <si>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</si>
  <si>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</si>
  <si>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</si>
  <si>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</si>
  <si>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</si>
  <si>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</si>
  <si>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</si>
  <si>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</si>
  <si>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</si>
  <si>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</si>
  <si>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</si>
  <si>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</si>
  <si>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</si>
  <si>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</si>
  <si>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</si>
  <si>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</si>
  <si>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</si>
  <si>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</si>
  <si>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</si>
  <si>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</si>
  <si>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</si>
  <si>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</si>
  <si>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</si>
  <si>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</si>
  <si>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</si>
  <si>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</si>
  <si>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</si>
  <si>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</si>
  <si>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</si>
  <si>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</si>
  <si>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</si>
  <si>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</si>
  <si>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</si>
  <si>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</si>
  <si>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</si>
  <si>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</si>
  <si>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</si>
  <si>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</si>
  <si>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</si>
  <si>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</si>
  <si>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</si>
  <si>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</si>
  <si>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</si>
  <si>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</si>
  <si>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</si>
  <si>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</si>
  <si>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</si>
  <si>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</si>
  <si>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</si>
  <si>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</si>
  <si>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</si>
  <si>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</si>
  <si>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</si>
  <si>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</si>
  <si>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</si>
  <si>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</si>
  <si>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</si>
  <si>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</si>
  <si>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</si>
  <si>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</si>
  <si>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</si>
  <si>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</si>
  <si>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</si>
  <si>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</si>
  <si>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</si>
  <si>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</si>
  <si>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</si>
  <si>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</si>
  <si>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</si>
  <si>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</si>
  <si>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</si>
  <si>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</si>
  <si>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</si>
  <si>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</si>
  <si>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</si>
  <si>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</si>
  <si>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</si>
  <si>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</si>
  <si>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</si>
  <si>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</si>
  <si>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</si>
  <si>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</si>
  <si>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</si>
  <si>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</si>
  <si>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</si>
  <si>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</si>
  <si>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</si>
  <si>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</si>
  <si>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</si>
  <si>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</si>
  <si>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</si>
  <si>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</si>
  <si>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</si>
  <si>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</si>
  <si>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</si>
  <si>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</si>
  <si>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</si>
  <si>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</si>
  <si>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</si>
  <si>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</si>
  <si>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</si>
  <si>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</si>
  <si>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</si>
  <si>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</si>
  <si>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</si>
  <si>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</si>
  <si>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</si>
  <si>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</si>
  <si>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</si>
  <si>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</si>
  <si>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</si>
  <si>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</si>
  <si>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</si>
  <si>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</si>
  <si>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</si>
  <si>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</si>
  <si>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</si>
  <si>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</si>
  <si>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</si>
  <si>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</si>
  <si>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</si>
  <si>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</si>
  <si>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</si>
  <si>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</si>
  <si>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</si>
  <si>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</si>
  <si>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</si>
  <si>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</si>
  <si>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</si>
  <si>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</si>
  <si>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</si>
  <si>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</si>
  <si>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</si>
  <si>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</si>
  <si>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</si>
  <si>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</si>
  <si>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</si>
  <si>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</si>
  <si>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</si>
  <si>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</si>
  <si>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</si>
  <si>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</si>
  <si>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</si>
  <si>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</si>
  <si>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</si>
  <si>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</si>
  <si>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</si>
  <si>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</si>
  <si>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</si>
  <si>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</si>
  <si>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</si>
  <si>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</si>
  <si>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</si>
  <si>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</si>
  <si>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</si>
  <si>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</si>
  <si>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</si>
  <si>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</si>
  <si>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</si>
  <si>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</si>
  <si>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</si>
  <si>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</si>
  <si>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</si>
  <si>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</si>
  <si>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</si>
  <si>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</si>
  <si>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</si>
  <si>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</si>
  <si>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</si>
  <si>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</si>
  <si>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</si>
  <si>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</si>
  <si>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</si>
  <si>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</si>
  <si>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</si>
  <si>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</si>
  <si>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</si>
  <si>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</si>
  <si>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</si>
  <si>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</si>
  <si>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</si>
  <si>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</si>
  <si>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</si>
  <si>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</si>
  <si>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</si>
  <si>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</si>
  <si>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</si>
  <si>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</si>
  <si>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</si>
  <si>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</si>
  <si>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</si>
  <si>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</si>
  <si>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</si>
  <si>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</si>
  <si>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</si>
  <si>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</si>
  <si>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</si>
  <si>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</si>
  <si>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</si>
  <si>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</si>
  <si>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</si>
  <si>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</si>
  <si>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</si>
  <si>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</si>
  <si>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</si>
  <si>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</si>
  <si>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</si>
  <si>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</si>
  <si>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</si>
  <si>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</si>
  <si>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</si>
  <si>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</si>
  <si>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</si>
  <si>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</si>
  <si>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</si>
  <si>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</si>
  <si>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</si>
  <si>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</si>
  <si>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</si>
  <si>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</si>
  <si>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</si>
  <si>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</si>
  <si>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</si>
  <si>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</si>
  <si>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</si>
  <si>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</si>
  <si>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</si>
  <si>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</si>
  <si>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</si>
  <si>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</si>
  <si>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</si>
  <si>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</si>
  <si>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</si>
  <si>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</si>
  <si>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</si>
  <si>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</si>
  <si>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</si>
  <si>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</si>
  <si>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</si>
  <si>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</si>
  <si>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</si>
  <si>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</si>
  <si>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</si>
  <si>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</si>
  <si>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</si>
  <si>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</si>
  <si>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</si>
  <si>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</si>
  <si>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</si>
  <si>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</si>
  <si>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</si>
  <si>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</si>
  <si>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</si>
  <si>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</si>
  <si>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</si>
  <si>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</si>
  <si>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</si>
  <si>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</si>
  <si>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</si>
  <si>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</si>
  <si>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</si>
  <si>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</si>
  <si>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</si>
  <si>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</si>
  <si>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</si>
  <si>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</si>
  <si>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</si>
  <si>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</si>
  <si>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</si>
  <si>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</si>
  <si>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</si>
  <si>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</si>
  <si>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</si>
  <si>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</si>
  <si>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</si>
  <si>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</si>
  <si>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</si>
  <si>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</si>
  <si>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</si>
  <si>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</si>
  <si>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</si>
  <si>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</si>
  <si>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</si>
  <si>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</si>
  <si>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</si>
  <si>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</si>
  <si>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</si>
  <si>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</si>
  <si>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</si>
  <si>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</si>
  <si>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</si>
  <si>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</si>
  <si>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</si>
  <si>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</si>
  <si>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</si>
  <si>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</si>
  <si>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</si>
  <si>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</si>
  <si>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</si>
  <si>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</si>
  <si>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</si>
  <si>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</si>
  <si>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</si>
  <si>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</si>
  <si>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</si>
  <si>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</si>
  <si>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</si>
  <si>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</si>
  <si>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</si>
  <si>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</si>
  <si>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</si>
  <si>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</si>
  <si>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</si>
  <si>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</si>
  <si>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</si>
  <si>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</si>
  <si>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</si>
  <si>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</si>
  <si>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</si>
  <si>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</si>
  <si>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</si>
  <si>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</si>
  <si>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</si>
  <si>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</si>
  <si>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</si>
  <si>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</si>
  <si>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</si>
  <si>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</si>
  <si>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</si>
  <si>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</si>
  <si>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</si>
  <si>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</si>
  <si>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</si>
  <si>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</si>
  <si>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</si>
  <si>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</si>
  <si>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</si>
  <si>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</si>
  <si>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</si>
  <si>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</si>
  <si>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</si>
  <si>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</si>
  <si>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</si>
  <si>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</si>
  <si>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</si>
  <si>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</si>
  <si>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</si>
  <si>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</si>
  <si>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</si>
  <si>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</si>
  <si>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</si>
  <si>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</si>
  <si>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</si>
  <si>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</si>
  <si>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</si>
  <si>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</si>
  <si>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</si>
  <si>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</si>
  <si>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</si>
  <si>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</si>
  <si>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</si>
  <si>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</si>
  <si>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</si>
  <si>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</si>
  <si>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</si>
  <si>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</si>
  <si>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</si>
  <si>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</si>
  <si>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</si>
  <si>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</si>
  <si>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</si>
  <si>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</si>
  <si>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</si>
  <si>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</si>
  <si>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</si>
  <si>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</si>
  <si>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</si>
  <si>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</si>
  <si>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</si>
  <si>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</si>
  <si>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</si>
  <si>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</si>
  <si>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</si>
  <si>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</si>
  <si>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</si>
  <si>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</si>
  <si>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</si>
  <si>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</si>
  <si>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</si>
  <si>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</si>
  <si>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</si>
  <si>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</si>
  <si>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</si>
  <si>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</si>
  <si>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</si>
  <si>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</si>
  <si>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</si>
  <si>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</si>
  <si>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</si>
  <si>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</si>
  <si>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</si>
  <si>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</si>
  <si>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</si>
  <si>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</si>
  <si>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</si>
  <si>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</si>
  <si>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</si>
  <si>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</si>
  <si>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</si>
  <si>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</si>
  <si>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</si>
  <si>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</si>
  <si>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</si>
  <si>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</si>
  <si>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</si>
  <si>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</si>
  <si>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</si>
  <si>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</si>
  <si>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</si>
  <si>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</si>
  <si>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</si>
  <si>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</si>
  <si>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</si>
  <si>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</si>
  <si>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</si>
  <si>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</si>
  <si>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</si>
  <si>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</si>
  <si>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</si>
  <si>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</si>
  <si>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</si>
  <si>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</si>
  <si>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</si>
  <si>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</si>
  <si>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</si>
  <si>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</si>
  <si>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</si>
  <si>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</si>
  <si>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</si>
  <si>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</si>
  <si>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</si>
  <si>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</si>
  <si>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</si>
  <si>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</si>
  <si>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</si>
  <si>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</si>
  <si>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</si>
  <si>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</si>
  <si>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</si>
  <si>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</si>
  <si>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</si>
  <si>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</si>
  <si>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</si>
  <si>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</si>
  <si>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</si>
  <si>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</si>
  <si>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</si>
  <si>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</si>
  <si>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</si>
  <si>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</si>
  <si>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</si>
  <si>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</si>
  <si>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</si>
  <si>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</si>
  <si>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</si>
  <si>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</si>
  <si>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</si>
  <si>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</si>
  <si>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</si>
  <si>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</si>
  <si>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</si>
  <si>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</si>
  <si>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</si>
  <si>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</si>
  <si>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</si>
  <si>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</si>
  <si>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</si>
  <si>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</si>
  <si>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</si>
  <si>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</si>
  <si>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</si>
  <si>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</si>
  <si>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</si>
  <si>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</si>
  <si>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</si>
  <si>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</si>
  <si>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</si>
  <si>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</si>
  <si>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</si>
  <si>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</si>
  <si>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</si>
  <si>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</si>
  <si>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</si>
  <si>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</si>
  <si>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</si>
  <si>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</si>
  <si>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</si>
  <si>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</si>
  <si>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</si>
  <si>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</si>
  <si>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</si>
  <si>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</si>
  <si>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</si>
  <si>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</si>
  <si>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</si>
  <si>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</si>
  <si>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</si>
  <si>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</si>
  <si>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</si>
  <si>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</si>
  <si>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</si>
  <si>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</si>
  <si>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</si>
  <si>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</si>
  <si>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</si>
  <si>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</si>
  <si>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</si>
  <si>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</si>
  <si>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</si>
  <si>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</si>
  <si>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</si>
  <si>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</si>
  <si>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</si>
  <si>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</si>
  <si>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</si>
  <si>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</si>
  <si>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</si>
  <si>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</si>
  <si>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</si>
  <si>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</si>
  <si>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</si>
  <si>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</si>
  <si>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</si>
  <si>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</si>
  <si>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</si>
  <si>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</si>
  <si>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</si>
  <si>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</si>
  <si>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</si>
  <si>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</si>
  <si>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</si>
  <si>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</si>
  <si>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</si>
  <si>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</si>
  <si>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</si>
  <si>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</si>
  <si>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</si>
  <si>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</si>
  <si>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</si>
  <si>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</si>
  <si>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</si>
  <si>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</si>
  <si>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</si>
  <si>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</si>
  <si>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</si>
  <si>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</si>
  <si>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</si>
  <si>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</si>
  <si>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</si>
  <si>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</si>
  <si>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</si>
  <si>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</si>
  <si>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</si>
  <si>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</si>
  <si>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</si>
  <si>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</si>
  <si>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</si>
  <si>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</si>
  <si>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</si>
  <si>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</si>
  <si>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</si>
  <si>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</si>
  <si>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</si>
  <si>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</si>
  <si>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</si>
  <si>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</si>
  <si>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</si>
  <si>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</si>
  <si>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</si>
  <si>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</si>
  <si>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</si>
  <si>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</si>
  <si>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</si>
  <si>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</si>
  <si>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</si>
  <si>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</si>
  <si>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</si>
  <si>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</si>
  <si>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</si>
  <si>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</si>
  <si>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</si>
  <si>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</si>
  <si>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</si>
  <si>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</si>
  <si>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</si>
  <si>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</si>
  <si>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</si>
  <si>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</si>
  <si>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</si>
  <si>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</si>
  <si>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</si>
  <si>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</si>
  <si>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</si>
  <si>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</si>
  <si>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</si>
  <si>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</si>
  <si>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</si>
  <si>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</si>
  <si>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</si>
  <si>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</si>
  <si>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</si>
  <si>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</si>
  <si>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</si>
  <si>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</si>
  <si>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</si>
  <si>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</si>
  <si>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</si>
  <si>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</si>
  <si>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</si>
  <si>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</si>
  <si>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</si>
  <si>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</si>
  <si>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</si>
  <si>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</si>
  <si>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</si>
  <si>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</si>
  <si>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</si>
  <si>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</si>
  <si>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</si>
  <si>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</si>
  <si>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</si>
  <si>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</si>
  <si>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</si>
  <si>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</si>
  <si>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</si>
  <si>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</si>
  <si>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</si>
  <si>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</si>
  <si>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</si>
  <si>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</si>
  <si>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</si>
  <si>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</si>
  <si>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</si>
  <si>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</si>
  <si>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</si>
  <si>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</si>
  <si>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</si>
  <si>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</si>
  <si>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</si>
  <si>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</si>
  <si>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</si>
  <si>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</si>
  <si>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</si>
  <si>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</si>
  <si>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</si>
  <si>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</si>
  <si>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</si>
  <si>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</si>
  <si>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</si>
  <si>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</si>
  <si>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</si>
  <si>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</si>
  <si>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</si>
  <si>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</si>
  <si>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</si>
  <si>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</si>
  <si>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</si>
  <si>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</si>
  <si>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</si>
  <si>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</si>
  <si>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</si>
  <si>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</si>
  <si>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</si>
  <si>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</si>
  <si>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</si>
  <si>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</si>
  <si>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</si>
  <si>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</si>
  <si>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</si>
  <si>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</si>
  <si>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</si>
  <si>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</si>
  <si>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</si>
  <si>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</si>
  <si>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</si>
  <si>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</si>
  <si>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</si>
  <si>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</si>
  <si>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</si>
  <si>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</si>
  <si>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</si>
  <si>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</si>
  <si>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</si>
  <si>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</si>
  <si>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</si>
  <si>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</si>
  <si>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</si>
  <si>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</si>
  <si>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</si>
  <si>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</si>
  <si>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</si>
  <si>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</si>
  <si>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</si>
  <si>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</si>
  <si>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</si>
  <si>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</si>
  <si>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</si>
  <si>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</si>
  <si>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</si>
  <si>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</si>
  <si>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</si>
  <si>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</si>
  <si>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</si>
  <si>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</si>
  <si>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</si>
  <si>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</si>
  <si>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</si>
  <si>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</si>
  <si>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</si>
  <si>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</si>
  <si>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</si>
  <si>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</si>
  <si>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</si>
  <si>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</si>
  <si>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</si>
  <si>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</si>
  <si>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</si>
  <si>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</si>
  <si>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</si>
  <si>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</si>
  <si>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</si>
  <si>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</si>
  <si>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</si>
  <si>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</si>
  <si>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</si>
  <si>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</si>
  <si>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</si>
  <si>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</si>
  <si>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</si>
  <si>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</si>
  <si>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</si>
  <si>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</si>
  <si>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</si>
  <si>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</si>
  <si>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</si>
  <si>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</si>
  <si>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</si>
  <si>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</si>
  <si>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</si>
  <si>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</si>
  <si>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</si>
  <si>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</si>
  <si>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</si>
  <si>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</si>
  <si>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</si>
  <si>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</si>
  <si>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</si>
  <si>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</si>
  <si>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</si>
  <si>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</si>
  <si>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</si>
  <si>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</si>
  <si>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</si>
  <si>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</si>
  <si>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</si>
  <si>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</si>
  <si>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</si>
  <si>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</si>
  <si>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</si>
  <si>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</si>
  <si>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</si>
  <si>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</si>
  <si>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</si>
  <si>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</si>
  <si>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</si>
  <si>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</si>
  <si>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</si>
  <si>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</si>
  <si>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</si>
  <si>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</si>
  <si>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</si>
  <si>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</si>
  <si>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</si>
  <si>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</si>
  <si>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</si>
  <si>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</si>
  <si>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</si>
  <si>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</si>
  <si>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</si>
  <si>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</si>
  <si>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</si>
  <si>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</si>
  <si>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</si>
  <si>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</si>
  <si>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</si>
  <si>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</si>
  <si>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</si>
  <si>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</si>
  <si>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</si>
  <si>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</si>
  <si>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</si>
  <si>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</si>
  <si>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</si>
  <si>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</si>
  <si>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</si>
  <si>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</si>
  <si>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</si>
  <si>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</si>
  <si>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</si>
  <si>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</si>
  <si>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</si>
  <si>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</si>
  <si>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</si>
  <si>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</si>
  <si>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</si>
  <si>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</si>
  <si>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</si>
  <si>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</si>
  <si>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</si>
  <si>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</si>
  <si>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</si>
  <si>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</si>
  <si>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</si>
  <si>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</si>
  <si>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</si>
  <si>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</si>
  <si>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</si>
  <si>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</si>
  <si>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</si>
  <si>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</si>
  <si>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</si>
  <si>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</si>
  <si>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</si>
  <si>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</si>
  <si>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</si>
  <si>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</si>
  <si>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</si>
  <si>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</si>
  <si>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</si>
  <si>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</si>
  <si>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</si>
  <si>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</si>
  <si>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</si>
  <si>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</si>
  <si>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</si>
  <si>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</si>
  <si>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</si>
  <si>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</si>
  <si>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</si>
  <si>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</si>
  <si>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</si>
  <si>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</si>
  <si>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</si>
  <si>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</si>
  <si>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</si>
  <si>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</si>
  <si>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</si>
  <si>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</si>
  <si>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</si>
  <si>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</si>
  <si>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</si>
  <si>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</si>
  <si>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</si>
  <si>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</si>
  <si>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</si>
  <si>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</si>
  <si>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</si>
  <si>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</si>
  <si>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</si>
  <si>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</si>
  <si>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</si>
  <si>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</si>
  <si>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</si>
  <si>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</si>
  <si>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</si>
  <si>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</si>
  <si>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</si>
  <si>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</si>
  <si>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</si>
  <si>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</si>
  <si>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</si>
  <si>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</si>
  <si>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</si>
  <si>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</si>
  <si>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</si>
  <si>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</si>
  <si>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</si>
  <si>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</si>
  <si>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</si>
  <si>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</si>
  <si>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</si>
  <si>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</si>
  <si>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</si>
  <si>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</si>
  <si>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</si>
  <si>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</si>
  <si>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</si>
  <si>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</si>
  <si>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</si>
  <si>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</si>
  <si>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</si>
  <si>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</si>
  <si>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</si>
  <si>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</si>
  <si>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</si>
  <si>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</si>
  <si>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</si>
  <si>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</si>
  <si>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</si>
  <si>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</si>
  <si>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</si>
  <si>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</si>
  <si>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</si>
  <si>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</si>
  <si>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</si>
  <si>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</si>
  <si>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</si>
  <si>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</si>
  <si>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</si>
  <si>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</si>
  <si>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</si>
  <si>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</si>
  <si>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</si>
  <si>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</si>
  <si>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</si>
  <si>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</si>
  <si>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</si>
  <si>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</si>
  <si>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</si>
  <si>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</si>
  <si>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</si>
  <si>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</si>
  <si>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</si>
  <si>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</si>
  <si>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</si>
  <si>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</si>
  <si>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</si>
  <si>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</si>
  <si>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</si>
  <si>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</si>
  <si>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</si>
  <si>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</si>
  <si>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</si>
  <si>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</si>
  <si>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</si>
  <si>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</si>
  <si>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</si>
  <si>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</si>
  <si>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</si>
  <si>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</si>
  <si>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</si>
  <si>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</si>
  <si>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</si>
  <si>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</si>
  <si>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</si>
  <si>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</si>
  <si>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</si>
  <si>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</si>
  <si>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</si>
  <si>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</si>
  <si>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</si>
  <si>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</si>
  <si>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</si>
  <si>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</si>
  <si>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</si>
  <si>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</si>
  <si>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</si>
  <si>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</si>
  <si>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</si>
  <si>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</si>
  <si>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</si>
  <si>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</si>
  <si>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</si>
  <si>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</si>
  <si>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</si>
  <si>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</si>
  <si>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</si>
  <si>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</si>
  <si>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</si>
  <si>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</si>
  <si>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</si>
  <si>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</si>
  <si>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</si>
  <si>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</si>
  <si>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</si>
  <si>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</si>
  <si>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</si>
  <si>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</si>
  <si>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</si>
  <si>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</si>
  <si>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</si>
  <si>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</si>
  <si>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</si>
  <si>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</si>
  <si>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</si>
  <si>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</si>
  <si>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</si>
  <si>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</si>
  <si>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</si>
  <si>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</si>
  <si>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</si>
  <si>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</si>
  <si>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</si>
  <si>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</si>
  <si>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</si>
  <si>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</si>
  <si>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</si>
  <si>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</si>
  <si>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</si>
  <si>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</si>
  <si>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</si>
  <si>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</si>
  <si>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</si>
  <si>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</si>
  <si>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</si>
  <si>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</si>
  <si>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</si>
  <si>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</si>
  <si>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</si>
  <si>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</si>
  <si>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</si>
  <si>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</si>
  <si>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</si>
  <si>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</si>
  <si>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</si>
  <si>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</si>
  <si>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</si>
  <si>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</si>
  <si>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</si>
  <si>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</si>
  <si>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</si>
  <si>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</si>
  <si>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</si>
  <si>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</si>
  <si>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</si>
  <si>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</si>
  <si>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</si>
  <si>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</si>
  <si>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</si>
  <si>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</si>
  <si>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</si>
  <si>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</si>
  <si>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</si>
  <si>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</si>
  <si>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</si>
  <si>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</si>
  <si>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</si>
  <si>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</si>
  <si>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</si>
  <si>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</si>
  <si>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</si>
  <si>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</si>
  <si>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</si>
  <si>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</si>
  <si>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</si>
  <si>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</si>
  <si>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</si>
  <si>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</si>
  <si>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</si>
  <si>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</si>
  <si>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</si>
  <si>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</si>
  <si>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</si>
  <si>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</si>
  <si>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</si>
  <si>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</si>
  <si>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</si>
  <si>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</si>
  <si>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</si>
  <si>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</si>
  <si>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</si>
  <si>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</si>
  <si>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</si>
  <si>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</si>
  <si>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</si>
  <si>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</si>
  <si>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</si>
  <si>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</si>
  <si>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</si>
  <si>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</si>
  <si>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</si>
  <si>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</si>
  <si>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</si>
  <si>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</si>
  <si>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</si>
  <si>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</si>
  <si>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</si>
  <si>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</si>
  <si>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</si>
  <si>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</si>
  <si>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</si>
  <si>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</si>
  <si>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</si>
  <si>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</si>
  <si>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</si>
  <si>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</si>
  <si>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</si>
  <si>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</si>
  <si>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</si>
  <si>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</si>
  <si>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</si>
  <si>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</si>
  <si>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</si>
  <si>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</si>
  <si>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</si>
  <si>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</si>
  <si>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</si>
  <si>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</si>
  <si>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</si>
  <si>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</si>
  <si>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</si>
  <si>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</si>
  <si>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</si>
  <si>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</si>
  <si>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</si>
  <si>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</si>
  <si>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</si>
  <si>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</si>
  <si>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</si>
  <si>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</si>
  <si>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</si>
  <si>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</si>
  <si>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</si>
  <si>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</si>
  <si>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</si>
  <si>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</si>
  <si>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</si>
  <si>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</si>
  <si>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</si>
  <si>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</si>
  <si>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</si>
  <si>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</si>
  <si>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</si>
  <si>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</si>
  <si>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</si>
  <si>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</si>
  <si>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</si>
  <si>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</si>
  <si>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</si>
  <si>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</si>
  <si>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</si>
  <si>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</si>
  <si>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</si>
  <si>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</si>
  <si>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</si>
  <si>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</si>
  <si>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</si>
  <si>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</si>
  <si>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</si>
  <si>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</si>
  <si>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</si>
  <si>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</si>
  <si>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</si>
  <si>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</si>
  <si>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</si>
  <si>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</si>
  <si>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</si>
  <si>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</si>
  <si>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</si>
  <si>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</si>
  <si>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</si>
  <si>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</si>
  <si>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</si>
  <si>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</si>
  <si>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</si>
  <si>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</si>
  <si>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</si>
  <si>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</si>
  <si>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</si>
  <si>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</si>
  <si>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</si>
  <si>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</si>
  <si>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</si>
  <si>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</si>
  <si>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</si>
  <si>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</si>
  <si>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</si>
  <si>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</si>
  <si>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</si>
  <si>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</si>
  <si>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</si>
  <si>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</si>
  <si>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</si>
  <si>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</si>
  <si>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</si>
  <si>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</si>
  <si>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</si>
  <si>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</si>
  <si>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</si>
  <si>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</si>
  <si>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</si>
  <si>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</si>
  <si>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</si>
  <si>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</si>
  <si>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</si>
  <si>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</si>
  <si>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</si>
  <si>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</si>
  <si>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</si>
  <si>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</si>
  <si>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</si>
  <si>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</si>
  <si>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</si>
  <si>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</si>
  <si>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</si>
  <si>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</si>
  <si>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</si>
  <si>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</si>
  <si>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</si>
  <si>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</si>
  <si>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</si>
  <si>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</si>
  <si>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</si>
  <si>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</si>
  <si>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</si>
  <si>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</si>
  <si>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</si>
  <si>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</si>
  <si>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</si>
  <si>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</si>
  <si>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</si>
  <si>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</si>
  <si>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</si>
  <si>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</si>
  <si>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</si>
  <si>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</si>
  <si>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</si>
  <si>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</si>
  <si>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</si>
  <si>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</si>
  <si>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</si>
  <si>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</si>
  <si>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</si>
  <si>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</si>
  <si>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</si>
  <si>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</si>
  <si>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</si>
  <si>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</si>
  <si>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</si>
  <si>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</si>
  <si>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</si>
  <si>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</si>
  <si>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</si>
  <si>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</si>
  <si>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</si>
  <si>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</si>
  <si>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</si>
  <si>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</si>
  <si>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</si>
  <si>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</si>
  <si>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</si>
  <si>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</si>
  <si>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</si>
  <si>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</si>
  <si>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</si>
  <si>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</si>
  <si>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</si>
  <si>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</si>
  <si>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</si>
  <si>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</si>
  <si>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</si>
  <si>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</si>
  <si>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</si>
  <si>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</si>
  <si>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</si>
  <si>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</si>
  <si>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</si>
  <si>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</si>
  <si>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</si>
  <si>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</si>
  <si>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</si>
  <si>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</si>
  <si>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</si>
  <si>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</si>
  <si>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</si>
  <si>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</si>
  <si>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</si>
  <si>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</si>
  <si>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</si>
  <si>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</si>
  <si>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</si>
  <si>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</si>
  <si>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</si>
  <si>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</si>
  <si>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</si>
  <si>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</si>
  <si>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</si>
  <si>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</si>
  <si>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</si>
  <si>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</si>
  <si>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</si>
  <si>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</si>
  <si>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</si>
  <si>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</si>
  <si>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</si>
  <si>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</si>
  <si>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</si>
  <si>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</si>
  <si>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</si>
  <si>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</si>
  <si>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</si>
  <si>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</si>
  <si>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</si>
  <si>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</si>
  <si>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</si>
  <si>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</si>
  <si>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</si>
  <si>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</si>
  <si>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</si>
  <si>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</si>
  <si>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</si>
  <si>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</si>
  <si>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</si>
  <si>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</si>
  <si>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</si>
  <si>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</si>
  <si>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</si>
  <si>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</si>
  <si>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</si>
  <si>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</si>
  <si>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</si>
  <si>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</si>
  <si>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</si>
  <si>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</si>
  <si>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</si>
  <si>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</si>
  <si>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</si>
  <si>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</si>
  <si>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</si>
  <si>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</si>
  <si>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</si>
  <si>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</si>
  <si>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</si>
  <si>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</si>
  <si>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</si>
  <si>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</si>
  <si>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</si>
  <si>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</si>
  <si>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</si>
  <si>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</si>
  <si>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</si>
  <si>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</si>
  <si>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</si>
  <si>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</si>
  <si>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</si>
  <si>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</si>
  <si>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</si>
  <si>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</si>
  <si>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</si>
  <si>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</si>
  <si>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</si>
  <si>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</si>
  <si>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</si>
  <si>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</si>
  <si>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</si>
  <si>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</si>
  <si>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</si>
  <si>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</si>
  <si>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</si>
  <si>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</si>
  <si>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</si>
  <si>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</si>
  <si>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</si>
  <si>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</si>
  <si>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</si>
  <si>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</si>
  <si>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</si>
  <si>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</si>
  <si>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</si>
  <si>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</si>
  <si>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</si>
  <si>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</si>
  <si>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</si>
  <si>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</si>
  <si>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</si>
  <si>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</si>
  <si>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</si>
  <si>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</si>
  <si>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</si>
  <si>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</si>
  <si>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</si>
  <si>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</si>
  <si>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</si>
  <si>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</si>
  <si>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</si>
  <si>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</si>
  <si>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</si>
  <si>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</si>
  <si>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</si>
  <si>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</si>
  <si>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</si>
  <si>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</si>
  <si>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</si>
  <si>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</si>
  <si>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</si>
  <si>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</si>
  <si>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22/2/24 RM1,000.00 (RM256.30)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</si>
  <si>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</si>
  <si>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</si>
  <si>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</si>
  <si>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</si>
  <si>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</si>
  <si>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RM31,200.00(RM8,104.10)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</si>
  <si>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</si>
  <si>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</si>
  <si>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</si>
  <si>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</si>
  <si>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</si>
  <si>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</si>
  <si>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</si>
  <si>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</si>
  <si>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</si>
  <si>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</si>
  <si>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</si>
  <si>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</si>
  <si>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</si>
  <si>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</si>
  <si>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</si>
  <si>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</si>
  <si>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</si>
  <si>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</si>
  <si>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</si>
  <si>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</si>
  <si>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</si>
  <si>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12/2/24 RM1,000.00(RM241.70)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</si>
  <si>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</si>
  <si>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</si>
  <si>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</si>
  <si>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</si>
  <si>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</si>
  <si>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</si>
  <si>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</si>
  <si>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</si>
  <si>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</si>
  <si>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</si>
  <si>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Refer Cash Book 29/2/24 - Total collection = "C" &amp; "C-Trsp" &amp; C-CN-RM1,391.00</t>
  </si>
  <si>
    <t>Month : As of February 2024</t>
  </si>
  <si>
    <t>KAD Builders Sdn Bhd  Total</t>
  </si>
  <si>
    <t>2024 Total</t>
  </si>
  <si>
    <t>(blank)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</si>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</sst>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23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4" fillId="2" borderId="0" xfId="0" applyFont="1" applyFill="1" applyAlignment="1">
      <alignment horizontal="center"/>
    </xf>
  </cellXfs>
  <cellStyles count="3">
    <cellStyle name="Comma" xfId="1" builtinId="3"/>
    <cellStyle name="Normal" xfId="0" builtinId="0"/>
    <cellStyle name="Normal 2" xfId="2" xr:uid="{04268726-994A-4555-84A7-99DE05BB7F65}"/>
  </cellStyles>
  <dxfs count="43"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414.706337037038" createdVersion="8" refreshedVersion="8" minRefreshableVersion="3" recordCount="2503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2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8955.900000000001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414.706338773147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414.706339004631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450.557561111113" createdVersion="8" refreshedVersion="8" minRefreshableVersion="3" recordCount="2673" xr:uid="{CB5F7CE4-48CC-4FAA-BF15-C158EFC3528A}">
  <cacheSource type="worksheet">
    <worksheetSource ref="A1:T2674" sheet="Raw Sales"/>
  </cacheSource>
  <cacheFields count="20">
    <cacheField name="Invoice Date" numFmtId="0">
      <sharedItems containsDate="1" containsMixedTypes="1" minDate="2019-12-23T00:00:00" maxDate="2024-02-29T00:00:00" count="535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814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</sharedItems>
    </cacheField>
    <cacheField name="Customer Code" numFmtId="0">
      <sharedItems/>
    </cacheField>
    <cacheField name="Customer Name" numFmtId="0">
      <sharedItems count="5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</sharedItems>
    </cacheField>
    <cacheField name="Product" numFmtId="0">
      <sharedItems containsBlank="1" count="342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6-1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272"/>
    </cacheField>
    <cacheField name="Total Sales " numFmtId="43">
      <sharedItems containsSemiMixedTypes="0" containsString="0" containsNumber="1" minValue="1530" maxValue="4334200.4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x v="0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x v="200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x v="100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x v="185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x v="128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x v="106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x v="159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x v="104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x v="106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x v="159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x v="181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x v="118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x v="120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x v="100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x v="128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x v="106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x v="159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x v="120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x v="4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x v="188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x v="15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x v="100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x v="128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x v="106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x v="159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x v="153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x v="7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x v="100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x v="128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x v="106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x v="159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x v="118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x v="7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x v="100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x v="128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x v="106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x v="219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n v="4"/>
    <n v="2023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n v="4"/>
    <n v="2023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n v="4"/>
    <n v="2023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n v="4"/>
    <n v="2023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n v="4"/>
    <n v="2023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n v="4"/>
    <n v="2023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n v="4"/>
    <n v="2023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x v="225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x v="100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x v="101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x v="106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x v="159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x v="4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x v="201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x v="220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x v="93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x v="132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x v="225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x v="100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x v="229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x v="159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x v="118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x v="216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x v="118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x v="171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x v="243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x v="120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x v="100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x v="229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x v="106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x v="245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x v="118"/>
    <n v="2"/>
    <s v="Cash"/>
    <x v="0"/>
    <d v="2023-05-06T00:00:00"/>
    <n v="5"/>
    <n v="2023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x v="120"/>
    <n v="15"/>
    <s v="Cash"/>
    <x v="0"/>
    <d v="2023-05-08T00:00:00"/>
    <n v="5"/>
    <n v="2023"/>
    <n v="27060"/>
    <n v="-8104.1"/>
    <n v="18955.900000000001"/>
    <n v="3038400.7500000009"/>
    <s v="Trsf"/>
    <s v="Trsf 8/2/24 RM31,200.00(RM8,104.10)"/>
    <m/>
  </r>
  <r>
    <x v="361"/>
    <x v="11"/>
    <x v="4"/>
    <x v="513"/>
    <s v="C00000020"/>
    <x v="19"/>
    <x v="100"/>
    <n v="45"/>
    <s v="Cash"/>
    <x v="0"/>
    <d v="2023-05-08T00:00:00"/>
    <n v="5"/>
    <n v="2023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n v="5"/>
    <n v="2023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n v="5"/>
    <n v="2023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n v="5"/>
    <n v="2023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x v="100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x v="171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x v="230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n v="5"/>
    <n v="2023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n v="5"/>
    <n v="2023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n v="5"/>
    <n v="2023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n v="5"/>
    <n v="2023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n v="5"/>
    <n v="2023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x v="254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x v="132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x v="244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x v="4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x v="120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x v="259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x v="121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n v="6"/>
    <n v="2023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n v="6"/>
    <n v="2023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n v="6"/>
    <n v="2023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n v="6"/>
    <n v="2023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n v="6"/>
    <n v="2023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x v="100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x v="171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x v="131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x v="226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x v="132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x v="244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x v="125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x v="267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x v="100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x v="171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x v="4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x v="132"/>
    <n v="1"/>
    <s v="Cash"/>
    <x v="0"/>
    <d v="2023-07-01T00:00:00"/>
    <n v="7"/>
    <n v="2023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n v="7"/>
    <n v="2023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x v="118"/>
    <n v="1"/>
    <s v="Cash"/>
    <x v="0"/>
    <d v="2023-07-06T00:00:00"/>
    <n v="7"/>
    <n v="2023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n v="7"/>
    <n v="2023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n v="7"/>
    <n v="2023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x v="247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x v="132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x v="4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x v="131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x v="48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x v="215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x v="100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x v="171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x v="224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x v="100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x v="171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x v="132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x v="120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x v="226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x v="132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x v="244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x v="4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x v="153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x v="132"/>
    <n v="1"/>
    <s v="Cash"/>
    <x v="0"/>
    <d v="2023-07-26T00:00:00"/>
    <n v="7"/>
    <n v="2023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x v="223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x v="247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x v="132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x v="120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n v="7"/>
    <n v="2023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n v="7"/>
    <n v="2023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n v="7"/>
    <n v="2023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n v="7"/>
    <n v="2023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n v="7"/>
    <n v="2023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x v="100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x v="171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x v="134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x v="132"/>
    <n v="3"/>
    <s v="Cash"/>
    <x v="0"/>
    <d v="2023-07-27T00:00:00"/>
    <n v="7"/>
    <n v="2023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n v="7"/>
    <n v="2023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n v="7"/>
    <n v="2023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n v="7"/>
    <n v="2023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x v="45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x v="247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x v="132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x v="4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x v="131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x v="48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x v="7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x v="132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x v="244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x v="131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x v="242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x v="141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x v="259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x v="243"/>
    <n v="1"/>
    <s v="Cash"/>
    <x v="0"/>
    <d v="2023-08-04T00:00:00"/>
    <n v="8"/>
    <n v="2023"/>
    <n v="322.5"/>
    <n v="-256.3"/>
    <n v="66.199999999999989"/>
    <n v="3442031.850000001"/>
    <s v="Trsf"/>
    <s v="Trsf 22/2/24 RM1,000.00 (RM256.30)"/>
    <m/>
  </r>
  <r>
    <x v="412"/>
    <x v="3"/>
    <x v="4"/>
    <x v="592"/>
    <s v="C00000020"/>
    <x v="19"/>
    <x v="279"/>
    <n v="2"/>
    <s v="Cash"/>
    <x v="0"/>
    <d v="2023-08-04T00:00:00"/>
    <n v="8"/>
    <n v="2023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n v="8"/>
    <n v="2023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n v="8"/>
    <n v="2023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n v="8"/>
    <n v="2023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n v="8"/>
    <n v="2023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n v="8"/>
    <n v="2023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n v="8"/>
    <n v="2023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n v="8"/>
    <n v="2023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n v="8"/>
    <n v="2023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x v="224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n v="8"/>
    <n v="2023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n v="8"/>
    <n v="2023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n v="8"/>
    <n v="2023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n v="8"/>
    <n v="2023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n v="8"/>
    <n v="2023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n v="8"/>
    <n v="2023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n v="8"/>
    <n v="2023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n v="8"/>
    <n v="2023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n v="8"/>
    <n v="2023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n v="8"/>
    <n v="2023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n v="8"/>
    <n v="2023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n v="8"/>
    <n v="2023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n v="8"/>
    <n v="2023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n v="8"/>
    <n v="2023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n v="8"/>
    <n v="2023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n v="8"/>
    <n v="2023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n v="8"/>
    <n v="2023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n v="8"/>
    <n v="2023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n v="8"/>
    <n v="2023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n v="8"/>
    <n v="2023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n v="9"/>
    <n v="2023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n v="9"/>
    <n v="2023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n v="9"/>
    <n v="2023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n v="9"/>
    <n v="2023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n v="9"/>
    <n v="2023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n v="9"/>
    <n v="2023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n v="9"/>
    <n v="2023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n v="9"/>
    <n v="2023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n v="9"/>
    <n v="2023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x v="247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x v="132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x v="4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x v="189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n v="9"/>
    <n v="2023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n v="9"/>
    <n v="2023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n v="9"/>
    <n v="2023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n v="9"/>
    <n v="2023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n v="9"/>
    <n v="2023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n v="9"/>
    <n v="2023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n v="9"/>
    <n v="2023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n v="9"/>
    <n v="2023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n v="9"/>
    <n v="2023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x v="132"/>
    <n v="2"/>
    <s v="Cash"/>
    <x v="0"/>
    <d v="2023-09-09T00:00:00"/>
    <n v="9"/>
    <n v="2023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n v="9"/>
    <n v="2023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n v="9"/>
    <n v="2023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n v="9"/>
    <n v="2023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n v="9"/>
    <n v="2023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x v="220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x v="247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x v="291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x v="171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x v="132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x v="197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x v="15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n v="9"/>
    <n v="2023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n v="9"/>
    <n v="2023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n v="9"/>
    <n v="2023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n v="9"/>
    <n v="2023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n v="9"/>
    <n v="2023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n v="9"/>
    <n v="2023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n v="9"/>
    <n v="2023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n v="9"/>
    <n v="2023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n v="9"/>
    <n v="2023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n v="9"/>
    <n v="2023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x v="296"/>
    <n v="1"/>
    <s v="Cash"/>
    <x v="0"/>
    <d v="2023-09-18T00:00:00"/>
    <n v="9"/>
    <n v="2023"/>
    <n v="3600"/>
    <n v="-1644.8"/>
    <n v="1955.2"/>
    <n v="3616634.0500000017"/>
    <s v="Trsf"/>
    <s v="Trsf 7/12/23 RM4,100.00(RM1,644.80)"/>
    <m/>
  </r>
  <r>
    <x v="440"/>
    <x v="4"/>
    <x v="4"/>
    <x v="646"/>
    <s v="C00000022"/>
    <x v="23"/>
    <x v="148"/>
    <n v="3"/>
    <s v="Cash"/>
    <x v="0"/>
    <d v="2023-09-18T00:00:00"/>
    <n v="9"/>
    <n v="2023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n v="9"/>
    <n v="2023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n v="9"/>
    <n v="2023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n v="9"/>
    <n v="2023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n v="9"/>
    <n v="2023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n v="9"/>
    <n v="2023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n v="9"/>
    <n v="2023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n v="9"/>
    <n v="2023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n v="9"/>
    <n v="2023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n v="9"/>
    <n v="2023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n v="9"/>
    <n v="2023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n v="9"/>
    <n v="2023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x v="247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x v="301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x v="171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x v="131"/>
    <n v="1"/>
    <s v="Cash"/>
    <x v="0"/>
    <d v="2023-09-26T00:00:00"/>
    <n v="9"/>
    <n v="2023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n v="9"/>
    <n v="2023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n v="9"/>
    <n v="2023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n v="9"/>
    <n v="2023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n v="9"/>
    <n v="2023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n v="9"/>
    <n v="2023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n v="9"/>
    <n v="2023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n v="9"/>
    <n v="2023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n v="9"/>
    <n v="2023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n v="9"/>
    <n v="2023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x v="132"/>
    <n v="5"/>
    <s v="Cash"/>
    <x v="0"/>
    <d v="2023-09-30T00:00:00"/>
    <n v="9"/>
    <n v="2023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n v="9"/>
    <n v="2023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n v="9"/>
    <n v="2023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n v="9"/>
    <n v="2023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n v="9"/>
    <n v="2023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n v="9"/>
    <n v="2023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n v="10"/>
    <n v="2023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n v="10"/>
    <n v="2023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n v="10"/>
    <n v="2023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n v="10"/>
    <n v="2023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n v="10"/>
    <n v="2023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n v="10"/>
    <n v="2023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n v="10"/>
    <n v="2023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n v="10"/>
    <n v="2023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n v="10"/>
    <n v="2023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n v="10"/>
    <n v="2023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n v="10"/>
    <n v="2023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n v="10"/>
    <n v="2023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n v="10"/>
    <n v="2023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n v="2"/>
    <n v="2024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n v="2"/>
    <n v="2024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n v="2"/>
    <n v="2024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n v="2"/>
    <n v="2024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n v="2"/>
    <n v="2024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n v="10"/>
    <n v="2023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n v="10"/>
    <n v="2023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x v="247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x v="299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x v="4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x v="5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x v="132"/>
    <n v="2"/>
    <s v="Cash"/>
    <x v="0"/>
    <d v="2023-10-12T00:00:00"/>
    <n v="10"/>
    <n v="2023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n v="10"/>
    <n v="2023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n v="10"/>
    <n v="2023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n v="10"/>
    <n v="2023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n v="10"/>
    <n v="2023"/>
    <n v="1732.5"/>
    <n v="-241.7"/>
    <n v="1490.8"/>
    <n v="3732906.0500000021"/>
    <s v="Trsf"/>
    <s v="Trsf 12/2/24 RM1,000.00(RM241.70)"/>
    <m/>
  </r>
  <r>
    <x v="458"/>
    <x v="5"/>
    <x v="4"/>
    <x v="673"/>
    <s v="C00000034"/>
    <x v="35"/>
    <x v="132"/>
    <n v="5"/>
    <s v="Cash"/>
    <x v="0"/>
    <d v="2023-10-11T00:00:00"/>
    <n v="10"/>
    <n v="2023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x v="163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x v="4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x v="7"/>
    <n v="1"/>
    <s v="Cash"/>
    <x v="0"/>
    <d v="2023-10-14T00:00:00"/>
    <n v="10"/>
    <n v="2023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n v="10"/>
    <n v="2023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n v="10"/>
    <n v="2023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n v="10"/>
    <n v="2023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n v="10"/>
    <n v="2023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n v="10"/>
    <n v="2023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n v="10"/>
    <n v="2023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n v="10"/>
    <n v="2023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x v="306"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x v="148"/>
    <n v="15"/>
    <s v="Cash"/>
    <x v="0"/>
    <d v="2023-10-20T00:00:00"/>
    <n v="10"/>
    <n v="2023"/>
    <n v="2700"/>
    <m/>
    <n v="2700"/>
    <n v="3760811.0500000021"/>
    <s v="Trsf"/>
    <m/>
    <m/>
  </r>
  <r>
    <x v="463"/>
    <x v="5"/>
    <x v="4"/>
    <x v="681"/>
    <e v="#N/A"/>
    <x v="29"/>
    <x v="307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n v="10"/>
    <n v="2023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n v="10"/>
    <n v="2023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n v="10"/>
    <n v="2023"/>
    <n v="1404"/>
    <m/>
    <n v="1404"/>
    <n v="3768977.0500000021"/>
    <s v="Trsf"/>
    <m/>
    <m/>
  </r>
  <r>
    <x v="464"/>
    <x v="5"/>
    <x v="4"/>
    <x v="684"/>
    <s v="C00000012"/>
    <x v="44"/>
    <x v="308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x v="311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n v="10"/>
    <n v="2023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n v="10"/>
    <n v="2023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n v="10"/>
    <n v="2023"/>
    <n v="95"/>
    <m/>
    <n v="95"/>
    <n v="3774813.2500000023"/>
    <s v="PD Chq"/>
    <m/>
    <m/>
  </r>
  <r>
    <x v="464"/>
    <x v="5"/>
    <x v="4"/>
    <x v="685"/>
    <s v="C00000021"/>
    <x v="21"/>
    <x v="312"/>
    <n v="1"/>
    <s v="Cash"/>
    <x v="0"/>
    <d v="2023-10-25T00:00:00"/>
    <n v="10"/>
    <n v="2023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n v="10"/>
    <n v="2023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n v="10"/>
    <n v="2023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n v="10"/>
    <n v="2023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n v="10"/>
    <n v="2023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n v="10"/>
    <n v="2023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n v="10"/>
    <n v="2023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n v="10"/>
    <n v="2023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n v="10"/>
    <n v="2023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n v="10"/>
    <n v="2023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n v="10"/>
    <n v="2023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n v="10"/>
    <n v="2023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n v="10"/>
    <n v="2023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n v="10"/>
    <n v="2023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n v="10"/>
    <n v="2023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x v="311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n v="11"/>
    <n v="2023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n v="11"/>
    <n v="2023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n v="11"/>
    <n v="2023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n v="11"/>
    <n v="2023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n v="11"/>
    <n v="2023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n v="11"/>
    <n v="2023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n v="11"/>
    <n v="2023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n v="11"/>
    <n v="2023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n v="11"/>
    <n v="2023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n v="11"/>
    <n v="2023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n v="11"/>
    <n v="2023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n v="11"/>
    <n v="2023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n v="11"/>
    <n v="2023"/>
    <n v="450"/>
    <m/>
    <n v="450"/>
    <n v="3836093.9500000025"/>
    <s v="PD Chq"/>
    <m/>
    <m/>
  </r>
  <r>
    <x v="473"/>
    <x v="6"/>
    <x v="4"/>
    <x v="700"/>
    <s v="C00000021"/>
    <x v="21"/>
    <x v="313"/>
    <n v="1"/>
    <s v="Cash"/>
    <x v="0"/>
    <d v="2023-11-07T00:00:00"/>
    <n v="11"/>
    <n v="2023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n v="11"/>
    <n v="2023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n v="11"/>
    <n v="2023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4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n v="11"/>
    <n v="2023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n v="11"/>
    <n v="2023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n v="11"/>
    <n v="2023"/>
    <n v="3212"/>
    <m/>
    <n v="3212"/>
    <n v="3846866.4500000025"/>
    <s v="Trsf"/>
    <m/>
    <m/>
  </r>
  <r>
    <x v="476"/>
    <x v="6"/>
    <x v="4"/>
    <x v="704"/>
    <s v="C00000042"/>
    <x v="43"/>
    <x v="315"/>
    <n v="6"/>
    <s v="Cash"/>
    <x v="0"/>
    <d v="2023-11-15T00:00:00"/>
    <n v="11"/>
    <n v="2023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n v="11"/>
    <n v="2023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n v="11"/>
    <n v="2023"/>
    <n v="1000"/>
    <m/>
    <n v="1000"/>
    <n v="3849856.0500000026"/>
    <s v="Trsf"/>
    <m/>
    <m/>
  </r>
  <r>
    <x v="476"/>
    <x v="6"/>
    <x v="4"/>
    <x v="705"/>
    <s v="C00000014"/>
    <x v="13"/>
    <x v="316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n v="3"/>
    <n v="2024"/>
    <n v="8030"/>
    <m/>
    <n v="8030"/>
    <n v="3858453.6500000027"/>
    <s v="Trsf"/>
    <m/>
    <m/>
  </r>
  <r>
    <x v="476"/>
    <x v="6"/>
    <x v="4"/>
    <x v="706"/>
    <s v="C00000010"/>
    <x v="9"/>
    <x v="315"/>
    <n v="10"/>
    <n v="120"/>
    <x v="2"/>
    <d v="2024-03-14T00:00:00"/>
    <n v="3"/>
    <n v="2024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n v="3"/>
    <n v="2024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n v="3"/>
    <n v="2024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n v="3"/>
    <n v="2024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n v="3"/>
    <n v="2024"/>
    <n v="395"/>
    <m/>
    <n v="395"/>
    <n v="3862829.6500000027"/>
    <s v="Trsf"/>
    <m/>
    <m/>
  </r>
  <r>
    <x v="476"/>
    <x v="6"/>
    <x v="4"/>
    <x v="707"/>
    <s v="C00000010"/>
    <x v="9"/>
    <x v="317"/>
    <n v="1"/>
    <n v="120"/>
    <x v="2"/>
    <d v="2024-03-14T00:00:00"/>
    <n v="3"/>
    <n v="2024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n v="11"/>
    <n v="2023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n v="11"/>
    <n v="2023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n v="11"/>
    <n v="2023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n v="11"/>
    <n v="2023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n v="11"/>
    <n v="2023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n v="11"/>
    <n v="2023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n v="11"/>
    <n v="2023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n v="11"/>
    <n v="2023"/>
    <n v="1606"/>
    <m/>
    <n v="1606"/>
    <n v="3869181.1500000027"/>
    <s v="Trsf"/>
    <m/>
    <m/>
  </r>
  <r>
    <x v="477"/>
    <x v="6"/>
    <x v="4"/>
    <x v="710"/>
    <s v="C00000042"/>
    <x v="43"/>
    <x v="315"/>
    <n v="3"/>
    <s v="Cash"/>
    <x v="0"/>
    <d v="2023-11-17T00:00:00"/>
    <n v="11"/>
    <n v="2023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n v="11"/>
    <n v="2023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4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6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n v="11"/>
    <n v="2023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n v="11"/>
    <n v="2023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x v="247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x v="132"/>
    <n v="3"/>
    <s v="Cash"/>
    <x v="0"/>
    <d v="2023-11-24T00:00:00"/>
    <n v="11"/>
    <n v="2023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n v="11"/>
    <n v="2023"/>
    <n v="4818"/>
    <m/>
    <n v="4818"/>
    <n v="3886892.8500000024"/>
    <s v="Trsf"/>
    <m/>
    <m/>
  </r>
  <r>
    <x v="480"/>
    <x v="6"/>
    <x v="4"/>
    <x v="716"/>
    <s v="C00000042"/>
    <x v="43"/>
    <x v="315"/>
    <n v="9"/>
    <s v="Cash"/>
    <x v="0"/>
    <d v="2023-11-24T00:00:00"/>
    <n v="11"/>
    <n v="2023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n v="11"/>
    <n v="2023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n v="11"/>
    <n v="2023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n v="11"/>
    <n v="2023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n v="11"/>
    <n v="2023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n v="11"/>
    <n v="2023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n v="11"/>
    <n v="2023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n v="11"/>
    <n v="2023"/>
    <n v="3476"/>
    <m/>
    <n v="3476"/>
    <n v="3896744.2500000023"/>
    <s v="Trsf"/>
    <m/>
    <m/>
  </r>
  <r>
    <x v="482"/>
    <x v="6"/>
    <x v="4"/>
    <x v="718"/>
    <s v="C00000027"/>
    <x v="28"/>
    <x v="316"/>
    <n v="1"/>
    <s v="Cash"/>
    <x v="0"/>
    <d v="2023-11-27T00:00:00"/>
    <n v="11"/>
    <n v="2023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n v="11"/>
    <n v="2023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n v="11"/>
    <n v="2023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n v="11"/>
    <n v="2023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n v="11"/>
    <n v="2023"/>
    <n v="4818"/>
    <m/>
    <n v="4818"/>
    <n v="3903260.8500000024"/>
    <s v="Trsf"/>
    <m/>
    <m/>
  </r>
  <r>
    <x v="483"/>
    <x v="6"/>
    <x v="4"/>
    <x v="720"/>
    <s v="C00000042"/>
    <x v="43"/>
    <x v="315"/>
    <n v="9"/>
    <s v="Cash"/>
    <x v="0"/>
    <d v="2023-11-28T00:00:00"/>
    <n v="11"/>
    <n v="2023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n v="11"/>
    <n v="2023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n v="11"/>
    <n v="2023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n v="11"/>
    <n v="2023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n v="11"/>
    <n v="2023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n v="11"/>
    <n v="2023"/>
    <n v="187.5"/>
    <m/>
    <n v="187.5"/>
    <n v="3908838.7500000023"/>
    <s v="Trsf"/>
    <m/>
    <m/>
  </r>
  <r>
    <x v="484"/>
    <x v="6"/>
    <x v="4"/>
    <x v="721"/>
    <s v="C00000019"/>
    <x v="18"/>
    <x v="318"/>
    <n v="1"/>
    <s v="Cash"/>
    <x v="0"/>
    <d v="2023-11-29T00:00:00"/>
    <n v="11"/>
    <n v="2023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n v="11"/>
    <n v="2023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n v="11"/>
    <n v="2023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n v="3"/>
    <n v="2024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n v="3"/>
    <n v="2024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n v="3"/>
    <n v="2024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n v="3"/>
    <n v="2024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n v="3"/>
    <n v="2024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n v="3"/>
    <n v="2024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n v="12"/>
    <n v="2023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n v="12"/>
    <n v="2023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n v="12"/>
    <n v="2023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n v="12"/>
    <n v="2023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x v="45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x v="317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x v="216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x v="316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x v="4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x v="294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x v="15"/>
    <n v="1"/>
    <s v="Cash"/>
    <x v="0"/>
    <d v="2023-12-02T00:00:00"/>
    <n v="12"/>
    <n v="2023"/>
    <n v="1738"/>
    <m/>
    <n v="1738"/>
    <n v="3935292.850000002"/>
    <s v="PD Chq"/>
    <m/>
    <m/>
  </r>
  <r>
    <x v="486"/>
    <x v="0"/>
    <x v="4"/>
    <x v="727"/>
    <s v="C00000021"/>
    <x v="21"/>
    <x v="319"/>
    <n v="1"/>
    <s v="Cash"/>
    <x v="0"/>
    <d v="2023-12-02T00:00:00"/>
    <n v="12"/>
    <n v="2023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n v="12"/>
    <n v="2023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n v="12"/>
    <n v="2023"/>
    <n v="95"/>
    <m/>
    <n v="95"/>
    <n v="3936115.350000002"/>
    <s v="PD Chq"/>
    <m/>
    <m/>
  </r>
  <r>
    <x v="486"/>
    <x v="0"/>
    <x v="4"/>
    <x v="727"/>
    <s v="C00000021"/>
    <x v="21"/>
    <x v="320"/>
    <n v="5"/>
    <s v="Cash"/>
    <x v="0"/>
    <d v="2023-12-02T00:00:00"/>
    <n v="12"/>
    <n v="2023"/>
    <n v="312.5"/>
    <m/>
    <n v="312.5"/>
    <n v="3936427.850000002"/>
    <s v="PD Chq"/>
    <m/>
    <m/>
  </r>
  <r>
    <x v="486"/>
    <x v="0"/>
    <x v="4"/>
    <x v="727"/>
    <s v="C00000021"/>
    <x v="21"/>
    <x v="321"/>
    <n v="10"/>
    <s v="Cash"/>
    <x v="0"/>
    <d v="2023-12-02T00:00:00"/>
    <n v="12"/>
    <n v="2023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n v="12"/>
    <n v="2023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n v="12"/>
    <n v="2023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n v="12"/>
    <n v="2023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n v="12"/>
    <n v="2023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n v="12"/>
    <n v="2023"/>
    <n v="1738"/>
    <m/>
    <n v="1738"/>
    <n v="3948673.850000002"/>
    <s v="PD Chq"/>
    <m/>
    <m/>
  </r>
  <r>
    <x v="488"/>
    <x v="0"/>
    <x v="4"/>
    <x v="730"/>
    <s v="C00000021"/>
    <x v="21"/>
    <x v="319"/>
    <n v="2"/>
    <s v="Cash"/>
    <x v="0"/>
    <d v="2023-12-07T00:00:00"/>
    <n v="12"/>
    <n v="2023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n v="12"/>
    <n v="2023"/>
    <n v="95"/>
    <m/>
    <n v="95"/>
    <n v="3949323.850000002"/>
    <s v="PD Chq"/>
    <m/>
    <m/>
  </r>
  <r>
    <x v="488"/>
    <x v="0"/>
    <x v="4"/>
    <x v="730"/>
    <s v="C00000021"/>
    <x v="21"/>
    <x v="320"/>
    <n v="5"/>
    <s v="Cash"/>
    <x v="0"/>
    <d v="2023-12-07T00:00:00"/>
    <n v="12"/>
    <n v="2023"/>
    <n v="312.5"/>
    <m/>
    <n v="312.5"/>
    <n v="3949636.350000002"/>
    <s v="PD Chq"/>
    <m/>
    <m/>
  </r>
  <r>
    <x v="489"/>
    <x v="0"/>
    <x v="4"/>
    <x v="731"/>
    <s v="C00000022"/>
    <x v="23"/>
    <x v="322"/>
    <n v="1"/>
    <s v="Cash"/>
    <x v="0"/>
    <d v="2023-12-08T00:00:00"/>
    <n v="12"/>
    <n v="2023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n v="12"/>
    <n v="2023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n v="12"/>
    <n v="2023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n v="12"/>
    <n v="2023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n v="12"/>
    <n v="2023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n v="12"/>
    <n v="2023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n v="12"/>
    <n v="2023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n v="12"/>
    <n v="2023"/>
    <n v="6424"/>
    <m/>
    <n v="6424"/>
    <n v="3963321.350000002"/>
    <s v="Trsf"/>
    <m/>
    <m/>
  </r>
  <r>
    <x v="490"/>
    <x v="0"/>
    <x v="4"/>
    <x v="735"/>
    <s v="C00000042"/>
    <x v="43"/>
    <x v="315"/>
    <n v="15"/>
    <s v="Cash"/>
    <x v="0"/>
    <d v="2023-12-09T00:00:00"/>
    <n v="12"/>
    <n v="2023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n v="12"/>
    <n v="2023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n v="12"/>
    <n v="2023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n v="2"/>
    <n v="2024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n v="2"/>
    <n v="2024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n v="2"/>
    <n v="2024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n v="2"/>
    <n v="2024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n v="12"/>
    <n v="2023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n v="12"/>
    <n v="2023"/>
    <n v="3212"/>
    <m/>
    <n v="3212"/>
    <n v="3977030.1500000018"/>
    <s v="Trsf"/>
    <m/>
    <m/>
  </r>
  <r>
    <x v="493"/>
    <x v="0"/>
    <x v="4"/>
    <x v="738"/>
    <s v="C00000042"/>
    <x v="43"/>
    <x v="315"/>
    <n v="7"/>
    <s v="Cash"/>
    <x v="0"/>
    <d v="2023-12-15T00:00:00"/>
    <n v="12"/>
    <n v="2023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n v="12"/>
    <n v="2023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n v="12"/>
    <n v="2023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n v="12"/>
    <n v="2023"/>
    <n v="1738"/>
    <m/>
    <n v="1738"/>
    <n v="3982206.350000002"/>
    <s v="PD Chq"/>
    <m/>
    <m/>
  </r>
  <r>
    <x v="493"/>
    <x v="0"/>
    <x v="4"/>
    <x v="739"/>
    <s v="C00000021"/>
    <x v="21"/>
    <x v="319"/>
    <n v="3"/>
    <s v="Cash"/>
    <x v="0"/>
    <d v="2023-12-15T00:00:00"/>
    <n v="12"/>
    <n v="2023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n v="12"/>
    <n v="2023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x v="219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x v="244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x v="320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x v="323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x v="138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x v="316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x v="274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x v="324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x v="324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x v="325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x v="326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x v="45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x v="317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x v="247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x v="316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x v="4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x v="294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x v="274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x v="224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x v="45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x v="247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x v="4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x v="132"/>
    <n v="4"/>
    <s v="Cash"/>
    <x v="0"/>
    <d v="2023-12-16T00:00:00"/>
    <n v="12"/>
    <n v="2023"/>
    <n v="250"/>
    <m/>
    <n v="250"/>
    <n v="3996396.5500000017"/>
    <s v="Trsf"/>
    <m/>
    <m/>
  </r>
  <r>
    <x v="494"/>
    <x v="0"/>
    <x v="4"/>
    <x v="745"/>
    <s v="C00000042"/>
    <x v="43"/>
    <x v="188"/>
    <n v="4"/>
    <s v="Cash"/>
    <x v="0"/>
    <d v="2023-12-16T00:00:00"/>
    <n v="12"/>
    <n v="2023"/>
    <n v="6424"/>
    <m/>
    <n v="6424"/>
    <n v="4002820.5500000017"/>
    <s v="Trsf"/>
    <m/>
    <m/>
  </r>
  <r>
    <x v="494"/>
    <x v="0"/>
    <x v="4"/>
    <x v="745"/>
    <s v="C00000042"/>
    <x v="43"/>
    <x v="327"/>
    <n v="6"/>
    <s v="Cash"/>
    <x v="0"/>
    <d v="2023-12-16T00:00:00"/>
    <n v="12"/>
    <n v="2023"/>
    <n v="2331.6"/>
    <m/>
    <n v="2331.6"/>
    <n v="4005152.1500000018"/>
    <s v="Trsf"/>
    <m/>
    <m/>
  </r>
  <r>
    <x v="494"/>
    <x v="0"/>
    <x v="4"/>
    <x v="745"/>
    <s v="C00000042"/>
    <x v="43"/>
    <x v="302"/>
    <n v="6"/>
    <s v="Cash"/>
    <x v="0"/>
    <d v="2023-12-16T00:00:00"/>
    <n v="12"/>
    <n v="2023"/>
    <n v="1404"/>
    <m/>
    <n v="1404"/>
    <n v="4006556.1500000018"/>
    <s v="Trsf"/>
    <m/>
    <m/>
  </r>
  <r>
    <x v="494"/>
    <x v="0"/>
    <x v="4"/>
    <x v="745"/>
    <s v="C00000042"/>
    <x v="43"/>
    <x v="171"/>
    <n v="4"/>
    <s v="Cash"/>
    <x v="0"/>
    <d v="2023-12-16T00:00:00"/>
    <n v="12"/>
    <n v="2023"/>
    <n v="380"/>
    <m/>
    <n v="380"/>
    <n v="4006936.1500000018"/>
    <s v="Trsf"/>
    <m/>
    <m/>
  </r>
  <r>
    <x v="495"/>
    <x v="0"/>
    <x v="4"/>
    <x v="746"/>
    <s v="C00000021"/>
    <x v="21"/>
    <x v="15"/>
    <n v="1"/>
    <s v="Cash"/>
    <x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x v="319"/>
    <n v="3"/>
    <s v="Cash"/>
    <x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x v="171"/>
    <n v="1"/>
    <s v="Cash"/>
    <x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x v="320"/>
    <n v="5"/>
    <s v="Cash"/>
    <x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x v="321"/>
    <n v="12"/>
    <n v="120"/>
    <x v="2"/>
    <d v="2024-04-16T00:00:00"/>
    <n v="4"/>
    <n v="2024"/>
    <n v="696"/>
    <m/>
    <n v="696"/>
    <n v="4010610.1500000018"/>
    <s v="Trsf"/>
    <m/>
    <m/>
  </r>
  <r>
    <x v="496"/>
    <x v="0"/>
    <x v="4"/>
    <x v="748"/>
    <s v="C00000019"/>
    <x v="18"/>
    <x v="7"/>
    <n v="1"/>
    <s v="Cash"/>
    <x v="0"/>
    <d v="2023-12-19T00:00:00"/>
    <n v="12"/>
    <n v="2023"/>
    <n v="1738"/>
    <m/>
    <n v="1738"/>
    <n v="4012348.1500000018"/>
    <s v="Trsf"/>
    <m/>
    <m/>
  </r>
  <r>
    <x v="496"/>
    <x v="0"/>
    <x v="4"/>
    <x v="748"/>
    <s v="C00000019"/>
    <x v="18"/>
    <x v="328"/>
    <n v="1"/>
    <s v="Cash"/>
    <x v="0"/>
    <d v="2023-12-19T00:00:00"/>
    <n v="12"/>
    <n v="2023"/>
    <n v="405"/>
    <m/>
    <n v="405"/>
    <n v="4012753.1500000018"/>
    <s v="Trsf"/>
    <m/>
    <m/>
  </r>
  <r>
    <x v="496"/>
    <x v="0"/>
    <x v="4"/>
    <x v="748"/>
    <s v="C00000019"/>
    <x v="18"/>
    <x v="320"/>
    <n v="4"/>
    <s v="Cash"/>
    <x v="0"/>
    <d v="2023-12-19T00:00:00"/>
    <n v="12"/>
    <n v="2023"/>
    <n v="250"/>
    <m/>
    <n v="250"/>
    <n v="4013003.1500000018"/>
    <s v="Trsf"/>
    <m/>
    <m/>
  </r>
  <r>
    <x v="496"/>
    <x v="0"/>
    <x v="4"/>
    <x v="748"/>
    <s v="C00000019"/>
    <x v="18"/>
    <x v="4"/>
    <n v="1"/>
    <s v="Cash"/>
    <x v="0"/>
    <d v="2023-12-19T00:00:00"/>
    <n v="12"/>
    <n v="2023"/>
    <n v="105"/>
    <m/>
    <n v="105"/>
    <n v="4013108.1500000018"/>
    <s v="Trsf"/>
    <m/>
    <m/>
  </r>
  <r>
    <x v="496"/>
    <x v="0"/>
    <x v="4"/>
    <x v="748"/>
    <s v="C00000019"/>
    <x v="18"/>
    <x v="131"/>
    <n v="1"/>
    <s v="Cash"/>
    <x v="0"/>
    <d v="2023-12-19T00:00:00"/>
    <n v="12"/>
    <n v="2023"/>
    <n v="420"/>
    <m/>
    <n v="420"/>
    <n v="4013528.1500000018"/>
    <s v="Trsf"/>
    <m/>
    <m/>
  </r>
  <r>
    <x v="496"/>
    <x v="0"/>
    <x v="4"/>
    <x v="749"/>
    <s v="C00000022"/>
    <x v="23"/>
    <x v="303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x v="247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x v="24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x v="325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x v="188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x v="329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x v="224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x v="320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x v="330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x v="171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x v="141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x v="132"/>
    <n v="4"/>
    <s v="Cash"/>
    <x v="0"/>
    <d v="2023-12-21T00:00:00"/>
    <n v="12"/>
    <n v="2023"/>
    <n v="250"/>
    <m/>
    <n v="250"/>
    <n v="4029516.6500000018"/>
    <s v="Trsf"/>
    <m/>
    <m/>
  </r>
  <r>
    <x v="498"/>
    <x v="0"/>
    <x v="4"/>
    <x v="753"/>
    <s v="C00000042"/>
    <x v="43"/>
    <x v="188"/>
    <n v="4"/>
    <s v="Cash"/>
    <x v="0"/>
    <d v="2023-12-21T00:00:00"/>
    <n v="12"/>
    <n v="2023"/>
    <n v="6424"/>
    <m/>
    <n v="6424"/>
    <n v="4035940.6500000018"/>
    <s v="Trsf"/>
    <m/>
    <m/>
  </r>
  <r>
    <x v="498"/>
    <x v="0"/>
    <x v="4"/>
    <x v="753"/>
    <s v="C00000042"/>
    <x v="43"/>
    <x v="315"/>
    <n v="12"/>
    <s v="Cash"/>
    <x v="0"/>
    <d v="2023-12-21T00:00:00"/>
    <n v="12"/>
    <n v="2023"/>
    <n v="2575.1999999999998"/>
    <m/>
    <n v="2575.1999999999998"/>
    <n v="4038515.850000002"/>
    <s v="Trsf"/>
    <m/>
    <m/>
  </r>
  <r>
    <x v="498"/>
    <x v="0"/>
    <x v="4"/>
    <x v="753"/>
    <s v="C00000042"/>
    <x v="43"/>
    <x v="302"/>
    <n v="6"/>
    <s v="Cash"/>
    <x v="0"/>
    <d v="2023-12-21T00:00:00"/>
    <n v="12"/>
    <n v="2023"/>
    <n v="1404"/>
    <m/>
    <n v="1404"/>
    <n v="4039919.850000002"/>
    <s v="Trsf"/>
    <m/>
    <m/>
  </r>
  <r>
    <x v="498"/>
    <x v="0"/>
    <x v="4"/>
    <x v="753"/>
    <s v="C00000042"/>
    <x v="43"/>
    <x v="171"/>
    <n v="4"/>
    <s v="Cash"/>
    <x v="0"/>
    <d v="2023-12-21T00:00:00"/>
    <n v="12"/>
    <n v="2023"/>
    <n v="380"/>
    <m/>
    <n v="380"/>
    <n v="4040299.850000002"/>
    <s v="Trsf"/>
    <m/>
    <m/>
  </r>
  <r>
    <x v="498"/>
    <x v="0"/>
    <x v="4"/>
    <x v="753"/>
    <s v="C00000042"/>
    <x v="43"/>
    <x v="159"/>
    <n v="1"/>
    <s v="Cash"/>
    <x v="0"/>
    <d v="2023-12-21T00:00:00"/>
    <n v="12"/>
    <n v="2023"/>
    <n v="1000"/>
    <m/>
    <n v="1000"/>
    <n v="4041299.850000002"/>
    <s v="Trsf"/>
    <m/>
    <m/>
  </r>
  <r>
    <x v="498"/>
    <x v="0"/>
    <x v="4"/>
    <x v="754"/>
    <s v="C00000026"/>
    <x v="27"/>
    <x v="4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x v="320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x v="330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x v="331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x v="15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x v="219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x v="321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x v="4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x v="141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x v="15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x v="171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x v="320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x v="320"/>
    <n v="5"/>
    <s v="Cash"/>
    <x v="0"/>
    <d v="2023-12-27T00:00:00"/>
    <n v="12"/>
    <n v="2023"/>
    <n v="312.5"/>
    <m/>
    <n v="312.5"/>
    <n v="4049432.1500000018"/>
    <s v="Trsf"/>
    <m/>
    <m/>
  </r>
  <r>
    <x v="500"/>
    <x v="0"/>
    <x v="4"/>
    <x v="759"/>
    <s v="C00000042"/>
    <x v="43"/>
    <x v="279"/>
    <n v="5"/>
    <s v="Cash"/>
    <x v="0"/>
    <d v="2023-12-27T00:00:00"/>
    <n v="12"/>
    <n v="2023"/>
    <n v="8030"/>
    <m/>
    <n v="8030"/>
    <n v="4057462.1500000018"/>
    <s v="Trsf"/>
    <m/>
    <m/>
  </r>
  <r>
    <x v="500"/>
    <x v="0"/>
    <x v="4"/>
    <x v="759"/>
    <s v="C00000042"/>
    <x v="43"/>
    <x v="247"/>
    <n v="11"/>
    <s v="Cash"/>
    <x v="0"/>
    <d v="2023-12-27T00:00:00"/>
    <n v="12"/>
    <n v="2023"/>
    <n v="1914"/>
    <m/>
    <n v="1914"/>
    <n v="4059376.1500000018"/>
    <s v="Trsf"/>
    <m/>
    <m/>
  </r>
  <r>
    <x v="500"/>
    <x v="0"/>
    <x v="4"/>
    <x v="759"/>
    <s v="C00000042"/>
    <x v="43"/>
    <x v="302"/>
    <n v="6"/>
    <s v="Cash"/>
    <x v="0"/>
    <d v="2023-12-27T00:00:00"/>
    <n v="12"/>
    <n v="2023"/>
    <n v="1404"/>
    <m/>
    <n v="1404"/>
    <n v="4060780.1500000018"/>
    <s v="Trsf"/>
    <m/>
    <m/>
  </r>
  <r>
    <x v="500"/>
    <x v="0"/>
    <x v="4"/>
    <x v="759"/>
    <s v="C00000042"/>
    <x v="43"/>
    <x v="159"/>
    <n v="1"/>
    <s v="Cash"/>
    <x v="0"/>
    <d v="2023-12-27T00:00:00"/>
    <n v="12"/>
    <n v="2023"/>
    <n v="1000"/>
    <m/>
    <n v="1000"/>
    <n v="4061780.1500000018"/>
    <s v="Trsf"/>
    <m/>
    <m/>
  </r>
  <r>
    <x v="501"/>
    <x v="0"/>
    <x v="4"/>
    <x v="760"/>
    <s v="C00000042"/>
    <x v="43"/>
    <x v="320"/>
    <n v="10"/>
    <s v="Cash"/>
    <x v="0"/>
    <d v="2023-12-30T00:00:00"/>
    <n v="12"/>
    <n v="2023"/>
    <n v="625"/>
    <m/>
    <n v="625"/>
    <n v="4062405.1500000018"/>
    <s v="Trsf"/>
    <m/>
    <m/>
  </r>
  <r>
    <x v="501"/>
    <x v="0"/>
    <x v="4"/>
    <x v="761"/>
    <s v="C00000042"/>
    <x v="43"/>
    <x v="188"/>
    <n v="5"/>
    <s v="Cash"/>
    <x v="0"/>
    <d v="2023-12-30T00:00:00"/>
    <n v="12"/>
    <n v="2023"/>
    <n v="8030"/>
    <m/>
    <n v="8030"/>
    <n v="4070435.1500000018"/>
    <s v="Trsf"/>
    <m/>
    <m/>
  </r>
  <r>
    <x v="501"/>
    <x v="0"/>
    <x v="4"/>
    <x v="761"/>
    <s v="C00000042"/>
    <x v="43"/>
    <x v="247"/>
    <n v="15"/>
    <s v="Cash"/>
    <x v="0"/>
    <d v="2023-12-30T00:00:00"/>
    <n v="12"/>
    <n v="2023"/>
    <n v="2610"/>
    <m/>
    <n v="2610"/>
    <n v="4073045.1500000018"/>
    <s v="Trsf"/>
    <m/>
    <m/>
  </r>
  <r>
    <x v="501"/>
    <x v="0"/>
    <x v="4"/>
    <x v="761"/>
    <s v="C00000042"/>
    <x v="43"/>
    <x v="302"/>
    <n v="9"/>
    <s v="Cash"/>
    <x v="0"/>
    <d v="2023-12-30T00:00:00"/>
    <n v="12"/>
    <n v="2023"/>
    <n v="2106"/>
    <m/>
    <n v="2106"/>
    <n v="4075151.1500000018"/>
    <s v="Trsf"/>
    <m/>
    <m/>
  </r>
  <r>
    <x v="501"/>
    <x v="0"/>
    <x v="4"/>
    <x v="761"/>
    <s v="C00000042"/>
    <x v="43"/>
    <x v="164"/>
    <n v="1"/>
    <s v="Cash"/>
    <x v="0"/>
    <d v="2023-12-30T00:00:00"/>
    <n v="12"/>
    <n v="2023"/>
    <n v="208"/>
    <m/>
    <n v="208"/>
    <n v="4075359.1500000018"/>
    <s v="Trsf"/>
    <m/>
    <m/>
  </r>
  <r>
    <x v="501"/>
    <x v="0"/>
    <x v="4"/>
    <x v="761"/>
    <s v="C00000042"/>
    <x v="43"/>
    <x v="171"/>
    <n v="4"/>
    <s v="Cash"/>
    <x v="0"/>
    <d v="2023-12-30T00:00:00"/>
    <n v="12"/>
    <n v="2023"/>
    <n v="380"/>
    <m/>
    <n v="380"/>
    <n v="4075739.1500000018"/>
    <s v="Trsf"/>
    <m/>
    <m/>
  </r>
  <r>
    <x v="501"/>
    <x v="0"/>
    <x v="4"/>
    <x v="761"/>
    <s v="C00000042"/>
    <x v="43"/>
    <x v="159"/>
    <n v="1"/>
    <s v="Cash"/>
    <x v="0"/>
    <d v="2023-12-30T00:00:00"/>
    <n v="12"/>
    <n v="2023"/>
    <n v="1000"/>
    <m/>
    <n v="1000"/>
    <n v="4076739.1500000018"/>
    <s v="Trsf"/>
    <m/>
    <m/>
  </r>
  <r>
    <x v="501"/>
    <x v="0"/>
    <x v="4"/>
    <x v="762"/>
    <s v="C00000021"/>
    <x v="21"/>
    <x v="15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x v="319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x v="171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x v="320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x v="7"/>
    <n v="1"/>
    <s v="Cash"/>
    <x v="0"/>
    <d v="2023-12-30T00:00:00"/>
    <n v="12"/>
    <n v="2023"/>
    <n v="1738"/>
    <m/>
    <n v="1738"/>
    <n v="4080900.1500000018"/>
    <s v="Trsf"/>
    <m/>
    <m/>
  </r>
  <r>
    <x v="501"/>
    <x v="0"/>
    <x v="4"/>
    <x v="763"/>
    <s v="C00000019"/>
    <x v="18"/>
    <x v="244"/>
    <n v="1"/>
    <s v="Cash"/>
    <x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x v="4"/>
    <n v="1"/>
    <s v="Cash"/>
    <x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x v="153"/>
    <n v="2"/>
    <s v="Cash"/>
    <x v="0"/>
    <d v="2023-12-30T00:00:00"/>
    <n v="12"/>
    <n v="2023"/>
    <n v="120"/>
    <m/>
    <n v="120"/>
    <n v="4081515.1500000018"/>
    <s v="Trsf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6-26T00:00:00"/>
    <n v="6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6-26T00:00:00"/>
    <n v="6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6-26T00:00:00"/>
    <n v="6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73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x v="106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x v="159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x v="106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x v="159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x v="120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x v="106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x v="159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x v="9"/>
    <x v="4"/>
    <x v="457"/>
    <s v="C00000020"/>
    <x v="19"/>
    <x v="4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x v="9"/>
    <x v="4"/>
    <x v="460"/>
    <s v="C00000020"/>
    <x v="19"/>
    <x v="106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x v="9"/>
    <x v="4"/>
    <x v="460"/>
    <s v="C00000020"/>
    <x v="19"/>
    <x v="159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x v="7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x v="128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x v="106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x v="159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x v="7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x v="128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x v="106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x v="93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x v="171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n v="-8104.1"/>
    <n v="18955.900000000001"/>
    <n v="3038400.7500000009"/>
    <s v="Trsf"/>
    <s v="Trsf 8/2/24 RM31,200.00(RM8,104.10)"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x v="171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x v="244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x v="4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x v="259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x v="100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x v="171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x v="244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x v="125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x v="100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x v="171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x v="4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x v="2"/>
    <x v="4"/>
    <x v="567"/>
    <s v="C00000010"/>
    <x v="9"/>
    <x v="247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x v="2"/>
    <x v="4"/>
    <x v="567"/>
    <s v="C00000010"/>
    <x v="9"/>
    <x v="132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x v="2"/>
    <x v="4"/>
    <x v="567"/>
    <s v="C00000010"/>
    <x v="9"/>
    <x v="4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x v="2"/>
    <x v="4"/>
    <x v="567"/>
    <s v="C00000010"/>
    <x v="9"/>
    <x v="131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x v="2"/>
    <x v="4"/>
    <x v="567"/>
    <s v="C00000010"/>
    <x v="9"/>
    <x v="48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x v="100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x v="171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x v="100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x v="171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x v="120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x v="244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x v="4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x v="153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x v="223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x v="2"/>
    <x v="4"/>
    <x v="576"/>
    <s v="C00000010"/>
    <x v="9"/>
    <x v="247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x v="2"/>
    <x v="4"/>
    <x v="576"/>
    <s v="C00000010"/>
    <x v="9"/>
    <x v="132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x v="100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x v="171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x v="134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x v="3"/>
    <x v="4"/>
    <x v="589"/>
    <s v="C00000010"/>
    <x v="9"/>
    <x v="247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x v="3"/>
    <x v="4"/>
    <x v="589"/>
    <s v="C00000010"/>
    <x v="9"/>
    <x v="132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x v="3"/>
    <x v="4"/>
    <x v="589"/>
    <s v="C00000010"/>
    <x v="9"/>
    <x v="4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x v="3"/>
    <x v="4"/>
    <x v="589"/>
    <s v="C00000010"/>
    <x v="9"/>
    <x v="131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x v="3"/>
    <x v="4"/>
    <x v="589"/>
    <s v="C00000010"/>
    <x v="9"/>
    <x v="48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x v="132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x v="244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x v="131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x v="242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x v="141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x v="259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n v="-256.3"/>
    <n v="66.199999999999989"/>
    <n v="3442031.850000001"/>
    <s v="Trsf"/>
    <s v="Trsf 22/2/24 RM1,000.00 (RM256.30)"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x v="4"/>
    <x v="4"/>
    <x v="627"/>
    <s v="C00000010"/>
    <x v="9"/>
    <x v="247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x v="4"/>
    <x v="4"/>
    <x v="627"/>
    <s v="C00000010"/>
    <x v="9"/>
    <x v="132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x v="4"/>
    <x v="4"/>
    <x v="627"/>
    <s v="C00000010"/>
    <x v="9"/>
    <x v="4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x v="247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x v="291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x v="171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x v="132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x v="197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x v="296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x v="247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x v="301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x v="171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x v="247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x v="5"/>
    <x v="4"/>
    <x v="669"/>
    <s v="C00000006"/>
    <x v="5"/>
    <x v="299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x v="4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x v="5"/>
    <x v="4"/>
    <x v="669"/>
    <s v="C00000006"/>
    <x v="5"/>
    <x v="5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n v="-241.7"/>
    <n v="1490.8"/>
    <n v="3732906.0500000021"/>
    <s v="Trsf"/>
    <s v="Trsf 12/2/24 RM1,000.00(RM241.70)"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x v="163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x v="4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x v="306"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8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1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2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1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3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4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5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6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5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7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5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4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6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x v="6"/>
    <x v="4"/>
    <x v="714"/>
    <s v="C00000006"/>
    <x v="5"/>
    <x v="247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5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6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5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8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x v="0"/>
    <x v="4"/>
    <x v="726"/>
    <s v="C00000014"/>
    <x v="13"/>
    <x v="45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x v="0"/>
    <x v="4"/>
    <x v="726"/>
    <s v="C00000014"/>
    <x v="13"/>
    <x v="317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x v="0"/>
    <x v="4"/>
    <x v="726"/>
    <s v="C00000014"/>
    <x v="13"/>
    <x v="216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x v="0"/>
    <x v="4"/>
    <x v="726"/>
    <s v="C00000014"/>
    <x v="13"/>
    <x v="316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x v="0"/>
    <x v="4"/>
    <x v="726"/>
    <s v="C00000014"/>
    <x v="13"/>
    <x v="4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x v="0"/>
    <x v="4"/>
    <x v="726"/>
    <s v="C00000014"/>
    <x v="13"/>
    <x v="294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9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20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1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9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20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2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5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5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9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x v="0"/>
    <x v="4"/>
    <x v="740"/>
    <s v="C00000043"/>
    <x v="45"/>
    <x v="219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x v="0"/>
    <x v="4"/>
    <x v="740"/>
    <s v="C00000043"/>
    <x v="45"/>
    <x v="244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x v="0"/>
    <x v="4"/>
    <x v="740"/>
    <s v="C00000043"/>
    <x v="45"/>
    <x v="320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x v="0"/>
    <x v="4"/>
    <x v="740"/>
    <s v="C00000043"/>
    <x v="45"/>
    <x v="323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x v="0"/>
    <x v="4"/>
    <x v="740"/>
    <s v="C00000043"/>
    <x v="45"/>
    <x v="138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x v="0"/>
    <x v="4"/>
    <x v="740"/>
    <s v="C00000043"/>
    <x v="45"/>
    <x v="316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x v="0"/>
    <x v="4"/>
    <x v="740"/>
    <s v="C00000043"/>
    <x v="45"/>
    <x v="274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x v="0"/>
    <x v="4"/>
    <x v="740"/>
    <s v="C00000043"/>
    <x v="45"/>
    <x v="324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x v="0"/>
    <x v="4"/>
    <x v="740"/>
    <s v="C00000043"/>
    <x v="45"/>
    <x v="324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x v="0"/>
    <x v="4"/>
    <x v="741"/>
    <s v="C00000043"/>
    <x v="45"/>
    <x v="325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x v="0"/>
    <x v="4"/>
    <x v="740"/>
    <s v="C00000043"/>
    <x v="45"/>
    <x v="326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x v="0"/>
    <x v="4"/>
    <x v="742"/>
    <s v="C00000014"/>
    <x v="13"/>
    <x v="45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x v="0"/>
    <x v="4"/>
    <x v="742"/>
    <s v="C00000014"/>
    <x v="13"/>
    <x v="317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x v="0"/>
    <x v="4"/>
    <x v="742"/>
    <s v="C00000014"/>
    <x v="13"/>
    <x v="247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x v="0"/>
    <x v="4"/>
    <x v="742"/>
    <s v="C00000014"/>
    <x v="13"/>
    <x v="316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x v="0"/>
    <x v="4"/>
    <x v="742"/>
    <s v="C00000014"/>
    <x v="13"/>
    <x v="4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x v="0"/>
    <x v="4"/>
    <x v="742"/>
    <s v="C00000014"/>
    <x v="13"/>
    <x v="294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x v="0"/>
    <x v="4"/>
    <x v="742"/>
    <s v="C00000014"/>
    <x v="13"/>
    <x v="274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x v="0"/>
    <x v="4"/>
    <x v="742"/>
    <s v="C00000014"/>
    <x v="13"/>
    <x v="224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x v="0"/>
    <x v="4"/>
    <x v="743"/>
    <s v="C00000044"/>
    <x v="46"/>
    <x v="45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x v="0"/>
    <x v="4"/>
    <x v="743"/>
    <s v="C00000044"/>
    <x v="46"/>
    <x v="247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x v="0"/>
    <x v="4"/>
    <x v="743"/>
    <s v="C00000044"/>
    <x v="46"/>
    <x v="4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x v="0"/>
    <x v="4"/>
    <x v="744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5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5"/>
    <s v="C00000042"/>
    <x v="43"/>
    <x v="327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5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5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6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6"/>
    <s v="C00000021"/>
    <x v="21"/>
    <x v="319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6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6"/>
    <s v="C00000021"/>
    <x v="21"/>
    <x v="320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7"/>
    <s v="C00000010"/>
    <x v="9"/>
    <x v="321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8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8"/>
    <s v="C00000019"/>
    <x v="18"/>
    <x v="328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8"/>
    <s v="C00000019"/>
    <x v="18"/>
    <x v="320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8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8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9"/>
    <s v="C00000022"/>
    <x v="23"/>
    <x v="303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x v="0"/>
    <x v="4"/>
    <x v="749"/>
    <s v="C00000022"/>
    <x v="23"/>
    <x v="247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x v="0"/>
    <x v="4"/>
    <x v="749"/>
    <s v="C00000022"/>
    <x v="23"/>
    <x v="24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x v="0"/>
    <x v="4"/>
    <x v="750"/>
    <s v="C00000022"/>
    <x v="23"/>
    <x v="325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x v="0"/>
    <x v="4"/>
    <x v="751"/>
    <s v="C00000037"/>
    <x v="38"/>
    <x v="188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x v="329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x v="224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x v="320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x v="330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x v="171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x v="141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x v="132"/>
    <n v="4"/>
    <s v="Cash"/>
    <x v="0"/>
    <d v="2023-12-21T00:00:00"/>
    <x v="0"/>
    <x v="5"/>
    <n v="250"/>
    <m/>
    <n v="250"/>
    <n v="4029516.6500000018"/>
    <s v="Trsf"/>
    <m/>
    <m/>
  </r>
  <r>
    <x v="498"/>
    <x v="0"/>
    <x v="4"/>
    <x v="753"/>
    <s v="C00000042"/>
    <x v="43"/>
    <x v="188"/>
    <n v="4"/>
    <s v="Cash"/>
    <x v="0"/>
    <d v="2023-12-21T00:00:00"/>
    <x v="0"/>
    <x v="5"/>
    <n v="6424"/>
    <m/>
    <n v="6424"/>
    <n v="4035940.6500000018"/>
    <s v="Trsf"/>
    <m/>
    <m/>
  </r>
  <r>
    <x v="498"/>
    <x v="0"/>
    <x v="4"/>
    <x v="753"/>
    <s v="C00000042"/>
    <x v="43"/>
    <x v="315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x v="0"/>
    <x v="4"/>
    <x v="753"/>
    <s v="C00000042"/>
    <x v="43"/>
    <x v="302"/>
    <n v="6"/>
    <s v="Cash"/>
    <x v="0"/>
    <d v="2023-12-21T00:00:00"/>
    <x v="0"/>
    <x v="5"/>
    <n v="1404"/>
    <m/>
    <n v="1404"/>
    <n v="4039919.850000002"/>
    <s v="Trsf"/>
    <m/>
    <m/>
  </r>
  <r>
    <x v="498"/>
    <x v="0"/>
    <x v="4"/>
    <x v="753"/>
    <s v="C00000042"/>
    <x v="43"/>
    <x v="171"/>
    <n v="4"/>
    <s v="Cash"/>
    <x v="0"/>
    <d v="2023-12-21T00:00:00"/>
    <x v="0"/>
    <x v="5"/>
    <n v="380"/>
    <m/>
    <n v="380"/>
    <n v="4040299.850000002"/>
    <s v="Trsf"/>
    <m/>
    <m/>
  </r>
  <r>
    <x v="498"/>
    <x v="0"/>
    <x v="4"/>
    <x v="753"/>
    <s v="C00000042"/>
    <x v="43"/>
    <x v="159"/>
    <n v="1"/>
    <s v="Cash"/>
    <x v="0"/>
    <d v="2023-12-21T00:00:00"/>
    <x v="0"/>
    <x v="5"/>
    <n v="1000"/>
    <m/>
    <n v="1000"/>
    <n v="4041299.850000002"/>
    <s v="Trsf"/>
    <m/>
    <m/>
  </r>
  <r>
    <x v="498"/>
    <x v="0"/>
    <x v="4"/>
    <x v="754"/>
    <s v="C00000026"/>
    <x v="27"/>
    <x v="4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x v="0"/>
    <x v="4"/>
    <x v="754"/>
    <s v="C00000026"/>
    <x v="27"/>
    <x v="320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x v="0"/>
    <x v="4"/>
    <x v="754"/>
    <s v="C00000026"/>
    <x v="27"/>
    <x v="330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x v="0"/>
    <x v="4"/>
    <x v="754"/>
    <s v="C00000026"/>
    <x v="27"/>
    <x v="331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x v="0"/>
    <x v="4"/>
    <x v="755"/>
    <s v="C00000043"/>
    <x v="45"/>
    <x v="15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x v="0"/>
    <x v="4"/>
    <x v="755"/>
    <s v="C00000043"/>
    <x v="45"/>
    <x v="219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x v="0"/>
    <x v="4"/>
    <x v="755"/>
    <s v="C00000043"/>
    <x v="45"/>
    <x v="321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x v="0"/>
    <x v="4"/>
    <x v="755"/>
    <s v="C00000043"/>
    <x v="45"/>
    <x v="4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x v="0"/>
    <x v="4"/>
    <x v="756"/>
    <s v="C00000026"/>
    <x v="27"/>
    <x v="141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x v="0"/>
    <x v="4"/>
    <x v="757"/>
    <s v="C00000021"/>
    <x v="21"/>
    <x v="15"/>
    <n v="1"/>
    <s v="Cash"/>
    <x v="0"/>
    <d v="2023-12-22T00:00:00"/>
    <x v="0"/>
    <x v="5"/>
    <n v="1738"/>
    <m/>
    <n v="1738"/>
    <n v="4048712.1500000018"/>
    <s v="PD Chq"/>
    <m/>
    <m/>
  </r>
  <r>
    <x v="499"/>
    <x v="0"/>
    <x v="4"/>
    <x v="757"/>
    <s v="C00000021"/>
    <x v="21"/>
    <x v="171"/>
    <n v="1"/>
    <s v="Cash"/>
    <x v="0"/>
    <d v="2023-12-22T00:00:00"/>
    <x v="0"/>
    <x v="5"/>
    <n v="95"/>
    <m/>
    <n v="95"/>
    <n v="4048807.1500000018"/>
    <s v="PD Chq"/>
    <m/>
    <m/>
  </r>
  <r>
    <x v="499"/>
    <x v="0"/>
    <x v="4"/>
    <x v="757"/>
    <s v="C00000021"/>
    <x v="21"/>
    <x v="320"/>
    <n v="5"/>
    <s v="Cash"/>
    <x v="0"/>
    <d v="2023-12-22T00:00:00"/>
    <x v="0"/>
    <x v="5"/>
    <n v="312.5"/>
    <m/>
    <n v="312.5"/>
    <n v="4049119.6500000018"/>
    <s v="PD Chq"/>
    <m/>
    <m/>
  </r>
  <r>
    <x v="500"/>
    <x v="0"/>
    <x v="4"/>
    <x v="758"/>
    <s v="C00000042"/>
    <x v="43"/>
    <x v="320"/>
    <n v="5"/>
    <s v="Cash"/>
    <x v="0"/>
    <d v="2023-12-27T00:00:00"/>
    <x v="0"/>
    <x v="5"/>
    <n v="312.5"/>
    <m/>
    <n v="312.5"/>
    <n v="4049432.1500000018"/>
    <s v="Trsf"/>
    <m/>
    <m/>
  </r>
  <r>
    <x v="500"/>
    <x v="0"/>
    <x v="4"/>
    <x v="759"/>
    <s v="C00000042"/>
    <x v="43"/>
    <x v="279"/>
    <n v="5"/>
    <s v="Cash"/>
    <x v="0"/>
    <d v="2023-12-27T00:00:00"/>
    <x v="0"/>
    <x v="5"/>
    <n v="8030"/>
    <m/>
    <n v="8030"/>
    <n v="4057462.1500000018"/>
    <s v="Trsf"/>
    <m/>
    <m/>
  </r>
  <r>
    <x v="500"/>
    <x v="0"/>
    <x v="4"/>
    <x v="759"/>
    <s v="C00000042"/>
    <x v="43"/>
    <x v="247"/>
    <n v="11"/>
    <s v="Cash"/>
    <x v="0"/>
    <d v="2023-12-27T00:00:00"/>
    <x v="0"/>
    <x v="5"/>
    <n v="1914"/>
    <m/>
    <n v="1914"/>
    <n v="4059376.1500000018"/>
    <s v="Trsf"/>
    <m/>
    <m/>
  </r>
  <r>
    <x v="500"/>
    <x v="0"/>
    <x v="4"/>
    <x v="759"/>
    <s v="C00000042"/>
    <x v="43"/>
    <x v="302"/>
    <n v="6"/>
    <s v="Cash"/>
    <x v="0"/>
    <d v="2023-12-27T00:00:00"/>
    <x v="0"/>
    <x v="5"/>
    <n v="1404"/>
    <m/>
    <n v="1404"/>
    <n v="4060780.1500000018"/>
    <s v="Trsf"/>
    <m/>
    <m/>
  </r>
  <r>
    <x v="500"/>
    <x v="0"/>
    <x v="4"/>
    <x v="759"/>
    <s v="C00000042"/>
    <x v="43"/>
    <x v="159"/>
    <n v="1"/>
    <s v="Cash"/>
    <x v="0"/>
    <d v="2023-12-27T00:00:00"/>
    <x v="0"/>
    <x v="5"/>
    <n v="1000"/>
    <m/>
    <n v="1000"/>
    <n v="4061780.1500000018"/>
    <s v="Trsf"/>
    <m/>
    <m/>
  </r>
  <r>
    <x v="501"/>
    <x v="0"/>
    <x v="4"/>
    <x v="760"/>
    <s v="C00000042"/>
    <x v="43"/>
    <x v="320"/>
    <n v="10"/>
    <s v="Cash"/>
    <x v="0"/>
    <d v="2023-12-30T00:00:00"/>
    <x v="0"/>
    <x v="5"/>
    <n v="625"/>
    <m/>
    <n v="625"/>
    <n v="4062405.1500000018"/>
    <s v="Trsf"/>
    <m/>
    <m/>
  </r>
  <r>
    <x v="501"/>
    <x v="0"/>
    <x v="4"/>
    <x v="761"/>
    <s v="C00000042"/>
    <x v="43"/>
    <x v="188"/>
    <n v="5"/>
    <s v="Cash"/>
    <x v="0"/>
    <d v="2023-12-30T00:00:00"/>
    <x v="0"/>
    <x v="5"/>
    <n v="8030"/>
    <m/>
    <n v="8030"/>
    <n v="4070435.1500000018"/>
    <s v="Trsf"/>
    <m/>
    <m/>
  </r>
  <r>
    <x v="501"/>
    <x v="0"/>
    <x v="4"/>
    <x v="761"/>
    <s v="C00000042"/>
    <x v="43"/>
    <x v="247"/>
    <n v="15"/>
    <s v="Cash"/>
    <x v="0"/>
    <d v="2023-12-30T00:00:00"/>
    <x v="0"/>
    <x v="5"/>
    <n v="2610"/>
    <m/>
    <n v="2610"/>
    <n v="4073045.1500000018"/>
    <s v="Trsf"/>
    <m/>
    <m/>
  </r>
  <r>
    <x v="501"/>
    <x v="0"/>
    <x v="4"/>
    <x v="761"/>
    <s v="C00000042"/>
    <x v="43"/>
    <x v="302"/>
    <n v="9"/>
    <s v="Cash"/>
    <x v="0"/>
    <d v="2023-12-30T00:00:00"/>
    <x v="0"/>
    <x v="5"/>
    <n v="2106"/>
    <m/>
    <n v="2106"/>
    <n v="4075151.1500000018"/>
    <s v="Trsf"/>
    <m/>
    <m/>
  </r>
  <r>
    <x v="501"/>
    <x v="0"/>
    <x v="4"/>
    <x v="761"/>
    <s v="C00000042"/>
    <x v="43"/>
    <x v="164"/>
    <n v="1"/>
    <s v="Cash"/>
    <x v="0"/>
    <d v="2023-12-30T00:00:00"/>
    <x v="0"/>
    <x v="5"/>
    <n v="208"/>
    <m/>
    <n v="208"/>
    <n v="4075359.1500000018"/>
    <s v="Trsf"/>
    <m/>
    <m/>
  </r>
  <r>
    <x v="501"/>
    <x v="0"/>
    <x v="4"/>
    <x v="761"/>
    <s v="C00000042"/>
    <x v="43"/>
    <x v="171"/>
    <n v="4"/>
    <s v="Cash"/>
    <x v="0"/>
    <d v="2023-12-30T00:00:00"/>
    <x v="0"/>
    <x v="5"/>
    <n v="380"/>
    <m/>
    <n v="380"/>
    <n v="4075739.1500000018"/>
    <s v="Trsf"/>
    <m/>
    <m/>
  </r>
  <r>
    <x v="501"/>
    <x v="0"/>
    <x v="4"/>
    <x v="761"/>
    <s v="C00000042"/>
    <x v="43"/>
    <x v="159"/>
    <n v="1"/>
    <s v="Cash"/>
    <x v="0"/>
    <d v="2023-12-30T00:00:00"/>
    <x v="0"/>
    <x v="5"/>
    <n v="1000"/>
    <m/>
    <n v="1000"/>
    <n v="4076739.1500000018"/>
    <s v="Trsf"/>
    <m/>
    <m/>
  </r>
  <r>
    <x v="501"/>
    <x v="0"/>
    <x v="4"/>
    <x v="762"/>
    <s v="C00000021"/>
    <x v="21"/>
    <x v="15"/>
    <n v="1"/>
    <s v="Cash"/>
    <x v="0"/>
    <d v="2023-12-30T00:00:00"/>
    <x v="0"/>
    <x v="5"/>
    <n v="1738"/>
    <m/>
    <n v="1738"/>
    <n v="4078477.1500000018"/>
    <s v="PD Chq"/>
    <m/>
    <m/>
  </r>
  <r>
    <x v="501"/>
    <x v="0"/>
    <x v="4"/>
    <x v="762"/>
    <s v="C00000021"/>
    <x v="21"/>
    <x v="319"/>
    <n v="1"/>
    <s v="Cash"/>
    <x v="0"/>
    <d v="2023-12-30T00:00:00"/>
    <x v="0"/>
    <x v="5"/>
    <n v="277.5"/>
    <m/>
    <n v="277.5"/>
    <n v="4078754.6500000018"/>
    <s v="PD Chq"/>
    <m/>
    <m/>
  </r>
  <r>
    <x v="501"/>
    <x v="0"/>
    <x v="4"/>
    <x v="762"/>
    <s v="C00000021"/>
    <x v="21"/>
    <x v="171"/>
    <n v="1"/>
    <s v="Cash"/>
    <x v="0"/>
    <d v="2023-12-30T00:00:00"/>
    <x v="0"/>
    <x v="5"/>
    <n v="95"/>
    <m/>
    <n v="95"/>
    <n v="4078849.6500000018"/>
    <s v="PD Chq"/>
    <m/>
    <m/>
  </r>
  <r>
    <x v="501"/>
    <x v="0"/>
    <x v="4"/>
    <x v="762"/>
    <s v="C00000021"/>
    <x v="21"/>
    <x v="320"/>
    <n v="5"/>
    <s v="Cash"/>
    <x v="0"/>
    <d v="2023-12-30T00:00:00"/>
    <x v="0"/>
    <x v="5"/>
    <n v="312.5"/>
    <m/>
    <n v="312.5"/>
    <n v="4079162.1500000018"/>
    <s v="PD Chq"/>
    <m/>
    <m/>
  </r>
  <r>
    <x v="501"/>
    <x v="0"/>
    <x v="4"/>
    <x v="763"/>
    <s v="C00000019"/>
    <x v="18"/>
    <x v="7"/>
    <n v="1"/>
    <s v="Cash"/>
    <x v="0"/>
    <d v="2023-12-30T00:00:00"/>
    <x v="0"/>
    <x v="5"/>
    <n v="1738"/>
    <m/>
    <n v="1738"/>
    <n v="4080900.1500000018"/>
    <s v="Trsf"/>
    <m/>
    <m/>
  </r>
  <r>
    <x v="501"/>
    <x v="0"/>
    <x v="4"/>
    <x v="763"/>
    <s v="C00000019"/>
    <x v="18"/>
    <x v="244"/>
    <n v="1"/>
    <s v="Cash"/>
    <x v="0"/>
    <d v="2023-12-30T00:00:00"/>
    <x v="0"/>
    <x v="5"/>
    <n v="390"/>
    <m/>
    <n v="390"/>
    <n v="4081290.1500000018"/>
    <s v="Trsf"/>
    <m/>
    <m/>
  </r>
  <r>
    <x v="501"/>
    <x v="0"/>
    <x v="4"/>
    <x v="763"/>
    <s v="C00000019"/>
    <x v="18"/>
    <x v="4"/>
    <n v="1"/>
    <s v="Cash"/>
    <x v="0"/>
    <d v="2023-12-30T00:00:00"/>
    <x v="0"/>
    <x v="5"/>
    <n v="105"/>
    <m/>
    <n v="105"/>
    <n v="4081395.1500000018"/>
    <s v="Trsf"/>
    <m/>
    <m/>
  </r>
  <r>
    <x v="501"/>
    <x v="0"/>
    <x v="4"/>
    <x v="763"/>
    <s v="C00000019"/>
    <x v="18"/>
    <x v="153"/>
    <n v="2"/>
    <s v="Cash"/>
    <x v="0"/>
    <d v="2023-12-30T00:00:00"/>
    <x v="0"/>
    <x v="5"/>
    <n v="120"/>
    <m/>
    <n v="120"/>
    <n v="4081515.1500000018"/>
    <s v="Trsf"/>
    <m/>
    <m/>
  </r>
  <r>
    <x v="502"/>
    <x v="7"/>
    <x v="5"/>
    <x v="764"/>
    <s v="C00000014"/>
    <x v="13"/>
    <x v="45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x v="7"/>
    <x v="5"/>
    <x v="764"/>
    <s v="C00000014"/>
    <x v="13"/>
    <x v="247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x v="7"/>
    <x v="5"/>
    <x v="765"/>
    <s v="C00000006"/>
    <x v="5"/>
    <x v="7"/>
    <n v="1"/>
    <s v="Cash"/>
    <x v="0"/>
    <d v="2024-01-03T00:00:00"/>
    <x v="7"/>
    <x v="6"/>
    <n v="1738"/>
    <m/>
    <n v="1738"/>
    <n v="4085489.1500000018"/>
    <s v="Chq"/>
    <m/>
    <m/>
  </r>
  <r>
    <x v="502"/>
    <x v="7"/>
    <x v="5"/>
    <x v="765"/>
    <s v="C00000006"/>
    <x v="5"/>
    <x v="247"/>
    <n v="3"/>
    <s v="Cash"/>
    <x v="0"/>
    <d v="2024-01-03T00:00:00"/>
    <x v="7"/>
    <x v="6"/>
    <n v="675"/>
    <m/>
    <n v="675"/>
    <n v="4086164.1500000018"/>
    <s v="Chq"/>
    <m/>
    <m/>
  </r>
  <r>
    <x v="502"/>
    <x v="7"/>
    <x v="5"/>
    <x v="765"/>
    <s v="C00000006"/>
    <x v="5"/>
    <x v="123"/>
    <n v="1"/>
    <s v="Cash"/>
    <x v="0"/>
    <d v="2024-01-03T00:00:00"/>
    <x v="7"/>
    <x v="6"/>
    <n v="175"/>
    <m/>
    <n v="175"/>
    <n v="4086339.1500000018"/>
    <s v="Chq"/>
    <m/>
    <m/>
  </r>
  <r>
    <x v="502"/>
    <x v="7"/>
    <x v="5"/>
    <x v="765"/>
    <s v="C00000006"/>
    <x v="5"/>
    <x v="153"/>
    <n v="1"/>
    <s v="Cash"/>
    <x v="0"/>
    <d v="2024-01-03T00:00:00"/>
    <x v="7"/>
    <x v="6"/>
    <n v="60"/>
    <m/>
    <n v="60"/>
    <n v="4086399.1500000018"/>
    <s v="Chq"/>
    <m/>
    <m/>
  </r>
  <r>
    <x v="503"/>
    <x v="7"/>
    <x v="5"/>
    <x v="766"/>
    <s v="C00000045"/>
    <x v="47"/>
    <x v="15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x v="7"/>
    <x v="5"/>
    <x v="766"/>
    <s v="C00000045"/>
    <x v="47"/>
    <x v="148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x v="7"/>
    <x v="5"/>
    <x v="766"/>
    <s v="C00000045"/>
    <x v="47"/>
    <x v="4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x v="7"/>
    <x v="5"/>
    <x v="767"/>
    <s v="C00000021"/>
    <x v="21"/>
    <x v="15"/>
    <n v="1"/>
    <s v="Cash"/>
    <x v="0"/>
    <d v="2024-01-05T00:00:00"/>
    <x v="7"/>
    <x v="6"/>
    <n v="1738"/>
    <m/>
    <n v="1738"/>
    <n v="4090963.1500000018"/>
    <s v="PD Chq"/>
    <m/>
    <m/>
  </r>
  <r>
    <x v="504"/>
    <x v="7"/>
    <x v="5"/>
    <x v="767"/>
    <s v="C00000021"/>
    <x v="21"/>
    <x v="319"/>
    <n v="2"/>
    <s v="Cash"/>
    <x v="0"/>
    <d v="2024-01-05T00:00:00"/>
    <x v="7"/>
    <x v="6"/>
    <n v="555"/>
    <m/>
    <n v="555"/>
    <n v="4091518.1500000018"/>
    <s v="PD Chq"/>
    <m/>
    <m/>
  </r>
  <r>
    <x v="504"/>
    <x v="7"/>
    <x v="5"/>
    <x v="767"/>
    <s v="C00000021"/>
    <x v="21"/>
    <x v="171"/>
    <n v="1"/>
    <s v="Cash"/>
    <x v="0"/>
    <d v="2024-01-05T00:00:00"/>
    <x v="7"/>
    <x v="6"/>
    <n v="95"/>
    <m/>
    <n v="95"/>
    <n v="4091613.1500000018"/>
    <s v="PD Chq"/>
    <m/>
    <m/>
  </r>
  <r>
    <x v="505"/>
    <x v="7"/>
    <x v="5"/>
    <x v="768"/>
    <s v="C00000043"/>
    <x v="45"/>
    <x v="15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x v="7"/>
    <x v="5"/>
    <x v="768"/>
    <s v="C00000043"/>
    <x v="45"/>
    <x v="219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x v="7"/>
    <x v="5"/>
    <x v="768"/>
    <s v="C00000043"/>
    <x v="45"/>
    <x v="52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x v="7"/>
    <x v="5"/>
    <x v="768"/>
    <s v="C00000043"/>
    <x v="45"/>
    <x v="320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x v="7"/>
    <x v="5"/>
    <x v="768"/>
    <s v="C00000043"/>
    <x v="45"/>
    <x v="326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x v="7"/>
    <x v="5"/>
    <x v="768"/>
    <s v="C00000043"/>
    <x v="45"/>
    <x v="330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x v="7"/>
    <x v="5"/>
    <x v="768"/>
    <s v="C00000043"/>
    <x v="45"/>
    <x v="4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x v="7"/>
    <x v="5"/>
    <x v="768"/>
    <s v="C00000043"/>
    <x v="45"/>
    <x v="219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x v="7"/>
    <x v="5"/>
    <x v="769"/>
    <s v="C00000009"/>
    <x v="8"/>
    <x v="7"/>
    <n v="2"/>
    <n v="60"/>
    <x v="3"/>
    <d v="2024-03-08T00:00:00"/>
    <x v="9"/>
    <x v="6"/>
    <n v="3212"/>
    <m/>
    <n v="3212"/>
    <n v="4101266.9500000016"/>
    <s v="Chq"/>
    <m/>
    <m/>
  </r>
  <r>
    <x v="506"/>
    <x v="7"/>
    <x v="5"/>
    <x v="769"/>
    <s v="C00000009"/>
    <x v="8"/>
    <x v="43"/>
    <n v="1"/>
    <n v="60"/>
    <x v="3"/>
    <d v="2024-03-08T00:00:00"/>
    <x v="9"/>
    <x v="6"/>
    <n v="1606"/>
    <m/>
    <n v="1606"/>
    <n v="4102872.9500000016"/>
    <s v="Chq"/>
    <m/>
    <m/>
  </r>
  <r>
    <x v="506"/>
    <x v="7"/>
    <x v="5"/>
    <x v="769"/>
    <s v="C00000009"/>
    <x v="8"/>
    <x v="226"/>
    <n v="2"/>
    <n v="60"/>
    <x v="3"/>
    <d v="2024-03-08T00:00:00"/>
    <x v="9"/>
    <x v="6"/>
    <n v="626.4"/>
    <m/>
    <n v="626.4"/>
    <n v="4103499.3500000015"/>
    <s v="Chq"/>
    <m/>
    <m/>
  </r>
  <r>
    <x v="506"/>
    <x v="7"/>
    <x v="5"/>
    <x v="769"/>
    <s v="C00000009"/>
    <x v="8"/>
    <x v="219"/>
    <n v="2"/>
    <n v="60"/>
    <x v="3"/>
    <d v="2024-03-08T00:00:00"/>
    <x v="9"/>
    <x v="6"/>
    <n v="626.4"/>
    <m/>
    <n v="626.4"/>
    <n v="4104125.7500000014"/>
    <s v="Chq"/>
    <m/>
    <m/>
  </r>
  <r>
    <x v="506"/>
    <x v="7"/>
    <x v="5"/>
    <x v="769"/>
    <s v="C00000009"/>
    <x v="8"/>
    <x v="4"/>
    <n v="2"/>
    <n v="60"/>
    <x v="3"/>
    <d v="2024-03-08T00:00:00"/>
    <x v="9"/>
    <x v="6"/>
    <n v="220"/>
    <m/>
    <n v="220"/>
    <n v="4104345.7500000014"/>
    <s v="Chq"/>
    <m/>
    <m/>
  </r>
  <r>
    <x v="507"/>
    <x v="7"/>
    <x v="5"/>
    <x v="770"/>
    <s v="C00000044"/>
    <x v="46"/>
    <x v="45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x v="7"/>
    <x v="5"/>
    <x v="770"/>
    <s v="C00000044"/>
    <x v="46"/>
    <x v="247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x v="7"/>
    <x v="5"/>
    <x v="771"/>
    <s v="C00000019"/>
    <x v="18"/>
    <x v="7"/>
    <n v="1"/>
    <s v="Cash"/>
    <x v="0"/>
    <d v="2024-01-10T00:00:00"/>
    <x v="7"/>
    <x v="6"/>
    <n v="1738"/>
    <m/>
    <n v="1738"/>
    <n v="4108319.7500000014"/>
    <s v="Trsf"/>
    <m/>
    <m/>
  </r>
  <r>
    <x v="508"/>
    <x v="7"/>
    <x v="5"/>
    <x v="771"/>
    <s v="C00000019"/>
    <x v="18"/>
    <x v="141"/>
    <n v="1"/>
    <s v="Cash"/>
    <x v="0"/>
    <d v="2024-01-10T00:00:00"/>
    <x v="7"/>
    <x v="6"/>
    <n v="150"/>
    <m/>
    <n v="150"/>
    <n v="4108469.7500000014"/>
    <s v="Trsf"/>
    <m/>
    <m/>
  </r>
  <r>
    <x v="508"/>
    <x v="7"/>
    <x v="5"/>
    <x v="771"/>
    <s v="C00000019"/>
    <x v="18"/>
    <x v="320"/>
    <n v="3"/>
    <s v="Cash"/>
    <x v="0"/>
    <d v="2024-01-10T00:00:00"/>
    <x v="7"/>
    <x v="6"/>
    <n v="187.5"/>
    <m/>
    <n v="187.5"/>
    <n v="4108657.2500000014"/>
    <s v="Trsf"/>
    <m/>
    <m/>
  </r>
  <r>
    <x v="508"/>
    <x v="7"/>
    <x v="5"/>
    <x v="772"/>
    <s v="C00000042"/>
    <x v="43"/>
    <x v="320"/>
    <n v="3"/>
    <s v="Cash"/>
    <x v="0"/>
    <d v="2024-01-10T00:00:00"/>
    <x v="7"/>
    <x v="6"/>
    <n v="187.5"/>
    <m/>
    <n v="187.5"/>
    <n v="4108844.7500000014"/>
    <s v="Trsf"/>
    <m/>
    <m/>
  </r>
  <r>
    <x v="508"/>
    <x v="7"/>
    <x v="5"/>
    <x v="773"/>
    <s v="C00000042"/>
    <x v="43"/>
    <x v="188"/>
    <n v="6"/>
    <s v="Cash"/>
    <x v="0"/>
    <d v="2024-01-10T00:00:00"/>
    <x v="7"/>
    <x v="6"/>
    <n v="9636"/>
    <m/>
    <n v="9636"/>
    <n v="4118480.7500000014"/>
    <s v="Trsf"/>
    <m/>
    <m/>
  </r>
  <r>
    <x v="508"/>
    <x v="7"/>
    <x v="5"/>
    <x v="773"/>
    <s v="C00000042"/>
    <x v="43"/>
    <x v="332"/>
    <n v="5"/>
    <s v="Cash"/>
    <x v="0"/>
    <d v="2024-01-10T00:00:00"/>
    <x v="7"/>
    <x v="6"/>
    <n v="1073"/>
    <m/>
    <n v="1073"/>
    <n v="4119553.7500000014"/>
    <s v="Trsf"/>
    <m/>
    <m/>
  </r>
  <r>
    <x v="508"/>
    <x v="7"/>
    <x v="5"/>
    <x v="773"/>
    <s v="C00000042"/>
    <x v="43"/>
    <x v="247"/>
    <n v="10"/>
    <s v="Cash"/>
    <x v="0"/>
    <d v="2024-01-10T00:00:00"/>
    <x v="7"/>
    <x v="6"/>
    <n v="1740"/>
    <m/>
    <n v="1740"/>
    <n v="4121293.7500000014"/>
    <s v="Trsf"/>
    <m/>
    <m/>
  </r>
  <r>
    <x v="508"/>
    <x v="7"/>
    <x v="5"/>
    <x v="773"/>
    <s v="C00000042"/>
    <x v="43"/>
    <x v="302"/>
    <n v="7"/>
    <s v="Cash"/>
    <x v="0"/>
    <d v="2024-01-10T00:00:00"/>
    <x v="7"/>
    <x v="6"/>
    <n v="1638"/>
    <m/>
    <n v="1638"/>
    <n v="4122931.7500000014"/>
    <s v="Trsf"/>
    <m/>
    <m/>
  </r>
  <r>
    <x v="508"/>
    <x v="7"/>
    <x v="5"/>
    <x v="773"/>
    <s v="C00000042"/>
    <x v="43"/>
    <x v="159"/>
    <n v="1"/>
    <s v="Cash"/>
    <x v="0"/>
    <d v="2024-01-10T00:00:00"/>
    <x v="7"/>
    <x v="6"/>
    <n v="1000"/>
    <m/>
    <n v="1000"/>
    <n v="4123931.7500000014"/>
    <s v="Trsf"/>
    <m/>
    <m/>
  </r>
  <r>
    <x v="509"/>
    <x v="7"/>
    <x v="5"/>
    <x v="774"/>
    <s v="C00000010"/>
    <x v="9"/>
    <x v="188"/>
    <n v="6"/>
    <n v="120"/>
    <x v="2"/>
    <d v="2024-05-11T00:00:00"/>
    <x v="12"/>
    <x v="6"/>
    <n v="9636"/>
    <m/>
    <n v="9636"/>
    <n v="4133567.7500000014"/>
    <s v="Trsf"/>
    <m/>
    <m/>
  </r>
  <r>
    <x v="509"/>
    <x v="7"/>
    <x v="5"/>
    <x v="774"/>
    <s v="C00000010"/>
    <x v="9"/>
    <x v="319"/>
    <n v="10"/>
    <n v="120"/>
    <x v="2"/>
    <d v="2024-05-11T00:00:00"/>
    <x v="12"/>
    <x v="6"/>
    <n v="2146"/>
    <m/>
    <n v="2146"/>
    <n v="4135713.7500000014"/>
    <s v="Trsf"/>
    <m/>
    <m/>
  </r>
  <r>
    <x v="509"/>
    <x v="7"/>
    <x v="5"/>
    <x v="774"/>
    <s v="C00000010"/>
    <x v="9"/>
    <x v="132"/>
    <n v="10"/>
    <n v="120"/>
    <x v="2"/>
    <d v="2024-05-11T00:00:00"/>
    <x v="12"/>
    <x v="6"/>
    <n v="575"/>
    <m/>
    <n v="575"/>
    <n v="4136288.7500000014"/>
    <s v="Trsf"/>
    <m/>
    <m/>
  </r>
  <r>
    <x v="509"/>
    <x v="7"/>
    <x v="5"/>
    <x v="774"/>
    <s v="C00000010"/>
    <x v="9"/>
    <x v="4"/>
    <n v="4"/>
    <n v="120"/>
    <x v="2"/>
    <d v="2024-05-11T00:00:00"/>
    <x v="12"/>
    <x v="6"/>
    <n v="440"/>
    <m/>
    <n v="440"/>
    <n v="4136728.7500000014"/>
    <s v="Trsf"/>
    <m/>
    <m/>
  </r>
  <r>
    <x v="510"/>
    <x v="7"/>
    <x v="5"/>
    <x v="775"/>
    <s v="C00000021"/>
    <x v="21"/>
    <x v="15"/>
    <n v="1"/>
    <s v="Cash"/>
    <x v="0"/>
    <d v="2024-01-15T00:00:00"/>
    <x v="7"/>
    <x v="6"/>
    <n v="1738"/>
    <m/>
    <n v="1738"/>
    <n v="4138466.7500000014"/>
    <s v="PD Chq"/>
    <m/>
    <m/>
  </r>
  <r>
    <x v="510"/>
    <x v="7"/>
    <x v="5"/>
    <x v="775"/>
    <s v="C00000021"/>
    <x v="21"/>
    <x v="319"/>
    <n v="2"/>
    <s v="Cash"/>
    <x v="0"/>
    <d v="2024-01-15T00:00:00"/>
    <x v="7"/>
    <x v="6"/>
    <n v="555"/>
    <m/>
    <n v="555"/>
    <n v="4139021.7500000014"/>
    <s v="PD Chq"/>
    <m/>
    <m/>
  </r>
  <r>
    <x v="510"/>
    <x v="7"/>
    <x v="5"/>
    <x v="775"/>
    <s v="C00000021"/>
    <x v="21"/>
    <x v="171"/>
    <n v="1"/>
    <s v="Cash"/>
    <x v="0"/>
    <d v="2024-01-15T00:00:00"/>
    <x v="7"/>
    <x v="6"/>
    <n v="95"/>
    <m/>
    <n v="95"/>
    <n v="4139116.7500000014"/>
    <s v="PD Chq"/>
    <m/>
    <m/>
  </r>
  <r>
    <x v="510"/>
    <x v="7"/>
    <x v="5"/>
    <x v="775"/>
    <s v="C00000021"/>
    <x v="21"/>
    <x v="320"/>
    <n v="5"/>
    <s v="Cash"/>
    <x v="0"/>
    <d v="2024-01-15T00:00:00"/>
    <x v="7"/>
    <x v="6"/>
    <n v="312.5"/>
    <m/>
    <n v="312.5"/>
    <n v="4139429.2500000014"/>
    <s v="PD Chq"/>
    <m/>
    <m/>
  </r>
  <r>
    <x v="511"/>
    <x v="7"/>
    <x v="5"/>
    <x v="776"/>
    <s v="C00000019"/>
    <x v="18"/>
    <x v="226"/>
    <n v="1"/>
    <s v="Cash"/>
    <x v="0"/>
    <d v="2024-01-17T00:00:00"/>
    <x v="7"/>
    <x v="6"/>
    <n v="405"/>
    <m/>
    <n v="405"/>
    <n v="4139834.2500000014"/>
    <s v="Trsf"/>
    <m/>
    <m/>
  </r>
  <r>
    <x v="511"/>
    <x v="7"/>
    <x v="5"/>
    <x v="776"/>
    <s v="C00000019"/>
    <x v="18"/>
    <x v="244"/>
    <n v="1"/>
    <s v="Cash"/>
    <x v="0"/>
    <d v="2024-01-17T00:00:00"/>
    <x v="7"/>
    <x v="6"/>
    <n v="390"/>
    <m/>
    <n v="390"/>
    <n v="4140224.2500000014"/>
    <s v="Trsf"/>
    <m/>
    <m/>
  </r>
  <r>
    <x v="512"/>
    <x v="7"/>
    <x v="5"/>
    <x v="777"/>
    <s v="C00000046"/>
    <x v="48"/>
    <x v="62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x v="7"/>
    <x v="5"/>
    <x v="777"/>
    <s v="C00000046"/>
    <x v="48"/>
    <x v="247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x v="7"/>
    <x v="5"/>
    <x v="777"/>
    <s v="C00000046"/>
    <x v="48"/>
    <x v="312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x v="7"/>
    <x v="5"/>
    <x v="777"/>
    <s v="C00000046"/>
    <x v="48"/>
    <x v="4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x v="7"/>
    <x v="5"/>
    <x v="777"/>
    <s v="C00000046"/>
    <x v="48"/>
    <x v="283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x v="7"/>
    <x v="5"/>
    <x v="777"/>
    <s v="C00000046"/>
    <x v="48"/>
    <x v="284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x v="7"/>
    <x v="5"/>
    <x v="777"/>
    <s v="C00000046"/>
    <x v="48"/>
    <x v="321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x v="7"/>
    <x v="5"/>
    <x v="777"/>
    <s v="C00000046"/>
    <x v="48"/>
    <x v="141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x v="7"/>
    <x v="5"/>
    <x v="777"/>
    <s v="C00000046"/>
    <x v="48"/>
    <x v="123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x v="7"/>
    <x v="5"/>
    <x v="778"/>
    <s v="C00000019"/>
    <x v="18"/>
    <x v="7"/>
    <n v="1"/>
    <s v="Cash"/>
    <x v="0"/>
    <d v="2024-01-19T00:00:00"/>
    <x v="7"/>
    <x v="6"/>
    <n v="1738"/>
    <m/>
    <n v="1738"/>
    <n v="4145285.2500000014"/>
    <s v="Trsf"/>
    <m/>
    <m/>
  </r>
  <r>
    <x v="513"/>
    <x v="7"/>
    <x v="5"/>
    <x v="778"/>
    <s v="C00000019"/>
    <x v="18"/>
    <x v="318"/>
    <n v="1"/>
    <s v="Cash"/>
    <x v="0"/>
    <d v="2024-01-19T00:00:00"/>
    <x v="7"/>
    <x v="6"/>
    <n v="283.8"/>
    <m/>
    <n v="283.8"/>
    <n v="4145569.0500000012"/>
    <s v="Trsf"/>
    <m/>
    <m/>
  </r>
  <r>
    <x v="513"/>
    <x v="7"/>
    <x v="5"/>
    <x v="778"/>
    <s v="C00000019"/>
    <x v="18"/>
    <x v="132"/>
    <n v="3"/>
    <s v="Cash"/>
    <x v="0"/>
    <d v="2024-01-19T00:00:00"/>
    <x v="7"/>
    <x v="6"/>
    <n v="187.5"/>
    <m/>
    <n v="187.5"/>
    <n v="4145756.5500000012"/>
    <s v="Trsf"/>
    <m/>
    <m/>
  </r>
  <r>
    <x v="513"/>
    <x v="7"/>
    <x v="5"/>
    <x v="778"/>
    <s v="C00000019"/>
    <x v="18"/>
    <x v="153"/>
    <n v="1"/>
    <s v="Cash"/>
    <x v="0"/>
    <d v="2024-01-19T00:00:00"/>
    <x v="7"/>
    <x v="6"/>
    <n v="60"/>
    <m/>
    <n v="60"/>
    <n v="4145816.5500000012"/>
    <s v="Trsf"/>
    <m/>
    <m/>
  </r>
  <r>
    <x v="512"/>
    <x v="7"/>
    <x v="5"/>
    <x v="779"/>
    <s v="C00000042"/>
    <x v="43"/>
    <x v="320"/>
    <n v="6"/>
    <s v="Cash"/>
    <x v="0"/>
    <d v="2024-01-20T00:00:00"/>
    <x v="7"/>
    <x v="6"/>
    <n v="375"/>
    <m/>
    <n v="375"/>
    <n v="4146191.5500000012"/>
    <s v="Trsf"/>
    <m/>
    <m/>
  </r>
  <r>
    <x v="512"/>
    <x v="7"/>
    <x v="5"/>
    <x v="780"/>
    <s v="C00000042"/>
    <x v="43"/>
    <x v="279"/>
    <n v="6"/>
    <s v="Cash"/>
    <x v="0"/>
    <d v="2024-01-20T00:00:00"/>
    <x v="7"/>
    <x v="6"/>
    <n v="9636"/>
    <m/>
    <n v="9636"/>
    <n v="4155827.5500000012"/>
    <s v="Trsf"/>
    <m/>
    <m/>
  </r>
  <r>
    <x v="512"/>
    <x v="7"/>
    <x v="5"/>
    <x v="780"/>
    <s v="C00000042"/>
    <x v="43"/>
    <x v="247"/>
    <n v="18"/>
    <s v="Cash"/>
    <x v="0"/>
    <d v="2024-01-20T00:00:00"/>
    <x v="7"/>
    <x v="6"/>
    <n v="3132"/>
    <m/>
    <n v="3132"/>
    <n v="4158959.5500000012"/>
    <s v="Trsf"/>
    <m/>
    <m/>
  </r>
  <r>
    <x v="512"/>
    <x v="7"/>
    <x v="5"/>
    <x v="780"/>
    <s v="C00000042"/>
    <x v="43"/>
    <x v="302"/>
    <n v="8"/>
    <s v="Cash"/>
    <x v="0"/>
    <d v="2024-01-20T00:00:00"/>
    <x v="7"/>
    <x v="6"/>
    <n v="1872"/>
    <m/>
    <n v="1872"/>
    <n v="4160831.5500000012"/>
    <s v="Trsf"/>
    <m/>
    <m/>
  </r>
  <r>
    <x v="512"/>
    <x v="7"/>
    <x v="5"/>
    <x v="780"/>
    <s v="C00000042"/>
    <x v="43"/>
    <x v="171"/>
    <n v="4"/>
    <s v="Cash"/>
    <x v="0"/>
    <d v="2024-01-20T00:00:00"/>
    <x v="7"/>
    <x v="6"/>
    <n v="380"/>
    <m/>
    <n v="380"/>
    <n v="4161211.5500000012"/>
    <s v="Trsf"/>
    <m/>
    <m/>
  </r>
  <r>
    <x v="514"/>
    <x v="7"/>
    <x v="5"/>
    <x v="781"/>
    <s v="C00000046"/>
    <x v="48"/>
    <x v="132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x v="7"/>
    <x v="5"/>
    <x v="782"/>
    <s v="C00000044"/>
    <x v="46"/>
    <x v="333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x v="7"/>
    <x v="5"/>
    <x v="782"/>
    <s v="C00000044"/>
    <x v="46"/>
    <x v="334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x v="7"/>
    <x v="5"/>
    <x v="782"/>
    <s v="C00000044"/>
    <x v="46"/>
    <x v="335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x v="7"/>
    <x v="5"/>
    <x v="782"/>
    <s v="C00000044"/>
    <x v="46"/>
    <x v="117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x v="7"/>
    <x v="5"/>
    <x v="782"/>
    <s v="C00000044"/>
    <x v="46"/>
    <x v="336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x v="7"/>
    <x v="5"/>
    <x v="782"/>
    <s v="C00000044"/>
    <x v="46"/>
    <x v="337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x v="7"/>
    <x v="5"/>
    <x v="782"/>
    <s v="C00000044"/>
    <x v="46"/>
    <x v="338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x v="7"/>
    <x v="5"/>
    <x v="782"/>
    <s v="C00000044"/>
    <x v="46"/>
    <x v="237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x v="7"/>
    <x v="5"/>
    <x v="783"/>
    <s v="C00000046"/>
    <x v="48"/>
    <x v="15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x v="7"/>
    <x v="5"/>
    <x v="783"/>
    <s v="C00000046"/>
    <x v="48"/>
    <x v="247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x v="7"/>
    <x v="5"/>
    <x v="783"/>
    <s v="C00000046"/>
    <x v="48"/>
    <x v="312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x v="7"/>
    <x v="5"/>
    <x v="784"/>
    <s v="C00000042"/>
    <x v="43"/>
    <x v="320"/>
    <n v="3"/>
    <s v="Cash"/>
    <x v="0"/>
    <d v="2024-01-29T00:00:00"/>
    <x v="7"/>
    <x v="6"/>
    <n v="187.5"/>
    <m/>
    <n v="187.5"/>
    <n v="4167755.350000001"/>
    <s v="Trsf"/>
    <m/>
    <m/>
  </r>
  <r>
    <x v="517"/>
    <x v="7"/>
    <x v="5"/>
    <x v="785"/>
    <s v="C00000042"/>
    <x v="43"/>
    <x v="279"/>
    <n v="3"/>
    <s v="Cash"/>
    <x v="0"/>
    <d v="2024-01-29T00:00:00"/>
    <x v="7"/>
    <x v="6"/>
    <n v="4818"/>
    <m/>
    <n v="4818"/>
    <n v="4172573.350000001"/>
    <s v="Trsf"/>
    <m/>
    <m/>
  </r>
  <r>
    <x v="517"/>
    <x v="7"/>
    <x v="5"/>
    <x v="785"/>
    <s v="C00000042"/>
    <x v="43"/>
    <x v="247"/>
    <n v="6"/>
    <s v="Cash"/>
    <x v="0"/>
    <d v="2024-01-29T00:00:00"/>
    <x v="7"/>
    <x v="6"/>
    <n v="1044"/>
    <m/>
    <n v="1044"/>
    <n v="4173617.350000001"/>
    <s v="Trsf"/>
    <m/>
    <m/>
  </r>
  <r>
    <x v="517"/>
    <x v="7"/>
    <x v="5"/>
    <x v="785"/>
    <s v="C00000042"/>
    <x v="43"/>
    <x v="302"/>
    <n v="3"/>
    <s v="Cash"/>
    <x v="0"/>
    <d v="2024-01-29T00:00:00"/>
    <x v="7"/>
    <x v="6"/>
    <n v="702"/>
    <m/>
    <n v="702"/>
    <n v="4174319.350000001"/>
    <s v="Trsf"/>
    <m/>
    <m/>
  </r>
  <r>
    <x v="518"/>
    <x v="7"/>
    <x v="5"/>
    <x v="786"/>
    <s v="C00000042"/>
    <x v="43"/>
    <x v="320"/>
    <n v="6"/>
    <s v="Cash"/>
    <x v="0"/>
    <d v="2024-01-31T00:00:00"/>
    <x v="7"/>
    <x v="6"/>
    <n v="375"/>
    <m/>
    <n v="375"/>
    <n v="4174694.350000001"/>
    <s v="Trsf"/>
    <m/>
    <m/>
  </r>
  <r>
    <x v="518"/>
    <x v="7"/>
    <x v="5"/>
    <x v="787"/>
    <s v="C00000042"/>
    <x v="43"/>
    <x v="279"/>
    <n v="6"/>
    <s v="Cash"/>
    <x v="0"/>
    <d v="2024-01-31T00:00:00"/>
    <x v="7"/>
    <x v="6"/>
    <n v="9636"/>
    <m/>
    <n v="9636"/>
    <n v="4184330.350000001"/>
    <s v="Trsf"/>
    <m/>
    <m/>
  </r>
  <r>
    <x v="518"/>
    <x v="7"/>
    <x v="5"/>
    <x v="787"/>
    <s v="C00000042"/>
    <x v="43"/>
    <x v="247"/>
    <n v="10"/>
    <s v="Cash"/>
    <x v="0"/>
    <d v="2024-01-31T00:00:00"/>
    <x v="7"/>
    <x v="6"/>
    <n v="1740"/>
    <m/>
    <n v="1740"/>
    <n v="4186070.350000001"/>
    <s v="Trsf"/>
    <m/>
    <m/>
  </r>
  <r>
    <x v="518"/>
    <x v="7"/>
    <x v="5"/>
    <x v="787"/>
    <s v="C00000042"/>
    <x v="43"/>
    <x v="332"/>
    <n v="8"/>
    <s v="Cash"/>
    <x v="0"/>
    <d v="2024-01-31T00:00:00"/>
    <x v="7"/>
    <x v="6"/>
    <n v="1716.8"/>
    <m/>
    <n v="1716.8"/>
    <n v="4187787.1500000008"/>
    <s v="Trsf"/>
    <m/>
    <m/>
  </r>
  <r>
    <x v="518"/>
    <x v="7"/>
    <x v="5"/>
    <x v="787"/>
    <s v="C00000042"/>
    <x v="43"/>
    <x v="302"/>
    <n v="7"/>
    <s v="Cash"/>
    <x v="0"/>
    <d v="2024-01-31T00:00:00"/>
    <x v="7"/>
    <x v="6"/>
    <n v="1638"/>
    <m/>
    <n v="1638"/>
    <n v="4189425.1500000008"/>
    <s v="Trsf"/>
    <m/>
    <m/>
  </r>
  <r>
    <x v="518"/>
    <x v="7"/>
    <x v="5"/>
    <x v="787"/>
    <s v="C00000042"/>
    <x v="43"/>
    <x v="312"/>
    <n v="2"/>
    <s v="Cash"/>
    <x v="0"/>
    <d v="2024-01-31T00:00:00"/>
    <x v="7"/>
    <x v="6"/>
    <n v="416"/>
    <m/>
    <n v="416"/>
    <n v="4189841.1500000008"/>
    <s v="Trsf"/>
    <m/>
    <m/>
  </r>
  <r>
    <x v="518"/>
    <x v="7"/>
    <x v="5"/>
    <x v="787"/>
    <s v="C00000042"/>
    <x v="43"/>
    <x v="159"/>
    <n v="1"/>
    <s v="Cash"/>
    <x v="0"/>
    <d v="2024-01-31T00:00:00"/>
    <x v="7"/>
    <x v="6"/>
    <n v="1000"/>
    <m/>
    <n v="1000"/>
    <n v="4190841.1500000008"/>
    <s v="Trsf"/>
    <m/>
    <m/>
  </r>
  <r>
    <x v="519"/>
    <x v="8"/>
    <x v="5"/>
    <x v="788"/>
    <s v="C00000019"/>
    <x v="18"/>
    <x v="7"/>
    <n v="1"/>
    <s v="Cash"/>
    <x v="0"/>
    <d v="2024-02-01T00:00:00"/>
    <x v="8"/>
    <x v="6"/>
    <n v="1738"/>
    <m/>
    <n v="1738"/>
    <n v="4201587.1500000013"/>
    <s v="Trsf"/>
    <m/>
    <m/>
  </r>
  <r>
    <x v="519"/>
    <x v="8"/>
    <x v="5"/>
    <x v="788"/>
    <s v="C00000019"/>
    <x v="18"/>
    <x v="328"/>
    <n v="1"/>
    <s v="Cash"/>
    <x v="0"/>
    <d v="2024-02-01T00:00:00"/>
    <x v="8"/>
    <x v="6"/>
    <n v="405"/>
    <m/>
    <n v="405"/>
    <n v="4201992.1500000013"/>
    <s v="Trsf"/>
    <m/>
    <m/>
  </r>
  <r>
    <x v="519"/>
    <x v="8"/>
    <x v="5"/>
    <x v="788"/>
    <s v="C00000019"/>
    <x v="18"/>
    <x v="4"/>
    <n v="1"/>
    <s v="Cash"/>
    <x v="0"/>
    <d v="2024-02-01T00:00:00"/>
    <x v="8"/>
    <x v="6"/>
    <n v="110"/>
    <m/>
    <n v="110"/>
    <n v="4202102.1500000013"/>
    <s v="Trsf"/>
    <m/>
    <m/>
  </r>
  <r>
    <x v="519"/>
    <x v="8"/>
    <x v="5"/>
    <x v="788"/>
    <s v="C00000019"/>
    <x v="18"/>
    <x v="244"/>
    <n v="1"/>
    <s v="Cash"/>
    <x v="0"/>
    <d v="2024-02-01T00:00:00"/>
    <x v="8"/>
    <x v="6"/>
    <n v="390"/>
    <m/>
    <n v="390"/>
    <n v="4202492.1500000013"/>
    <s v="Trsf"/>
    <m/>
    <m/>
  </r>
  <r>
    <x v="520"/>
    <x v="8"/>
    <x v="5"/>
    <x v="789"/>
    <s v="C00000037"/>
    <x v="38"/>
    <x v="188"/>
    <n v="3"/>
    <n v="30"/>
    <x v="5"/>
    <d v="2024-03-03T00:00:00"/>
    <x v="9"/>
    <x v="6"/>
    <n v="5214"/>
    <m/>
    <n v="5214"/>
    <n v="4207706.1500000013"/>
    <s v="Chq"/>
    <m/>
    <m/>
  </r>
  <r>
    <x v="520"/>
    <x v="8"/>
    <x v="5"/>
    <x v="789"/>
    <s v="C00000037"/>
    <x v="38"/>
    <x v="329"/>
    <n v="5"/>
    <n v="30"/>
    <x v="5"/>
    <d v="2024-03-03T00:00:00"/>
    <x v="9"/>
    <x v="6"/>
    <n v="2613"/>
    <m/>
    <n v="2613"/>
    <n v="4210319.1500000013"/>
    <s v="Chq"/>
    <m/>
    <m/>
  </r>
  <r>
    <x v="520"/>
    <x v="8"/>
    <x v="5"/>
    <x v="789"/>
    <s v="C00000037"/>
    <x v="38"/>
    <x v="224"/>
    <n v="3"/>
    <n v="30"/>
    <x v="5"/>
    <d v="2024-03-03T00:00:00"/>
    <x v="9"/>
    <x v="6"/>
    <n v="144"/>
    <m/>
    <n v="144"/>
    <n v="4210463.1500000013"/>
    <s v="Chq"/>
    <m/>
    <m/>
  </r>
  <r>
    <x v="520"/>
    <x v="8"/>
    <x v="5"/>
    <x v="789"/>
    <s v="C00000037"/>
    <x v="38"/>
    <x v="320"/>
    <n v="3"/>
    <n v="30"/>
    <x v="5"/>
    <d v="2024-03-03T00:00:00"/>
    <x v="9"/>
    <x v="6"/>
    <n v="187.5"/>
    <m/>
    <n v="187.5"/>
    <n v="4210650.6500000013"/>
    <s v="Chq"/>
    <m/>
    <m/>
  </r>
  <r>
    <x v="520"/>
    <x v="8"/>
    <x v="5"/>
    <x v="789"/>
    <s v="C00000037"/>
    <x v="38"/>
    <x v="171"/>
    <n v="2"/>
    <n v="30"/>
    <x v="5"/>
    <d v="2024-03-03T00:00:00"/>
    <x v="9"/>
    <x v="6"/>
    <n v="190"/>
    <m/>
    <n v="190"/>
    <n v="4210840.6500000013"/>
    <s v="Chq"/>
    <m/>
    <m/>
  </r>
  <r>
    <x v="520"/>
    <x v="8"/>
    <x v="5"/>
    <x v="790"/>
    <s v="C00000046"/>
    <x v="48"/>
    <x v="332"/>
    <n v="2"/>
    <s v="Cash"/>
    <x v="0"/>
    <d v="2024-02-02T00:00:00"/>
    <x v="8"/>
    <x v="6"/>
    <n v="555"/>
    <n v="-555"/>
    <n v="0"/>
    <n v="4211395.6500000013"/>
    <s v="Trsf"/>
    <s v="Cash 21//2/24 RM2,249.00"/>
    <m/>
  </r>
  <r>
    <x v="521"/>
    <x v="8"/>
    <x v="5"/>
    <x v="791"/>
    <s v="C00000042"/>
    <x v="43"/>
    <x v="320"/>
    <n v="3"/>
    <s v="Cash"/>
    <x v="0"/>
    <d v="2024-02-03T00:00:00"/>
    <x v="8"/>
    <x v="6"/>
    <n v="187.5"/>
    <m/>
    <n v="187.5"/>
    <n v="4211583.1500000013"/>
    <s v="Trsf"/>
    <m/>
    <m/>
  </r>
  <r>
    <x v="521"/>
    <x v="8"/>
    <x v="5"/>
    <x v="792"/>
    <s v="C00000042"/>
    <x v="43"/>
    <x v="188"/>
    <n v="3"/>
    <s v="Cash"/>
    <x v="0"/>
    <d v="2024-02-03T00:00:00"/>
    <x v="8"/>
    <x v="6"/>
    <n v="4818"/>
    <m/>
    <n v="4818"/>
    <n v="4216401.1500000013"/>
    <s v="Trsf"/>
    <m/>
    <m/>
  </r>
  <r>
    <x v="521"/>
    <x v="8"/>
    <x v="5"/>
    <x v="792"/>
    <s v="C00000042"/>
    <x v="43"/>
    <x v="247"/>
    <n v="1"/>
    <s v="Cash"/>
    <x v="0"/>
    <d v="2024-02-03T00:00:00"/>
    <x v="8"/>
    <x v="6"/>
    <n v="174"/>
    <m/>
    <n v="174"/>
    <n v="4216575.1500000013"/>
    <s v="Trsf"/>
    <m/>
    <m/>
  </r>
  <r>
    <x v="521"/>
    <x v="8"/>
    <x v="5"/>
    <x v="792"/>
    <s v="C00000042"/>
    <x v="43"/>
    <x v="332"/>
    <n v="8"/>
    <s v="Cash"/>
    <x v="0"/>
    <d v="2024-02-03T00:00:00"/>
    <x v="8"/>
    <x v="6"/>
    <n v="1716.8"/>
    <m/>
    <n v="1716.8"/>
    <n v="4218291.9500000011"/>
    <s v="Trsf"/>
    <m/>
    <m/>
  </r>
  <r>
    <x v="521"/>
    <x v="8"/>
    <x v="5"/>
    <x v="792"/>
    <s v="C00000042"/>
    <x v="43"/>
    <x v="312"/>
    <n v="5"/>
    <s v="Cash"/>
    <x v="0"/>
    <d v="2024-02-03T00:00:00"/>
    <x v="8"/>
    <x v="6"/>
    <n v="1040"/>
    <m/>
    <n v="1040"/>
    <n v="4219331.9500000011"/>
    <s v="Trsf"/>
    <m/>
    <m/>
  </r>
  <r>
    <x v="521"/>
    <x v="8"/>
    <x v="5"/>
    <x v="792"/>
    <s v="C00000042"/>
    <x v="43"/>
    <x v="304"/>
    <n v="2"/>
    <s v="Cash"/>
    <x v="0"/>
    <d v="2024-02-03T00:00:00"/>
    <x v="8"/>
    <x v="6"/>
    <n v="1800"/>
    <m/>
    <n v="1800"/>
    <n v="4221131.9500000011"/>
    <s v="Trsf"/>
    <m/>
    <m/>
  </r>
  <r>
    <x v="521"/>
    <x v="8"/>
    <x v="5"/>
    <x v="792"/>
    <s v="C00000042"/>
    <x v="43"/>
    <x v="171"/>
    <n v="4"/>
    <s v="Cash"/>
    <x v="0"/>
    <d v="2024-02-03T00:00:00"/>
    <x v="8"/>
    <x v="6"/>
    <n v="380"/>
    <m/>
    <n v="380"/>
    <n v="4221511.9500000011"/>
    <s v="Trsf"/>
    <m/>
    <m/>
  </r>
  <r>
    <x v="521"/>
    <x v="8"/>
    <x v="5"/>
    <x v="793"/>
    <s v="C00000042"/>
    <x v="43"/>
    <x v="159"/>
    <n v="1"/>
    <s v="Cash"/>
    <x v="0"/>
    <d v="2024-02-03T00:00:00"/>
    <x v="8"/>
    <x v="6"/>
    <n v="1000"/>
    <m/>
    <n v="1000"/>
    <n v="4222511.9500000011"/>
    <s v="Trsf"/>
    <m/>
    <m/>
  </r>
  <r>
    <x v="522"/>
    <x v="8"/>
    <x v="5"/>
    <x v="794"/>
    <s v="C00000010"/>
    <x v="9"/>
    <x v="188"/>
    <n v="8"/>
    <n v="120"/>
    <x v="2"/>
    <d v="2024-06-04T00:00:00"/>
    <x v="1"/>
    <x v="6"/>
    <n v="12848"/>
    <m/>
    <n v="12848"/>
    <n v="4235359.9500000011"/>
    <s v="Trsf"/>
    <m/>
    <m/>
  </r>
  <r>
    <x v="522"/>
    <x v="8"/>
    <x v="5"/>
    <x v="794"/>
    <s v="C00000010"/>
    <x v="9"/>
    <x v="216"/>
    <n v="10"/>
    <n v="120"/>
    <x v="2"/>
    <d v="2024-06-04T00:00:00"/>
    <x v="1"/>
    <x v="6"/>
    <n v="1740"/>
    <m/>
    <n v="1740"/>
    <n v="4237099.9500000011"/>
    <s v="Trsf"/>
    <m/>
    <m/>
  </r>
  <r>
    <x v="522"/>
    <x v="8"/>
    <x v="5"/>
    <x v="794"/>
    <s v="C00000010"/>
    <x v="9"/>
    <x v="132"/>
    <n v="10"/>
    <n v="120"/>
    <x v="2"/>
    <d v="2024-06-04T00:00:00"/>
    <x v="1"/>
    <x v="6"/>
    <n v="575"/>
    <m/>
    <n v="575"/>
    <n v="4237674.9500000011"/>
    <s v="Trsf"/>
    <m/>
    <m/>
  </r>
  <r>
    <x v="522"/>
    <x v="8"/>
    <x v="5"/>
    <x v="794"/>
    <s v="C00000010"/>
    <x v="9"/>
    <x v="4"/>
    <n v="8"/>
    <n v="120"/>
    <x v="2"/>
    <d v="2024-06-04T00:00:00"/>
    <x v="1"/>
    <x v="6"/>
    <n v="880"/>
    <m/>
    <n v="880"/>
    <n v="4238554.9500000011"/>
    <s v="Trsf"/>
    <m/>
    <m/>
  </r>
  <r>
    <x v="522"/>
    <x v="8"/>
    <x v="5"/>
    <x v="794"/>
    <s v="C00000010"/>
    <x v="9"/>
    <x v="131"/>
    <n v="1"/>
    <n v="120"/>
    <x v="2"/>
    <d v="2024-06-04T00:00:00"/>
    <x v="1"/>
    <x v="6"/>
    <n v="420"/>
    <m/>
    <n v="420"/>
    <n v="4238974.9500000011"/>
    <s v="Trsf"/>
    <m/>
    <m/>
  </r>
  <r>
    <x v="522"/>
    <x v="8"/>
    <x v="5"/>
    <x v="794"/>
    <s v="C00000010"/>
    <x v="9"/>
    <x v="48"/>
    <n v="1"/>
    <n v="120"/>
    <x v="2"/>
    <d v="2024-06-04T00:00:00"/>
    <x v="1"/>
    <x v="6"/>
    <n v="395"/>
    <m/>
    <n v="395"/>
    <n v="4239369.9500000011"/>
    <s v="Trsf"/>
    <m/>
    <m/>
  </r>
  <r>
    <x v="523"/>
    <x v="8"/>
    <x v="5"/>
    <x v="795"/>
    <s v="C00000042"/>
    <x v="43"/>
    <x v="320"/>
    <n v="13"/>
    <s v="Cash"/>
    <x v="0"/>
    <d v="2024-02-06T00:00:00"/>
    <x v="8"/>
    <x v="6"/>
    <n v="812.5"/>
    <m/>
    <n v="812.5"/>
    <n v="4240182.4500000011"/>
    <s v="Trsf"/>
    <m/>
    <m/>
  </r>
  <r>
    <x v="523"/>
    <x v="8"/>
    <x v="5"/>
    <x v="796"/>
    <s v="C00000042"/>
    <x v="43"/>
    <x v="188"/>
    <n v="12"/>
    <s v="Cash"/>
    <x v="0"/>
    <d v="2024-02-06T00:00:00"/>
    <x v="8"/>
    <x v="6"/>
    <n v="19272"/>
    <m/>
    <n v="19272"/>
    <n v="4259454.4500000011"/>
    <s v="Trsf"/>
    <m/>
    <m/>
  </r>
  <r>
    <x v="523"/>
    <x v="8"/>
    <x v="5"/>
    <x v="796"/>
    <s v="C00000042"/>
    <x v="43"/>
    <x v="247"/>
    <n v="33"/>
    <s v="Cash"/>
    <x v="0"/>
    <d v="2024-02-06T00:00:00"/>
    <x v="8"/>
    <x v="6"/>
    <n v="5742"/>
    <m/>
    <n v="5742"/>
    <n v="4265196.4500000011"/>
    <s v="Trsf"/>
    <m/>
    <m/>
  </r>
  <r>
    <x v="523"/>
    <x v="8"/>
    <x v="5"/>
    <x v="796"/>
    <s v="C00000042"/>
    <x v="43"/>
    <x v="302"/>
    <n v="21"/>
    <s v="Cash"/>
    <x v="0"/>
    <d v="2024-02-06T00:00:00"/>
    <x v="8"/>
    <x v="6"/>
    <n v="4914"/>
    <m/>
    <n v="4914"/>
    <n v="4270110.4500000011"/>
    <s v="Trsf"/>
    <m/>
    <m/>
  </r>
  <r>
    <x v="523"/>
    <x v="8"/>
    <x v="5"/>
    <x v="796"/>
    <s v="C00000042"/>
    <x v="43"/>
    <x v="171"/>
    <n v="4"/>
    <s v="Cash"/>
    <x v="0"/>
    <d v="2024-02-06T00:00:00"/>
    <x v="8"/>
    <x v="6"/>
    <n v="380"/>
    <m/>
    <n v="380"/>
    <n v="4270490.4500000011"/>
    <s v="Trsf"/>
    <m/>
    <m/>
  </r>
  <r>
    <x v="523"/>
    <x v="8"/>
    <x v="5"/>
    <x v="797"/>
    <s v="C00000026"/>
    <x v="27"/>
    <x v="279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x v="8"/>
    <x v="5"/>
    <x v="797"/>
    <s v="C00000026"/>
    <x v="27"/>
    <x v="99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x v="8"/>
    <x v="5"/>
    <x v="797"/>
    <s v="C00000026"/>
    <x v="27"/>
    <x v="330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x v="8"/>
    <x v="5"/>
    <x v="797"/>
    <s v="C00000026"/>
    <x v="27"/>
    <x v="284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x v="8"/>
    <x v="5"/>
    <x v="797"/>
    <s v="C00000026"/>
    <x v="27"/>
    <x v="141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x v="8"/>
    <x v="5"/>
    <x v="797"/>
    <s v="C00000026"/>
    <x v="27"/>
    <x v="153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x v="8"/>
    <x v="5"/>
    <x v="798"/>
    <s v="C00000046"/>
    <x v="48"/>
    <x v="15"/>
    <n v="1"/>
    <s v="Cash"/>
    <x v="0"/>
    <d v="2024-02-08T00:00:00"/>
    <x v="8"/>
    <x v="6"/>
    <n v="1694"/>
    <n v="-1694"/>
    <n v="0"/>
    <n v="4274791.4500000011"/>
    <s v="Trsf"/>
    <s v="Cash 21//2/24 RM2,249.00"/>
    <m/>
  </r>
  <r>
    <x v="524"/>
    <x v="8"/>
    <x v="5"/>
    <x v="799"/>
    <s v="C00000010"/>
    <x v="9"/>
    <x v="188"/>
    <n v="6"/>
    <n v="120"/>
    <x v="2"/>
    <d v="2024-06-07T00:00:00"/>
    <x v="1"/>
    <x v="6"/>
    <n v="9636"/>
    <m/>
    <n v="9636"/>
    <n v="4284427.4500000011"/>
    <s v="Trsf"/>
    <m/>
    <m/>
  </r>
  <r>
    <x v="524"/>
    <x v="8"/>
    <x v="5"/>
    <x v="799"/>
    <s v="C00000010"/>
    <x v="9"/>
    <x v="216"/>
    <n v="10"/>
    <n v="120"/>
    <x v="2"/>
    <d v="2024-06-07T00:00:00"/>
    <x v="1"/>
    <x v="6"/>
    <n v="1740"/>
    <m/>
    <n v="1740"/>
    <n v="4286167.4500000011"/>
    <s v="Trsf"/>
    <m/>
    <m/>
  </r>
  <r>
    <x v="524"/>
    <x v="8"/>
    <x v="5"/>
    <x v="799"/>
    <s v="C00000010"/>
    <x v="9"/>
    <x v="132"/>
    <n v="5"/>
    <n v="120"/>
    <x v="2"/>
    <d v="2024-06-07T00:00:00"/>
    <x v="1"/>
    <x v="6"/>
    <n v="287.5"/>
    <m/>
    <n v="287.5"/>
    <n v="4286454.9500000011"/>
    <s v="Trsf"/>
    <m/>
    <m/>
  </r>
  <r>
    <x v="524"/>
    <x v="8"/>
    <x v="5"/>
    <x v="799"/>
    <s v="C00000010"/>
    <x v="9"/>
    <x v="4"/>
    <n v="4"/>
    <n v="120"/>
    <x v="2"/>
    <d v="2024-06-07T00:00:00"/>
    <x v="1"/>
    <x v="6"/>
    <n v="440"/>
    <m/>
    <n v="440"/>
    <n v="4286894.9500000011"/>
    <s v="Trsf"/>
    <m/>
    <m/>
  </r>
  <r>
    <x v="524"/>
    <x v="8"/>
    <x v="5"/>
    <x v="799"/>
    <s v="C00000010"/>
    <x v="9"/>
    <x v="131"/>
    <n v="1"/>
    <n v="120"/>
    <x v="2"/>
    <d v="2024-06-07T00:00:00"/>
    <x v="1"/>
    <x v="6"/>
    <n v="420"/>
    <m/>
    <n v="420"/>
    <n v="4287314.9500000011"/>
    <s v="Trsf"/>
    <m/>
    <m/>
  </r>
  <r>
    <x v="524"/>
    <x v="8"/>
    <x v="5"/>
    <x v="799"/>
    <s v="C00000010"/>
    <x v="9"/>
    <x v="151"/>
    <n v="4"/>
    <n v="120"/>
    <x v="2"/>
    <d v="2024-06-07T00:00:00"/>
    <x v="1"/>
    <x v="6"/>
    <n v="220"/>
    <m/>
    <n v="220"/>
    <n v="4287534.9500000011"/>
    <s v="Trsf"/>
    <m/>
    <m/>
  </r>
  <r>
    <x v="525"/>
    <x v="8"/>
    <x v="5"/>
    <x v="800"/>
    <s v="C00000019"/>
    <x v="18"/>
    <x v="120"/>
    <n v="1"/>
    <s v="Cash"/>
    <x v="0"/>
    <d v="2024-02-15T00:00:00"/>
    <x v="8"/>
    <x v="6"/>
    <n v="1738"/>
    <m/>
    <n v="1738"/>
    <n v="4289272.9500000011"/>
    <s v="Trsf"/>
    <m/>
    <m/>
  </r>
  <r>
    <x v="525"/>
    <x v="8"/>
    <x v="5"/>
    <x v="800"/>
    <s v="C00000019"/>
    <x v="18"/>
    <x v="328"/>
    <n v="1"/>
    <s v="Cash"/>
    <x v="0"/>
    <d v="2024-02-15T00:00:00"/>
    <x v="8"/>
    <x v="6"/>
    <n v="405"/>
    <m/>
    <n v="405"/>
    <n v="4289677.9500000011"/>
    <s v="Trsf"/>
    <m/>
    <m/>
  </r>
  <r>
    <x v="525"/>
    <x v="8"/>
    <x v="5"/>
    <x v="800"/>
    <s v="C00000019"/>
    <x v="18"/>
    <x v="132"/>
    <n v="3"/>
    <s v="Cash"/>
    <x v="0"/>
    <d v="2024-02-15T00:00:00"/>
    <x v="8"/>
    <x v="6"/>
    <n v="187.5"/>
    <m/>
    <n v="187.5"/>
    <n v="4289865.4500000011"/>
    <s v="Trsf"/>
    <m/>
    <m/>
  </r>
  <r>
    <x v="525"/>
    <x v="8"/>
    <x v="5"/>
    <x v="800"/>
    <s v="C00000019"/>
    <x v="18"/>
    <x v="244"/>
    <n v="1"/>
    <s v="Cash"/>
    <x v="0"/>
    <d v="2024-02-15T00:00:00"/>
    <x v="8"/>
    <x v="6"/>
    <n v="390"/>
    <m/>
    <n v="390"/>
    <n v="4290255.4500000011"/>
    <s v="Trsf"/>
    <m/>
    <m/>
  </r>
  <r>
    <x v="525"/>
    <x v="8"/>
    <x v="5"/>
    <x v="801"/>
    <s v="C00000010"/>
    <x v="9"/>
    <x v="132"/>
    <n v="5"/>
    <n v="120"/>
    <x v="2"/>
    <d v="2024-06-14T00:00:00"/>
    <x v="1"/>
    <x v="6"/>
    <n v="287.5"/>
    <m/>
    <n v="287.5"/>
    <n v="4290542.9500000011"/>
    <s v="Trsf"/>
    <m/>
    <m/>
  </r>
  <r>
    <x v="525"/>
    <x v="8"/>
    <x v="5"/>
    <x v="801"/>
    <s v="C00000010"/>
    <x v="9"/>
    <x v="131"/>
    <n v="1"/>
    <n v="120"/>
    <x v="2"/>
    <d v="2024-06-14T00:00:00"/>
    <x v="1"/>
    <x v="6"/>
    <n v="420"/>
    <m/>
    <n v="420"/>
    <n v="4290962.9500000011"/>
    <s v="Trsf"/>
    <m/>
    <m/>
  </r>
  <r>
    <x v="526"/>
    <x v="8"/>
    <x v="5"/>
    <x v="802"/>
    <s v="C00000021"/>
    <x v="21"/>
    <x v="15"/>
    <n v="1"/>
    <s v="Cash"/>
    <x v="0"/>
    <d v="2024-02-16T00:00:00"/>
    <x v="8"/>
    <x v="6"/>
    <n v="1738"/>
    <m/>
    <n v="1738"/>
    <n v="4292700.9500000011"/>
    <s v="PD Chq"/>
    <m/>
    <m/>
  </r>
  <r>
    <x v="526"/>
    <x v="8"/>
    <x v="5"/>
    <x v="802"/>
    <s v="C00000021"/>
    <x v="21"/>
    <x v="330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x v="8"/>
    <x v="5"/>
    <x v="802"/>
    <s v="C00000021"/>
    <x v="21"/>
    <x v="171"/>
    <n v="1"/>
    <s v="Cash"/>
    <x v="0"/>
    <d v="2024-02-16T00:00:00"/>
    <x v="8"/>
    <x v="6"/>
    <n v="95"/>
    <m/>
    <n v="95"/>
    <n v="4293055.5500000007"/>
    <s v="PD Chq"/>
    <m/>
    <m/>
  </r>
  <r>
    <x v="526"/>
    <x v="8"/>
    <x v="5"/>
    <x v="802"/>
    <s v="C00000021"/>
    <x v="21"/>
    <x v="132"/>
    <n v="5"/>
    <s v="Cash"/>
    <x v="0"/>
    <d v="2024-02-16T00:00:00"/>
    <x v="8"/>
    <x v="6"/>
    <n v="312.5"/>
    <m/>
    <n v="312.5"/>
    <n v="4293368.0500000007"/>
    <s v="PD Chq"/>
    <m/>
    <m/>
  </r>
  <r>
    <x v="527"/>
    <x v="8"/>
    <x v="5"/>
    <x v="803"/>
    <s v="C00000042"/>
    <x v="43"/>
    <x v="132"/>
    <n v="2"/>
    <s v="Cash"/>
    <x v="0"/>
    <d v="2024-02-19T00:00:00"/>
    <x v="8"/>
    <x v="6"/>
    <n v="125"/>
    <m/>
    <n v="125"/>
    <n v="4293493.0500000007"/>
    <s v="Trsf"/>
    <m/>
    <m/>
  </r>
  <r>
    <x v="528"/>
    <x v="8"/>
    <x v="5"/>
    <x v="804"/>
    <s v="C00000042"/>
    <x v="43"/>
    <x v="279"/>
    <n v="2"/>
    <s v="Cash"/>
    <x v="0"/>
    <d v="2024-02-20T00:00:00"/>
    <x v="8"/>
    <x v="6"/>
    <n v="3212"/>
    <m/>
    <n v="3212"/>
    <n v="4296705.0500000007"/>
    <s v="Trsf"/>
    <m/>
    <m/>
  </r>
  <r>
    <x v="528"/>
    <x v="8"/>
    <x v="5"/>
    <x v="804"/>
    <s v="C00000042"/>
    <x v="43"/>
    <x v="148"/>
    <n v="15"/>
    <s v="Cash"/>
    <x v="0"/>
    <d v="2024-02-20T00:00:00"/>
    <x v="8"/>
    <x v="6"/>
    <n v="2610"/>
    <m/>
    <n v="2610"/>
    <n v="4299315.0500000007"/>
    <s v="Trsf"/>
    <m/>
    <m/>
  </r>
  <r>
    <x v="528"/>
    <x v="8"/>
    <x v="5"/>
    <x v="804"/>
    <s v="C00000042"/>
    <x v="43"/>
    <x v="302"/>
    <n v="2"/>
    <s v="Cash"/>
    <x v="0"/>
    <d v="2024-02-20T00:00:00"/>
    <x v="8"/>
    <x v="6"/>
    <n v="468"/>
    <m/>
    <n v="468"/>
    <n v="4299783.0500000007"/>
    <s v="Trsf"/>
    <m/>
    <m/>
  </r>
  <r>
    <x v="528"/>
    <x v="8"/>
    <x v="5"/>
    <x v="804"/>
    <s v="C00000042"/>
    <x v="43"/>
    <x v="171"/>
    <n v="4"/>
    <s v="Cash"/>
    <x v="0"/>
    <d v="2024-02-20T00:00:00"/>
    <x v="8"/>
    <x v="6"/>
    <n v="380"/>
    <m/>
    <n v="380"/>
    <n v="4300163.0500000007"/>
    <s v="Trsf"/>
    <m/>
    <m/>
  </r>
  <r>
    <x v="528"/>
    <x v="8"/>
    <x v="5"/>
    <x v="804"/>
    <s v="C00000042"/>
    <x v="43"/>
    <x v="304"/>
    <n v="1"/>
    <s v="Cash"/>
    <x v="0"/>
    <d v="2024-02-20T00:00:00"/>
    <x v="8"/>
    <x v="6"/>
    <n v="900"/>
    <m/>
    <n v="900"/>
    <n v="4301063.0500000007"/>
    <s v="Trsf"/>
    <m/>
    <m/>
  </r>
  <r>
    <x v="528"/>
    <x v="8"/>
    <x v="5"/>
    <x v="804"/>
    <s v="C00000042"/>
    <x v="43"/>
    <x v="4"/>
    <n v="1"/>
    <s v="Cash"/>
    <x v="0"/>
    <d v="2024-02-20T00:00:00"/>
    <x v="8"/>
    <x v="6"/>
    <n v="110"/>
    <m/>
    <n v="110"/>
    <n v="4301173.0500000007"/>
    <s v="Trsf"/>
    <m/>
    <m/>
  </r>
  <r>
    <x v="528"/>
    <x v="8"/>
    <x v="5"/>
    <x v="805"/>
    <s v="C00000026"/>
    <x v="27"/>
    <x v="141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x v="8"/>
    <x v="5"/>
    <x v="805"/>
    <s v="C00000026"/>
    <x v="27"/>
    <x v="180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x v="8"/>
    <x v="5"/>
    <x v="806"/>
    <s v="C00000047"/>
    <x v="49"/>
    <x v="324"/>
    <n v="1"/>
    <s v="Cash"/>
    <x v="0"/>
    <d v="2024-02-20T00:00:00"/>
    <x v="8"/>
    <x v="6"/>
    <n v="575"/>
    <n v="-575"/>
    <n v="0"/>
    <n v="4302148.0500000007"/>
    <s v="Trsf"/>
    <s v="Cash 21/2/24 RM623.00"/>
    <m/>
  </r>
  <r>
    <x v="528"/>
    <x v="8"/>
    <x v="5"/>
    <x v="806"/>
    <s v="C00000047"/>
    <x v="49"/>
    <x v="339"/>
    <n v="1"/>
    <s v="Cash"/>
    <x v="0"/>
    <d v="2024-02-20T00:00:00"/>
    <x v="8"/>
    <x v="6"/>
    <n v="48"/>
    <n v="-48"/>
    <n v="0"/>
    <n v="4302196.0500000007"/>
    <s v="Trsf"/>
    <s v="Cash 21/2/24 RM623.00"/>
    <m/>
  </r>
  <r>
    <x v="529"/>
    <x v="8"/>
    <x v="5"/>
    <x v="807"/>
    <s v="C00000044"/>
    <x v="46"/>
    <x v="333"/>
    <n v="1"/>
    <s v="Cash"/>
    <x v="0"/>
    <d v="2024-02-21T00:00:00"/>
    <x v="8"/>
    <x v="6"/>
    <n v="1606"/>
    <n v="-1606"/>
    <n v="0"/>
    <n v="4303802.0500000007"/>
    <s v="Trsf"/>
    <s v="Cash 21/2/24 RM2,236.00"/>
    <m/>
  </r>
  <r>
    <x v="529"/>
    <x v="8"/>
    <x v="5"/>
    <x v="807"/>
    <s v="C00000044"/>
    <x v="46"/>
    <x v="334"/>
    <n v="3"/>
    <s v="Cash"/>
    <x v="0"/>
    <d v="2024-02-21T00:00:00"/>
    <x v="8"/>
    <x v="6"/>
    <n v="630"/>
    <n v="-630"/>
    <n v="0"/>
    <n v="4304432.0500000007"/>
    <s v="Trsf"/>
    <s v="Cash 21/2/24 RM2,236.00"/>
    <m/>
  </r>
  <r>
    <x v="530"/>
    <x v="8"/>
    <x v="5"/>
    <x v="808"/>
    <s v="C00000009"/>
    <x v="8"/>
    <x v="7"/>
    <n v="2"/>
    <n v="60"/>
    <x v="3"/>
    <d v="2024-04-22T00:00:00"/>
    <x v="11"/>
    <x v="6"/>
    <n v="3212"/>
    <m/>
    <n v="3212"/>
    <n v="4307644.0500000007"/>
    <s v="Chq"/>
    <m/>
    <m/>
  </r>
  <r>
    <x v="530"/>
    <x v="8"/>
    <x v="5"/>
    <x v="808"/>
    <s v="C00000009"/>
    <x v="8"/>
    <x v="96"/>
    <n v="1"/>
    <n v="60"/>
    <x v="3"/>
    <d v="2024-04-22T00:00:00"/>
    <x v="11"/>
    <x v="6"/>
    <n v="1606"/>
    <m/>
    <n v="1606"/>
    <n v="4309250.0500000007"/>
    <s v="Chq"/>
    <m/>
    <m/>
  </r>
  <r>
    <x v="530"/>
    <x v="8"/>
    <x v="5"/>
    <x v="808"/>
    <s v="C00000009"/>
    <x v="8"/>
    <x v="226"/>
    <n v="2"/>
    <n v="60"/>
    <x v="3"/>
    <d v="2024-04-22T00:00:00"/>
    <x v="11"/>
    <x v="6"/>
    <n v="626.4"/>
    <m/>
    <n v="626.4"/>
    <n v="4309876.4500000011"/>
    <s v="Chq"/>
    <m/>
    <m/>
  </r>
  <r>
    <x v="530"/>
    <x v="8"/>
    <x v="5"/>
    <x v="808"/>
    <s v="C00000009"/>
    <x v="8"/>
    <x v="4"/>
    <n v="4"/>
    <n v="60"/>
    <x v="3"/>
    <d v="2024-04-22T00:00:00"/>
    <x v="11"/>
    <x v="6"/>
    <n v="440"/>
    <m/>
    <n v="440"/>
    <n v="4310316.4500000011"/>
    <s v="Chq"/>
    <m/>
    <m/>
  </r>
  <r>
    <x v="531"/>
    <x v="8"/>
    <x v="5"/>
    <x v="809"/>
    <s v="C00000019"/>
    <x v="18"/>
    <x v="7"/>
    <n v="1"/>
    <s v="Cash"/>
    <x v="0"/>
    <d v="2024-02-23T00:00:00"/>
    <x v="8"/>
    <x v="6"/>
    <n v="1738"/>
    <m/>
    <n v="1738"/>
    <n v="4312054.4500000011"/>
    <s v="Trsf"/>
    <m/>
    <m/>
  </r>
  <r>
    <x v="531"/>
    <x v="8"/>
    <x v="5"/>
    <x v="809"/>
    <s v="C00000019"/>
    <x v="18"/>
    <x v="328"/>
    <n v="1"/>
    <s v="Cash"/>
    <x v="0"/>
    <d v="2024-02-23T00:00:00"/>
    <x v="8"/>
    <x v="6"/>
    <n v="405"/>
    <m/>
    <n v="405"/>
    <n v="4312459.4500000011"/>
    <s v="Trsf"/>
    <m/>
    <m/>
  </r>
  <r>
    <x v="531"/>
    <x v="8"/>
    <x v="5"/>
    <x v="809"/>
    <s v="C00000019"/>
    <x v="18"/>
    <x v="132"/>
    <n v="3"/>
    <s v="Cash"/>
    <x v="0"/>
    <d v="2024-02-23T00:00:00"/>
    <x v="8"/>
    <x v="6"/>
    <n v="187.5"/>
    <m/>
    <n v="187.5"/>
    <n v="4312646.9500000011"/>
    <s v="Trsf"/>
    <m/>
    <m/>
  </r>
  <r>
    <x v="531"/>
    <x v="8"/>
    <x v="5"/>
    <x v="809"/>
    <s v="C00000019"/>
    <x v="18"/>
    <x v="131"/>
    <n v="1"/>
    <s v="Cash"/>
    <x v="0"/>
    <d v="2024-02-23T00:00:00"/>
    <x v="8"/>
    <x v="6"/>
    <n v="420"/>
    <m/>
    <n v="420"/>
    <n v="4313066.9500000011"/>
    <s v="Trsf"/>
    <m/>
    <m/>
  </r>
  <r>
    <x v="531"/>
    <x v="8"/>
    <x v="5"/>
    <x v="809"/>
    <s v="C00000019"/>
    <x v="18"/>
    <x v="340"/>
    <n v="1"/>
    <s v="Cash"/>
    <x v="0"/>
    <d v="2024-02-23T00:00:00"/>
    <x v="8"/>
    <x v="6"/>
    <n v="150"/>
    <m/>
    <n v="150"/>
    <n v="4313216.9500000011"/>
    <s v="Trsf"/>
    <m/>
    <m/>
  </r>
  <r>
    <x v="531"/>
    <x v="8"/>
    <x v="5"/>
    <x v="809"/>
    <s v="C00000019"/>
    <x v="18"/>
    <x v="274"/>
    <n v="1"/>
    <s v="Cash"/>
    <x v="0"/>
    <d v="2024-02-23T00:00:00"/>
    <x v="8"/>
    <x v="6"/>
    <n v="160"/>
    <m/>
    <n v="160"/>
    <n v="4313376.9500000011"/>
    <s v="Trsf"/>
    <m/>
    <m/>
  </r>
  <r>
    <x v="532"/>
    <x v="8"/>
    <x v="5"/>
    <x v="810"/>
    <s v="C00000042"/>
    <x v="43"/>
    <x v="132"/>
    <n v="7"/>
    <s v="Cash"/>
    <x v="0"/>
    <d v="2024-02-26T00:00:00"/>
    <x v="8"/>
    <x v="6"/>
    <n v="437.5"/>
    <m/>
    <n v="437.5"/>
    <n v="4313814.4500000011"/>
    <s v="Trsf"/>
    <m/>
    <m/>
  </r>
  <r>
    <x v="532"/>
    <x v="8"/>
    <x v="5"/>
    <x v="811"/>
    <s v="C00000042"/>
    <x v="43"/>
    <x v="279"/>
    <n v="7"/>
    <s v="Cash"/>
    <x v="0"/>
    <d v="2024-02-26T00:00:00"/>
    <x v="8"/>
    <x v="6"/>
    <n v="11121"/>
    <m/>
    <n v="11121"/>
    <n v="4324935.4500000011"/>
    <s v="Trsf"/>
    <m/>
    <m/>
  </r>
  <r>
    <x v="532"/>
    <x v="8"/>
    <x v="5"/>
    <x v="811"/>
    <s v="C00000042"/>
    <x v="43"/>
    <x v="341"/>
    <n v="19"/>
    <s v="Cash"/>
    <x v="0"/>
    <d v="2024-02-26T00:00:00"/>
    <x v="8"/>
    <x v="6"/>
    <n v="4077.4"/>
    <m/>
    <n v="4077.4"/>
    <n v="4329012.8500000015"/>
    <s v="Trsf"/>
    <m/>
    <m/>
  </r>
  <r>
    <x v="532"/>
    <x v="8"/>
    <x v="5"/>
    <x v="811"/>
    <s v="C00000042"/>
    <x v="43"/>
    <x v="302"/>
    <n v="10"/>
    <s v="Cash"/>
    <x v="0"/>
    <d v="2024-02-26T00:00:00"/>
    <x v="8"/>
    <x v="6"/>
    <n v="2340"/>
    <m/>
    <n v="2340"/>
    <n v="4331352.8500000015"/>
    <s v="Trsf"/>
    <m/>
    <m/>
  </r>
  <r>
    <x v="532"/>
    <x v="8"/>
    <x v="5"/>
    <x v="811"/>
    <s v="C00000042"/>
    <x v="43"/>
    <x v="171"/>
    <n v="4"/>
    <s v="Cash"/>
    <x v="0"/>
    <d v="2024-02-26T00:00:00"/>
    <x v="8"/>
    <x v="6"/>
    <n v="380"/>
    <m/>
    <n v="380"/>
    <n v="4331732.8500000015"/>
    <s v="Trsf"/>
    <m/>
    <m/>
  </r>
  <r>
    <x v="532"/>
    <x v="8"/>
    <x v="5"/>
    <x v="811"/>
    <s v="C00000042"/>
    <x v="43"/>
    <x v="304"/>
    <n v="1"/>
    <s v="Cash"/>
    <x v="0"/>
    <d v="2024-02-26T00:00:00"/>
    <x v="8"/>
    <x v="6"/>
    <n v="900"/>
    <m/>
    <n v="900"/>
    <n v="4332632.8500000015"/>
    <s v="Trsf"/>
    <m/>
    <m/>
  </r>
  <r>
    <x v="533"/>
    <x v="8"/>
    <x v="5"/>
    <x v="812"/>
    <s v="C00000026"/>
    <x v="27"/>
    <x v="330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x v="8"/>
    <x v="5"/>
    <x v="813"/>
    <s v="C00000042"/>
    <x v="43"/>
    <x v="159"/>
    <n v="1"/>
    <s v="Cash"/>
    <x v="0"/>
    <d v="2024-02-28T00:00:00"/>
    <x v="8"/>
    <x v="6"/>
    <n v="1000"/>
    <m/>
    <n v="1000"/>
    <n v="4334200.4500000011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7">
      <pivotArea dataOnly="0" outline="0" fieldPosition="0">
        <references count="1">
          <reference field="1" count="0" defaultSubtotal="1"/>
        </references>
      </pivotArea>
    </format>
    <format dxfId="36">
      <pivotArea dataOnly="0" outline="0" fieldPosition="0">
        <references count="1">
          <reference field="5" count="0" defaultSubtotal="1"/>
        </references>
      </pivotArea>
    </format>
    <format dxfId="35">
      <pivotArea dataOnly="0" outline="0" fieldPosition="0">
        <references count="1">
          <reference field="5" count="0" defaultSubtotal="1"/>
        </references>
      </pivotArea>
    </format>
    <format dxfId="34">
      <pivotArea outline="0" fieldPosition="0">
        <references count="1">
          <reference field="4294967294" count="1">
            <x v="0"/>
          </reference>
        </references>
      </pivotArea>
    </format>
    <format dxfId="33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42">
      <pivotArea dataOnly="0" outline="0" fieldPosition="0">
        <references count="1">
          <reference field="1" count="0" defaultSubtotal="1"/>
        </references>
      </pivotArea>
    </format>
    <format dxfId="41">
      <pivotArea dataOnly="0" outline="0" fieldPosition="0">
        <references count="1">
          <reference field="5" count="0" defaultSubtotal="1"/>
        </references>
      </pivotArea>
    </format>
    <format dxfId="40">
      <pivotArea dataOnly="0" outline="0" fieldPosition="0">
        <references count="1">
          <reference field="5" count="0" defaultSubtotal="1"/>
        </references>
      </pivotArea>
    </format>
    <format dxfId="39">
      <pivotArea outline="0" fieldPosition="0">
        <references count="1">
          <reference field="4294967294" count="1">
            <x v="0"/>
          </reference>
        </references>
      </pivotArea>
    </format>
    <format dxfId="3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B9B35-16D8-4DB2-9ED0-D0D35CC23CEC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880" firstHeaderRow="1" firstDataRow="2" firstDataCol="5"/>
  <pivotFields count="20">
    <pivotField axis="axisRow" compact="0" outline="0" showAll="0" defaultSubtotal="0">
      <items count="5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</items>
    </pivotField>
    <pivotField compact="0" outline="0" showAll="0"/>
    <pivotField compact="0" outline="0" showAll="0"/>
    <pivotField axis="axisRow" compact="0" outline="0" showAll="0">
      <items count="815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t="default"/>
      </items>
    </pivotField>
    <pivotField compact="0" outline="0" showAll="0"/>
    <pivotField axis="axisRow" compact="0" outline="0" showAll="0">
      <items count="51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875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3"/>
    </i>
    <i r="4"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t="default">
      <x v="48"/>
    </i>
    <i>
      <x v="49"/>
      <x v="6"/>
      <x v="1"/>
      <x v="528"/>
      <x v="806"/>
    </i>
    <i t="default">
      <x v="49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30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8D632-2252-4583-8F62-04C87FC60091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6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1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3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2F684-1A0D-40BF-96FA-98233C507A09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37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1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32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t="default">
      <x v="45"/>
    </i>
    <i>
      <x v="46"/>
      <x v="4"/>
      <x v="10"/>
    </i>
    <i r="1">
      <x v="6"/>
      <x/>
    </i>
    <i r="2">
      <x v="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t="default">
      <x v="48"/>
    </i>
    <i>
      <x v="49"/>
      <x v="6"/>
      <x v="1"/>
    </i>
    <i t="default">
      <x v="49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3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288CF-F162-42C4-83B5-E828B87EDA2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8">
      <pivotArea outline="0" fieldPosition="0">
        <references count="1">
          <reference field="4294967294" count="1">
            <x v="0"/>
          </reference>
        </references>
      </pivotArea>
    </format>
    <format dxfId="27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F1B2D-AE78-44E8-9943-02F6F242FA33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340" firstHeaderRow="2" firstDataRow="2" firstDataCol="4" rowPageCount="1" colPageCount="1"/>
  <pivotFields count="20">
    <pivotField axis="axisRow" compact="0" outline="0" showAll="0" defaultSubtotal="0">
      <items count="535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x="4"/>
        <item h="1" x="5"/>
        <item t="default"/>
      </items>
    </pivotField>
    <pivotField axis="axisRow" compact="0" outline="0" showAll="0" defaultSubtotal="0">
      <items count="814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</items>
    </pivotField>
    <pivotField compact="0" outline="0" showAll="0"/>
    <pivotField axis="axisRow" compact="0" outline="0" showAll="0">
      <items count="51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336">
    <i>
      <x v="2"/>
      <x v="321"/>
      <x v="446"/>
      <x v="24"/>
    </i>
    <i r="1">
      <x v="322"/>
      <x v="447"/>
      <x v="16"/>
    </i>
    <i r="2">
      <x v="448"/>
      <x v="37"/>
    </i>
    <i r="1">
      <x v="323"/>
      <x v="449"/>
      <x v="31"/>
    </i>
    <i r="2">
      <x v="450"/>
      <x v="31"/>
    </i>
    <i r="2">
      <x v="451"/>
      <x v="38"/>
    </i>
    <i r="1">
      <x v="324"/>
      <x v="452"/>
      <x v="37"/>
    </i>
    <i r="2">
      <x v="453"/>
      <x v="17"/>
    </i>
    <i r="1">
      <x v="325"/>
      <x v="454"/>
      <x v="11"/>
    </i>
    <i r="1">
      <x v="326"/>
      <x v="455"/>
      <x v="11"/>
    </i>
    <i r="1">
      <x v="327"/>
      <x v="456"/>
      <x v="13"/>
    </i>
    <i r="1">
      <x v="328"/>
      <x v="457"/>
      <x v="31"/>
    </i>
    <i r="1">
      <x v="329"/>
      <x v="458"/>
      <x v="32"/>
    </i>
    <i r="2">
      <x v="459"/>
      <x v="31"/>
    </i>
    <i r="2">
      <x v="460"/>
      <x v="31"/>
    </i>
    <i r="2">
      <x v="461"/>
      <x v="11"/>
    </i>
    <i r="2">
      <x v="462"/>
      <x v="14"/>
    </i>
    <i r="1">
      <x v="330"/>
      <x v="463"/>
      <x v="17"/>
    </i>
    <i r="2">
      <x v="464"/>
      <x v="13"/>
    </i>
    <i r="1">
      <x v="331"/>
      <x v="465"/>
      <x v="38"/>
    </i>
    <i r="1">
      <x v="332"/>
      <x v="466"/>
      <x v="31"/>
    </i>
    <i r="2">
      <x v="467"/>
      <x v="31"/>
    </i>
    <i r="1">
      <x v="333"/>
      <x v="468"/>
      <x v="17"/>
    </i>
    <i r="2">
      <x v="469"/>
      <x v="33"/>
    </i>
    <i r="1">
      <x v="334"/>
      <x v="470"/>
      <x v="33"/>
    </i>
    <i r="1">
      <x v="335"/>
      <x v="471"/>
      <x v="20"/>
    </i>
    <i r="1">
      <x v="336"/>
      <x v="472"/>
      <x v="38"/>
    </i>
    <i r="2">
      <x v="473"/>
      <x v="33"/>
    </i>
    <i r="2">
      <x v="474"/>
      <x v="33"/>
    </i>
    <i r="2">
      <x v="475"/>
      <x v="31"/>
    </i>
    <i r="2">
      <x v="476"/>
      <x v="31"/>
    </i>
    <i t="default">
      <x v="2"/>
    </i>
    <i>
      <x v="3"/>
      <x v="337"/>
      <x v="477"/>
      <x v="24"/>
    </i>
    <i r="2">
      <x v="478"/>
      <x v="33"/>
    </i>
    <i r="1">
      <x v="338"/>
      <x v="479"/>
      <x v="36"/>
    </i>
    <i r="1">
      <x v="339"/>
      <x v="480"/>
      <x v="27"/>
    </i>
    <i r="1">
      <x v="340"/>
      <x v="480"/>
      <x v="27"/>
    </i>
    <i r="1">
      <x v="341"/>
      <x v="481"/>
      <x v="32"/>
    </i>
    <i r="2">
      <x v="482"/>
      <x v="17"/>
    </i>
    <i r="2">
      <x v="484"/>
      <x v="14"/>
    </i>
    <i r="1">
      <x v="342"/>
      <x v="483"/>
      <x v="31"/>
    </i>
    <i r="1">
      <x v="343"/>
      <x v="485"/>
      <x v="11"/>
    </i>
    <i r="1">
      <x v="344"/>
      <x v="486"/>
      <x v="24"/>
    </i>
    <i r="2">
      <x v="487"/>
      <x v="22"/>
    </i>
    <i r="1">
      <x v="345"/>
      <x v="488"/>
      <x v="33"/>
    </i>
    <i r="1">
      <x v="346"/>
      <x v="489"/>
      <x v="31"/>
    </i>
    <i r="1">
      <x v="347"/>
      <x v="490"/>
      <x v="39"/>
    </i>
    <i r="1">
      <x v="348"/>
      <x v="491"/>
      <x v="17"/>
    </i>
    <i r="1">
      <x v="349"/>
      <x v="492"/>
      <x v="38"/>
    </i>
    <i r="1">
      <x v="350"/>
      <x v="493"/>
      <x v="24"/>
    </i>
    <i r="1">
      <x v="351"/>
      <x v="494"/>
      <x v="31"/>
    </i>
    <i r="2">
      <x v="495"/>
      <x v="31"/>
    </i>
    <i r="1">
      <x v="352"/>
      <x v="496"/>
      <x v="17"/>
    </i>
    <i r="1">
      <x v="353"/>
      <x v="497"/>
      <x v="14"/>
    </i>
    <i r="1">
      <x v="354"/>
      <x v="498"/>
      <x v="34"/>
    </i>
    <i r="1">
      <x v="355"/>
      <x v="499"/>
      <x v="13"/>
    </i>
    <i r="2">
      <x v="500"/>
      <x v="16"/>
    </i>
    <i r="1">
      <x v="356"/>
      <x v="501"/>
      <x v="11"/>
    </i>
    <i r="2">
      <x v="504"/>
      <x v="11"/>
    </i>
    <i r="1">
      <x v="357"/>
      <x v="502"/>
      <x v="31"/>
    </i>
    <i r="1">
      <x v="358"/>
      <x v="503"/>
      <x v="17"/>
    </i>
    <i t="default">
      <x v="3"/>
    </i>
    <i>
      <x v="4"/>
      <x v="359"/>
      <x v="505"/>
      <x v="38"/>
    </i>
    <i r="2">
      <x v="506"/>
      <x v="33"/>
    </i>
    <i r="2">
      <x v="507"/>
      <x v="31"/>
    </i>
    <i r="2">
      <x v="508"/>
      <x v="31"/>
    </i>
    <i r="1">
      <x v="360"/>
      <x v="509"/>
      <x v="27"/>
    </i>
    <i r="1">
      <x v="361"/>
      <x v="510"/>
      <x v="33"/>
    </i>
    <i r="2">
      <x v="511"/>
      <x v="14"/>
    </i>
    <i r="2">
      <x v="512"/>
      <x v="31"/>
    </i>
    <i r="2">
      <x v="513"/>
      <x v="31"/>
    </i>
    <i r="2">
      <x v="514"/>
      <x v="13"/>
    </i>
    <i r="1">
      <x v="362"/>
      <x v="515"/>
      <x v="11"/>
    </i>
    <i r="1">
      <x v="363"/>
      <x v="516"/>
      <x v="32"/>
    </i>
    <i r="1">
      <x v="364"/>
      <x v="517"/>
      <x v="38"/>
    </i>
    <i r="1">
      <x v="365"/>
      <x v="518"/>
      <x v="21"/>
    </i>
    <i r="2">
      <x v="519"/>
      <x v="39"/>
    </i>
    <i r="2">
      <x v="520"/>
      <x v="17"/>
    </i>
    <i r="2">
      <x v="521"/>
      <x v="34"/>
    </i>
    <i r="1">
      <x v="366"/>
      <x v="521"/>
      <x v="34"/>
    </i>
    <i r="2">
      <x v="522"/>
      <x v="33"/>
    </i>
    <i r="1">
      <x v="367"/>
      <x v="523"/>
      <x v="33"/>
    </i>
    <i r="2">
      <x v="524"/>
      <x v="31"/>
    </i>
    <i r="2">
      <x v="525"/>
      <x v="31"/>
    </i>
    <i r="2">
      <x v="526"/>
      <x v="13"/>
    </i>
    <i r="1">
      <x v="368"/>
      <x v="526"/>
      <x v="13"/>
    </i>
    <i r="2">
      <x v="527"/>
      <x v="39"/>
    </i>
    <i r="1">
      <x v="369"/>
      <x v="528"/>
      <x v="31"/>
    </i>
    <i r="2">
      <x v="529"/>
      <x v="14"/>
    </i>
    <i r="2">
      <x v="530"/>
      <x v="13"/>
    </i>
    <i r="1">
      <x v="370"/>
      <x v="530"/>
      <x v="13"/>
    </i>
    <i r="2">
      <x v="531"/>
      <x v="33"/>
    </i>
    <i r="1">
      <x v="371"/>
      <x v="532"/>
      <x v="16"/>
    </i>
    <i t="default">
      <x v="4"/>
    </i>
    <i>
      <x v="5"/>
      <x v="372"/>
      <x v="533"/>
      <x v="39"/>
    </i>
    <i r="1">
      <x v="373"/>
      <x v="534"/>
      <x v="33"/>
    </i>
    <i r="2">
      <x v="535"/>
      <x v="11"/>
    </i>
    <i r="1">
      <x v="374"/>
      <x v="536"/>
      <x v="1"/>
    </i>
    <i r="2">
      <x v="538"/>
      <x v="13"/>
    </i>
    <i r="1">
      <x v="375"/>
      <x v="537"/>
      <x v="32"/>
    </i>
    <i r="1">
      <x v="376"/>
      <x v="539"/>
      <x v="40"/>
    </i>
    <i r="1">
      <x v="377"/>
      <x v="540"/>
      <x v="33"/>
    </i>
    <i r="1">
      <x v="378"/>
      <x v="541"/>
      <x v="33"/>
    </i>
    <i r="1">
      <x v="379"/>
      <x v="542"/>
      <x v="11"/>
    </i>
    <i r="1">
      <x v="380"/>
      <x v="543"/>
      <x v="13"/>
    </i>
    <i r="2">
      <x v="544"/>
      <x v="39"/>
    </i>
    <i r="2">
      <x v="545"/>
      <x v="33"/>
    </i>
    <i r="1">
      <x v="381"/>
      <x v="546"/>
      <x v="31"/>
    </i>
    <i r="2">
      <x v="547"/>
      <x v="31"/>
    </i>
    <i r="2">
      <x v="548"/>
      <x v="34"/>
    </i>
    <i r="1">
      <x v="382"/>
      <x v="548"/>
      <x v="34"/>
    </i>
    <i r="2">
      <x v="549"/>
      <x v="38"/>
    </i>
    <i r="1">
      <x v="383"/>
      <x v="550"/>
      <x v="33"/>
    </i>
    <i r="1">
      <x v="384"/>
      <x v="551"/>
      <x v="33"/>
    </i>
    <i r="1">
      <x v="385"/>
      <x v="552"/>
      <x v="38"/>
    </i>
    <i r="1">
      <x v="386"/>
      <x v="553"/>
      <x v="17"/>
    </i>
    <i r="2">
      <x v="554"/>
      <x v="33"/>
    </i>
    <i r="1">
      <x v="387"/>
      <x v="555"/>
      <x v="13"/>
    </i>
    <i r="2">
      <x v="556"/>
      <x v="11"/>
    </i>
    <i r="1">
      <x v="388"/>
      <x v="557"/>
      <x v="34"/>
    </i>
    <i r="1">
      <x v="389"/>
      <x v="558"/>
      <x v="33"/>
    </i>
    <i r="1">
      <x v="390"/>
      <x v="559"/>
      <x v="17"/>
    </i>
    <i t="default">
      <x v="5"/>
    </i>
    <i>
      <x v="6"/>
      <x v="391"/>
      <x v="560"/>
      <x v="14"/>
    </i>
    <i r="2">
      <x v="561"/>
      <x v="31"/>
    </i>
    <i r="1">
      <x v="392"/>
      <x v="562"/>
      <x v="33"/>
    </i>
    <i r="2">
      <x v="563"/>
      <x v="33"/>
    </i>
    <i r="1">
      <x v="393"/>
      <x v="564"/>
      <x v="24"/>
    </i>
    <i r="1">
      <x v="394"/>
      <x v="565"/>
      <x v="27"/>
    </i>
    <i r="2">
      <x v="566"/>
      <x v="13"/>
    </i>
    <i r="1">
      <x v="395"/>
      <x v="567"/>
      <x v="32"/>
    </i>
    <i r="2">
      <x v="568"/>
      <x v="33"/>
    </i>
    <i r="1">
      <x v="396"/>
      <x v="569"/>
      <x v="17"/>
    </i>
    <i r="2">
      <x v="570"/>
      <x v="38"/>
    </i>
    <i r="1">
      <x v="397"/>
      <x v="571"/>
      <x v="33"/>
    </i>
    <i r="1">
      <x v="398"/>
      <x v="572"/>
      <x v="17"/>
    </i>
    <i r="1">
      <x v="399"/>
      <x v="573"/>
      <x v="11"/>
    </i>
    <i r="1">
      <x v="400"/>
      <x v="574"/>
      <x v="31"/>
    </i>
    <i r="1">
      <x v="401"/>
      <x v="575"/>
      <x v="11"/>
    </i>
    <i r="1">
      <x v="402"/>
      <x v="576"/>
      <x v="32"/>
    </i>
    <i r="2">
      <x v="577"/>
      <x v="38"/>
    </i>
    <i r="1">
      <x v="403"/>
      <x v="578"/>
      <x v="33"/>
    </i>
    <i r="1">
      <x v="404"/>
      <x v="579"/>
      <x v="39"/>
    </i>
    <i r="1">
      <x v="405"/>
      <x v="580"/>
      <x v="31"/>
    </i>
    <i r="1">
      <x v="406"/>
      <x v="581"/>
      <x v="17"/>
    </i>
    <i r="2">
      <x v="582"/>
      <x v="31"/>
    </i>
    <i r="2">
      <x v="583"/>
      <x v="31"/>
    </i>
    <i r="2">
      <x v="584"/>
      <x v="21"/>
    </i>
    <i r="1">
      <x v="407"/>
      <x v="584"/>
      <x v="21"/>
    </i>
    <i r="1">
      <x v="408"/>
      <x v="585"/>
      <x v="34"/>
    </i>
    <i t="default">
      <x v="6"/>
    </i>
    <i>
      <x v="7"/>
      <x v="409"/>
      <x v="586"/>
      <x v="33"/>
    </i>
    <i r="2">
      <x v="587"/>
      <x v="14"/>
    </i>
    <i r="2">
      <x v="588"/>
      <x v="13"/>
    </i>
    <i r="1">
      <x v="410"/>
      <x v="589"/>
      <x v="32"/>
    </i>
    <i r="1">
      <x v="411"/>
      <x v="590"/>
      <x v="22"/>
    </i>
    <i r="1">
      <x v="412"/>
      <x v="591"/>
      <x v="11"/>
    </i>
    <i r="2">
      <x v="592"/>
      <x v="31"/>
    </i>
    <i r="1">
      <x v="413"/>
      <x v="593"/>
      <x v="13"/>
    </i>
    <i r="3">
      <x v="31"/>
    </i>
    <i r="2">
      <x v="594"/>
      <x v="31"/>
    </i>
    <i r="2">
      <x v="595"/>
      <x v="31"/>
    </i>
    <i r="2">
      <x v="596"/>
      <x v="33"/>
    </i>
    <i r="1">
      <x v="414"/>
      <x v="597"/>
      <x v="38"/>
    </i>
    <i r="1">
      <x v="415"/>
      <x v="598"/>
      <x v="14"/>
    </i>
    <i r="1">
      <x v="416"/>
      <x v="599"/>
      <x v="33"/>
    </i>
    <i r="1">
      <x v="417"/>
      <x v="600"/>
      <x v="40"/>
    </i>
    <i r="2">
      <x v="601"/>
      <x v="11"/>
    </i>
    <i r="1">
      <x v="418"/>
      <x v="602"/>
      <x v="31"/>
    </i>
    <i r="2">
      <x v="603"/>
      <x v="31"/>
    </i>
    <i r="1">
      <x v="419"/>
      <x v="604"/>
      <x v="33"/>
    </i>
    <i r="2">
      <x v="605"/>
      <x v="21"/>
    </i>
    <i r="1">
      <x v="420"/>
      <x v="606"/>
      <x v="13"/>
    </i>
    <i r="2">
      <x v="607"/>
      <x v="11"/>
    </i>
    <i r="1">
      <x v="421"/>
      <x v="608"/>
      <x v="22"/>
    </i>
    <i r="1">
      <x v="422"/>
      <x v="609"/>
      <x v="38"/>
    </i>
    <i r="2">
      <x v="610"/>
      <x v="31"/>
    </i>
    <i r="2">
      <x v="611"/>
      <x v="31"/>
    </i>
    <i r="2">
      <x v="612"/>
      <x v="11"/>
    </i>
    <i r="1">
      <x v="423"/>
      <x v="613"/>
      <x v="33"/>
    </i>
    <i r="1">
      <x v="424"/>
      <x v="614"/>
      <x v="33"/>
    </i>
    <i r="1">
      <x v="425"/>
      <x v="615"/>
      <x v="17"/>
    </i>
    <i r="1">
      <x v="426"/>
      <x v="616"/>
      <x v="11"/>
    </i>
    <i r="1">
      <x v="427"/>
      <x v="617"/>
      <x v="33"/>
    </i>
    <i r="2">
      <x v="618"/>
      <x v="31"/>
    </i>
    <i r="2">
      <x v="619"/>
      <x v="31"/>
    </i>
    <i r="1">
      <x v="428"/>
      <x v="620"/>
      <x v="11"/>
    </i>
    <i t="default">
      <x v="7"/>
    </i>
    <i>
      <x v="8"/>
      <x v="429"/>
      <x v="621"/>
      <x v="31"/>
    </i>
    <i r="2">
      <x v="622"/>
      <x v="31"/>
    </i>
    <i r="2">
      <x v="623"/>
      <x v="33"/>
    </i>
    <i r="2">
      <x v="624"/>
      <x v="34"/>
    </i>
    <i r="2">
      <x v="625"/>
      <x v="31"/>
    </i>
    <i r="2">
      <x v="626"/>
      <x v="31"/>
    </i>
    <i r="1">
      <x v="430"/>
      <x v="627"/>
      <x v="32"/>
    </i>
    <i r="2">
      <x v="628"/>
      <x v="33"/>
    </i>
    <i r="1">
      <x v="431"/>
      <x v="629"/>
      <x v="13"/>
    </i>
    <i r="2">
      <x v="630"/>
      <x v="13"/>
    </i>
    <i r="1">
      <x v="432"/>
      <x v="631"/>
      <x v="17"/>
    </i>
    <i r="1">
      <x v="433"/>
      <x v="632"/>
      <x v="11"/>
    </i>
    <i r="2">
      <x v="633"/>
      <x v="14"/>
    </i>
    <i r="1">
      <x v="434"/>
      <x v="634"/>
      <x v="31"/>
    </i>
    <i r="2">
      <x v="635"/>
      <x v="31"/>
    </i>
    <i r="2">
      <x v="636"/>
      <x v="41"/>
    </i>
    <i r="1">
      <x v="435"/>
      <x v="637"/>
      <x v="42"/>
    </i>
    <i r="2">
      <x v="639"/>
      <x v="21"/>
    </i>
    <i r="1">
      <x v="436"/>
      <x v="638"/>
      <x v="33"/>
    </i>
    <i r="1">
      <x v="437"/>
      <x v="640"/>
      <x v="13"/>
    </i>
    <i r="1">
      <x v="438"/>
      <x v="641"/>
      <x v="31"/>
    </i>
    <i r="2">
      <x v="642"/>
      <x v="31"/>
    </i>
    <i r="2">
      <x v="643"/>
      <x v="11"/>
    </i>
    <i r="1">
      <x v="439"/>
      <x v="644"/>
      <x v="31"/>
    </i>
    <i r="2">
      <x v="645"/>
      <x v="31"/>
    </i>
    <i r="1">
      <x v="440"/>
      <x v="646"/>
      <x v="24"/>
    </i>
    <i r="1">
      <x v="441"/>
      <x v="647"/>
      <x v="34"/>
    </i>
    <i r="1">
      <x v="442"/>
      <x v="648"/>
      <x v="31"/>
    </i>
    <i r="2">
      <x v="649"/>
      <x v="31"/>
    </i>
    <i r="1">
      <x v="443"/>
      <x v="650"/>
      <x v="38"/>
    </i>
    <i r="1">
      <x v="444"/>
      <x v="651"/>
      <x v="13"/>
    </i>
    <i r="1">
      <x v="445"/>
      <x v="652"/>
      <x v="11"/>
    </i>
    <i r="1">
      <x v="446"/>
      <x v="653"/>
      <x v="33"/>
    </i>
    <i r="2">
      <x v="654"/>
      <x v="11"/>
    </i>
    <i r="1">
      <x v="447"/>
      <x v="655"/>
      <x v="31"/>
    </i>
    <i r="2">
      <x v="656"/>
      <x v="31"/>
    </i>
    <i r="1">
      <x v="448"/>
      <x v="657"/>
      <x v="33"/>
    </i>
    <i r="1">
      <x v="449"/>
      <x v="658"/>
      <x v="31"/>
    </i>
    <i r="2">
      <x v="659"/>
      <x v="31"/>
    </i>
    <i t="default">
      <x v="8"/>
    </i>
    <i>
      <x v="9"/>
      <x v="450"/>
      <x v="660"/>
      <x v="13"/>
    </i>
    <i r="1">
      <x v="451"/>
      <x v="661"/>
      <x v="34"/>
    </i>
    <i r="2">
      <x v="662"/>
      <x v="11"/>
    </i>
    <i r="1">
      <x v="452"/>
      <x v="663"/>
      <x v="17"/>
    </i>
    <i r="1">
      <x v="453"/>
      <x v="664"/>
      <x v="31"/>
    </i>
    <i r="2">
      <x v="665"/>
      <x v="31"/>
    </i>
    <i r="1">
      <x v="454"/>
      <x v="666"/>
      <x v="24"/>
    </i>
    <i r="2">
      <x v="667"/>
      <x v="32"/>
    </i>
    <i r="2">
      <x v="668"/>
      <x v="31"/>
    </i>
    <i r="1">
      <x v="455"/>
      <x v="669"/>
      <x v="22"/>
    </i>
    <i r="1">
      <x v="456"/>
      <x v="670"/>
      <x v="31"/>
    </i>
    <i r="1">
      <x v="457"/>
      <x v="671"/>
      <x v="24"/>
    </i>
    <i r="1">
      <x v="458"/>
      <x v="672"/>
      <x v="13"/>
    </i>
    <i r="2">
      <x v="673"/>
      <x v="33"/>
    </i>
    <i r="1">
      <x v="459"/>
      <x v="674"/>
      <x v="14"/>
    </i>
    <i r="2">
      <x v="675"/>
      <x v="11"/>
    </i>
    <i r="2">
      <x v="676"/>
      <x v="24"/>
    </i>
    <i r="1">
      <x v="460"/>
      <x v="677"/>
      <x v="43"/>
    </i>
    <i r="2">
      <x v="678"/>
      <x v="43"/>
    </i>
    <i r="1">
      <x v="461"/>
      <x v="679"/>
      <x v="14"/>
    </i>
    <i r="1">
      <x v="462"/>
      <x v="680"/>
      <x v="43"/>
    </i>
    <i r="1">
      <x v="463"/>
      <x v="681"/>
      <x v="2"/>
    </i>
    <i r="1">
      <x v="464"/>
      <x v="682"/>
      <x v="43"/>
    </i>
    <i r="2">
      <x v="683"/>
      <x v="43"/>
    </i>
    <i r="2">
      <x v="684"/>
      <x v="44"/>
    </i>
    <i r="2">
      <x v="685"/>
      <x v="17"/>
    </i>
    <i r="1">
      <x v="465"/>
      <x v="686"/>
      <x v="11"/>
    </i>
    <i r="2">
      <x v="687"/>
      <x v="43"/>
    </i>
    <i r="1">
      <x v="466"/>
      <x v="688"/>
      <x v="11"/>
    </i>
    <i r="2">
      <x v="689"/>
      <x v="33"/>
    </i>
    <i r="1">
      <x v="467"/>
      <x v="690"/>
      <x v="43"/>
    </i>
    <i r="2">
      <x v="691"/>
      <x v="43"/>
    </i>
    <i r="1">
      <x v="468"/>
      <x v="692"/>
      <x v="38"/>
    </i>
    <i r="2">
      <x v="693"/>
      <x v="43"/>
    </i>
    <i t="default">
      <x v="9"/>
    </i>
    <i>
      <x v="10"/>
      <x v="469"/>
      <x v="694"/>
      <x v="34"/>
    </i>
    <i r="1">
      <x v="470"/>
      <x v="695"/>
      <x v="44"/>
    </i>
    <i r="2">
      <x v="696"/>
      <x v="11"/>
    </i>
    <i r="1">
      <x v="471"/>
      <x v="697"/>
      <x v="33"/>
    </i>
    <i r="1">
      <x v="472"/>
      <x v="698"/>
      <x v="43"/>
    </i>
    <i r="2">
      <x v="699"/>
      <x v="43"/>
    </i>
    <i r="1">
      <x v="473"/>
      <x v="700"/>
      <x v="17"/>
    </i>
    <i r="1">
      <x v="474"/>
      <x v="701"/>
      <x v="13"/>
    </i>
    <i r="1">
      <x v="475"/>
      <x v="702"/>
      <x v="43"/>
    </i>
    <i r="2">
      <x v="703"/>
      <x v="43"/>
    </i>
    <i r="1">
      <x v="476"/>
      <x v="704"/>
      <x v="43"/>
    </i>
    <i r="2">
      <x v="705"/>
      <x v="13"/>
    </i>
    <i r="2">
      <x v="706"/>
      <x v="32"/>
    </i>
    <i r="2">
      <x v="707"/>
      <x v="32"/>
    </i>
    <i r="2">
      <x v="708"/>
      <x v="11"/>
    </i>
    <i r="1">
      <x v="477"/>
      <x v="709"/>
      <x v="43"/>
    </i>
    <i r="2">
      <x v="710"/>
      <x v="43"/>
    </i>
    <i r="1">
      <x v="478"/>
      <x v="711"/>
      <x v="13"/>
    </i>
    <i r="2">
      <x v="712"/>
      <x v="43"/>
    </i>
    <i r="2">
      <x v="713"/>
      <x v="43"/>
    </i>
    <i r="1">
      <x v="479"/>
      <x v="714"/>
      <x v="22"/>
    </i>
    <i r="1">
      <x v="480"/>
      <x v="715"/>
      <x v="43"/>
    </i>
    <i r="2">
      <x v="716"/>
      <x v="43"/>
    </i>
    <i r="1">
      <x v="481"/>
      <x v="717"/>
      <x v="17"/>
    </i>
    <i r="1">
      <x v="482"/>
      <x v="718"/>
      <x v="27"/>
    </i>
    <i r="1">
      <x v="483"/>
      <x v="719"/>
      <x v="43"/>
    </i>
    <i r="2">
      <x v="720"/>
      <x v="43"/>
    </i>
    <i r="1">
      <x v="484"/>
      <x v="721"/>
      <x v="11"/>
    </i>
    <i t="default">
      <x v="10"/>
    </i>
    <i>
      <x v="11"/>
      <x v="485"/>
      <x v="722"/>
      <x v="32"/>
    </i>
    <i r="2">
      <x v="723"/>
      <x v="43"/>
    </i>
    <i r="2">
      <x v="724"/>
      <x v="43"/>
    </i>
    <i r="2">
      <x v="725"/>
      <x v="42"/>
    </i>
    <i r="1">
      <x v="486"/>
      <x v="726"/>
      <x v="13"/>
    </i>
    <i r="2">
      <x v="727"/>
      <x v="17"/>
    </i>
    <i r="1">
      <x v="487"/>
      <x v="728"/>
      <x v="43"/>
    </i>
    <i r="2">
      <x v="729"/>
      <x v="43"/>
    </i>
    <i r="1">
      <x v="488"/>
      <x v="730"/>
      <x v="17"/>
    </i>
    <i r="1">
      <x v="489"/>
      <x v="731"/>
      <x v="24"/>
    </i>
    <i r="2">
      <x v="732"/>
      <x v="24"/>
    </i>
    <i r="2">
      <x v="733"/>
      <x v="11"/>
    </i>
    <i r="1">
      <x v="490"/>
      <x v="734"/>
      <x v="43"/>
    </i>
    <i r="2">
      <x v="735"/>
      <x v="43"/>
    </i>
    <i r="1">
      <x v="491"/>
      <x v="736"/>
      <x v="14"/>
    </i>
    <i r="1">
      <x v="492"/>
      <x v="737"/>
      <x v="43"/>
    </i>
    <i r="1">
      <x v="493"/>
      <x v="738"/>
      <x v="43"/>
    </i>
    <i r="2">
      <x v="739"/>
      <x v="17"/>
    </i>
    <i r="2">
      <x v="740"/>
      <x v="45"/>
    </i>
    <i r="2">
      <x v="741"/>
      <x v="45"/>
    </i>
    <i r="1">
      <x v="494"/>
      <x v="742"/>
      <x v="13"/>
    </i>
    <i r="2">
      <x v="743"/>
      <x v="46"/>
    </i>
    <i r="2">
      <x v="744"/>
      <x v="43"/>
    </i>
    <i r="2">
      <x v="745"/>
      <x v="43"/>
    </i>
    <i r="1">
      <x v="495"/>
      <x v="746"/>
      <x v="17"/>
    </i>
    <i r="2">
      <x v="747"/>
      <x v="32"/>
    </i>
    <i r="1">
      <x v="496"/>
      <x v="748"/>
      <x v="11"/>
    </i>
    <i r="2">
      <x v="749"/>
      <x v="24"/>
    </i>
    <i r="2">
      <x v="750"/>
      <x v="24"/>
    </i>
    <i r="1">
      <x v="497"/>
      <x v="751"/>
      <x v="38"/>
    </i>
    <i r="1">
      <x v="498"/>
      <x v="752"/>
      <x v="43"/>
    </i>
    <i r="2">
      <x v="753"/>
      <x v="43"/>
    </i>
    <i r="2">
      <x v="754"/>
      <x v="20"/>
    </i>
    <i r="2">
      <x v="755"/>
      <x v="45"/>
    </i>
    <i r="1">
      <x v="499"/>
      <x v="756"/>
      <x v="20"/>
    </i>
    <i r="2">
      <x v="757"/>
      <x v="17"/>
    </i>
    <i r="1">
      <x v="500"/>
      <x v="758"/>
      <x v="43"/>
    </i>
    <i r="2">
      <x v="759"/>
      <x v="43"/>
    </i>
    <i r="1">
      <x v="501"/>
      <x v="760"/>
      <x v="43"/>
    </i>
    <i r="2">
      <x v="761"/>
      <x v="43"/>
    </i>
    <i r="2">
      <x v="762"/>
      <x v="17"/>
    </i>
    <i r="2">
      <x v="763"/>
      <x v="1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26">
      <pivotArea dataOnly="0" outline="0" fieldPosition="0">
        <references count="1">
          <reference field="1" count="0" defaultSubtotal="1"/>
        </references>
      </pivotArea>
    </format>
    <format dxfId="25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F0444-E536-4378-9F27-33C9BDA90CD9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57" firstHeaderRow="1" firstDataRow="2" firstDataCol="3" rowPageCount="1" colPageCount="1"/>
  <pivotFields count="20">
    <pivotField compact="0" numFmtId="14" outline="0" showAll="0"/>
    <pivotField axis="axisRow" compact="0" outline="0" showAll="0" sortType="ascending">
      <items count="13">
        <item x="7"/>
        <item x="8"/>
        <item h="1" x="9"/>
        <item h="1" x="10"/>
        <item h="1" x="11"/>
        <item h="1" x="1"/>
        <item h="1" x="2"/>
        <item h="1"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8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</items>
    </pivotField>
    <pivotField compact="0" outline="0" showAll="0"/>
    <pivotField axis="axisRow" compact="0" outline="0" showAll="0">
      <items count="51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53">
    <i>
      <x/>
      <x v="764"/>
      <x v="13"/>
    </i>
    <i r="1">
      <x v="765"/>
      <x v="7"/>
    </i>
    <i r="1">
      <x v="766"/>
      <x v="47"/>
    </i>
    <i r="1">
      <x v="767"/>
      <x v="20"/>
    </i>
    <i r="1">
      <x v="768"/>
      <x v="45"/>
    </i>
    <i r="1">
      <x v="769"/>
      <x v="3"/>
    </i>
    <i r="1">
      <x v="770"/>
      <x v="46"/>
    </i>
    <i r="1">
      <x v="771"/>
      <x v="17"/>
    </i>
    <i r="1">
      <x v="772"/>
      <x v="43"/>
    </i>
    <i r="1">
      <x v="773"/>
      <x v="43"/>
    </i>
    <i r="1">
      <x v="774"/>
      <x v="11"/>
    </i>
    <i r="1">
      <x v="775"/>
      <x v="20"/>
    </i>
    <i r="1">
      <x v="776"/>
      <x v="17"/>
    </i>
    <i r="1">
      <x v="777"/>
      <x v="48"/>
    </i>
    <i r="1">
      <x v="778"/>
      <x v="17"/>
    </i>
    <i r="1">
      <x v="779"/>
      <x v="43"/>
    </i>
    <i r="1">
      <x v="780"/>
      <x v="43"/>
    </i>
    <i r="1">
      <x v="781"/>
      <x v="48"/>
    </i>
    <i r="1">
      <x v="782"/>
      <x v="46"/>
    </i>
    <i r="1">
      <x v="783"/>
      <x v="48"/>
    </i>
    <i r="1">
      <x v="784"/>
      <x v="43"/>
    </i>
    <i r="1">
      <x v="785"/>
      <x v="43"/>
    </i>
    <i r="1">
      <x v="786"/>
      <x v="43"/>
    </i>
    <i r="1">
      <x v="787"/>
      <x v="43"/>
    </i>
    <i t="default">
      <x/>
    </i>
    <i>
      <x v="1"/>
      <x v="788"/>
      <x v="17"/>
    </i>
    <i r="1">
      <x v="789"/>
      <x v="38"/>
    </i>
    <i r="1">
      <x v="790"/>
      <x v="48"/>
    </i>
    <i r="1">
      <x v="791"/>
      <x v="43"/>
    </i>
    <i r="1">
      <x v="792"/>
      <x v="43"/>
    </i>
    <i r="1">
      <x v="793"/>
      <x v="43"/>
    </i>
    <i r="1">
      <x v="794"/>
      <x v="11"/>
    </i>
    <i r="1">
      <x v="795"/>
      <x v="43"/>
    </i>
    <i r="1">
      <x v="796"/>
      <x v="43"/>
    </i>
    <i r="1">
      <x v="797"/>
      <x v="25"/>
    </i>
    <i r="1">
      <x v="798"/>
      <x v="48"/>
    </i>
    <i r="1">
      <x v="799"/>
      <x v="11"/>
    </i>
    <i r="1">
      <x v="800"/>
      <x v="17"/>
    </i>
    <i r="1">
      <x v="801"/>
      <x v="11"/>
    </i>
    <i r="1">
      <x v="802"/>
      <x v="20"/>
    </i>
    <i r="1">
      <x v="803"/>
      <x v="43"/>
    </i>
    <i r="1">
      <x v="804"/>
      <x v="43"/>
    </i>
    <i r="1">
      <x v="805"/>
      <x v="25"/>
    </i>
    <i r="1">
      <x v="806"/>
      <x v="49"/>
    </i>
    <i r="1">
      <x v="807"/>
      <x v="46"/>
    </i>
    <i r="1">
      <x v="808"/>
      <x v="3"/>
    </i>
    <i r="1">
      <x v="809"/>
      <x v="17"/>
    </i>
    <i r="1">
      <x v="810"/>
      <x v="43"/>
    </i>
    <i r="1">
      <x v="811"/>
      <x v="43"/>
    </i>
    <i r="1">
      <x v="812"/>
      <x v="25"/>
    </i>
    <i r="1">
      <x v="813"/>
      <x v="43"/>
    </i>
    <i t="default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9">
      <pivotArea dataOnly="0" outline="0" fieldPosition="0">
        <references count="1">
          <reference field="1" count="0" defaultSubtotal="1"/>
        </references>
      </pivotArea>
    </format>
    <format dxfId="18">
      <pivotArea outline="0" fieldPosition="0">
        <references count="1">
          <reference field="4294967294" count="1">
            <x v="0"/>
          </reference>
        </references>
      </pivotArea>
    </format>
    <format dxfId="17">
      <pivotArea outline="0" fieldPosition="0">
        <references count="1">
          <reference field="4294967294" count="1">
            <x v="2"/>
          </reference>
        </references>
      </pivotArea>
    </format>
    <format dxfId="16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8E28A-EECA-49F4-8169-1459A66AEA0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8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3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802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80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72"/>
    </i>
    <i r="1">
      <x v="773"/>
    </i>
    <i r="1">
      <x v="788"/>
    </i>
    <i r="1">
      <x v="813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67"/>
    </i>
    <i r="1">
      <x v="771"/>
    </i>
    <i r="1">
      <x v="777"/>
    </i>
    <i r="1">
      <x v="792"/>
    </i>
    <i r="1">
      <x v="808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762"/>
    </i>
    <i r="1">
      <x v="774"/>
    </i>
    <i r="1">
      <x v="787"/>
    </i>
    <i r="1">
      <x v="799"/>
    </i>
    <i r="1">
      <x v="814"/>
    </i>
    <i r="1">
      <x v="829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66"/>
    </i>
    <i r="1">
      <x v="783"/>
    </i>
    <i r="1">
      <x v="793"/>
    </i>
    <i r="1">
      <x v="796"/>
    </i>
    <i r="1">
      <x v="805"/>
    </i>
    <i r="1">
      <x v="812"/>
    </i>
    <i r="1">
      <x v="823"/>
    </i>
    <i r="1">
      <x v="828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97"/>
    </i>
    <i r="1">
      <x v="798"/>
    </i>
    <i r="1">
      <x v="815"/>
    </i>
    <i r="1">
      <x v="816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820"/>
    </i>
    <i r="1">
      <x v="822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84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763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817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91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764"/>
    </i>
    <i r="1">
      <x v="765"/>
    </i>
    <i r="1">
      <x v="768"/>
    </i>
    <i r="1">
      <x v="769"/>
    </i>
    <i r="1">
      <x v="770"/>
    </i>
    <i r="1">
      <x v="775"/>
    </i>
    <i r="1">
      <x v="776"/>
    </i>
    <i r="1">
      <x v="778"/>
    </i>
    <i r="1">
      <x v="779"/>
    </i>
    <i r="1">
      <x v="781"/>
    </i>
    <i r="1">
      <x v="782"/>
    </i>
    <i r="1">
      <x v="785"/>
    </i>
    <i r="1">
      <x v="786"/>
    </i>
    <i r="1">
      <x v="789"/>
    </i>
    <i r="1">
      <x v="790"/>
    </i>
    <i r="1">
      <x v="794"/>
    </i>
    <i r="1">
      <x v="795"/>
    </i>
    <i r="1">
      <x v="800"/>
    </i>
    <i r="1">
      <x v="801"/>
    </i>
    <i r="1">
      <x v="803"/>
    </i>
    <i r="1">
      <x v="804"/>
    </i>
    <i r="1">
      <x v="810"/>
    </i>
    <i r="1">
      <x v="811"/>
    </i>
    <i r="1">
      <x v="818"/>
    </i>
    <i r="1">
      <x v="819"/>
    </i>
    <i r="1">
      <x v="824"/>
    </i>
    <i r="1">
      <x v="825"/>
    </i>
    <i r="1">
      <x v="826"/>
    </i>
    <i r="1">
      <x v="827"/>
    </i>
    <i t="default">
      <x v="43"/>
    </i>
    <i>
      <x v="44"/>
      <x v="684"/>
    </i>
    <i r="1">
      <x v="695"/>
    </i>
    <i t="default">
      <x v="44"/>
    </i>
    <i>
      <x v="45"/>
      <x v="806"/>
    </i>
    <i r="1">
      <x v="807"/>
    </i>
    <i r="1">
      <x v="821"/>
    </i>
    <i t="default">
      <x v="45"/>
    </i>
    <i>
      <x v="46"/>
      <x v="809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24">
      <pivotArea dataOnly="0" outline="0" fieldPosition="0">
        <references count="1">
          <reference field="1" count="0" defaultSubtotal="1"/>
        </references>
      </pivotArea>
    </format>
    <format dxfId="23">
      <pivotArea dataOnly="0" outline="0" fieldPosition="0">
        <references count="1">
          <reference field="5" count="0" defaultSubtotal="1"/>
        </references>
      </pivotArea>
    </format>
    <format dxfId="22">
      <pivotArea dataOnly="0" outline="0" fieldPosition="0">
        <references count="1">
          <reference field="5" count="0" defaultSubtotal="1"/>
        </references>
      </pivotArea>
    </format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079E5-2742-4BB0-B1AE-1AB36079A02B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203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x="4"/>
        <item h="1"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43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9"/>
        <item x="330"/>
        <item x="331"/>
        <item x="307"/>
        <item x="325"/>
        <item x="332"/>
        <item x="333"/>
        <item x="334"/>
        <item x="335"/>
        <item x="336"/>
        <item x="337"/>
        <item x="338"/>
        <item x="339"/>
        <item x="340"/>
        <item x="341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198">
    <i>
      <x v="4"/>
    </i>
    <i>
      <x v="10"/>
    </i>
    <i>
      <x v="16"/>
    </i>
    <i>
      <x v="21"/>
    </i>
    <i>
      <x v="24"/>
    </i>
    <i>
      <x v="26"/>
    </i>
    <i>
      <x v="43"/>
    </i>
    <i>
      <x v="45"/>
    </i>
    <i>
      <x v="50"/>
    </i>
    <i>
      <x v="51"/>
    </i>
    <i>
      <x v="55"/>
    </i>
    <i>
      <x v="92"/>
    </i>
    <i>
      <x v="96"/>
    </i>
    <i>
      <x v="98"/>
    </i>
    <i>
      <x v="100"/>
    </i>
    <i>
      <x v="101"/>
    </i>
    <i>
      <x v="104"/>
    </i>
    <i>
      <x v="106"/>
    </i>
    <i>
      <x v="112"/>
    </i>
    <i>
      <x v="113"/>
    </i>
    <i>
      <x v="118"/>
    </i>
    <i>
      <x v="120"/>
    </i>
    <i>
      <x v="121"/>
    </i>
    <i>
      <x v="125"/>
    </i>
    <i>
      <x v="128"/>
    </i>
    <i>
      <x v="129"/>
    </i>
    <i>
      <x v="131"/>
    </i>
    <i>
      <x v="132"/>
    </i>
    <i>
      <x v="134"/>
    </i>
    <i>
      <x v="135"/>
    </i>
    <i>
      <x v="137"/>
    </i>
    <i>
      <x v="138"/>
    </i>
    <i>
      <x v="141"/>
    </i>
    <i>
      <x v="148"/>
    </i>
    <i>
      <x v="153"/>
    </i>
    <i>
      <x v="157"/>
    </i>
    <i>
      <x v="159"/>
    </i>
    <i>
      <x v="162"/>
    </i>
    <i>
      <x v="163"/>
    </i>
    <i>
      <x v="164"/>
    </i>
    <i>
      <x v="165"/>
    </i>
    <i>
      <x v="167"/>
    </i>
    <i>
      <x v="170"/>
    </i>
    <i>
      <x v="171"/>
    </i>
    <i>
      <x v="172"/>
    </i>
    <i>
      <x v="174"/>
    </i>
    <i>
      <x v="178"/>
    </i>
    <i>
      <x v="181"/>
    </i>
    <i>
      <x v="182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15">
      <pivotArea dataOnly="0" labelOnly="1" grandCol="1" outline="0" fieldPosition="0"/>
    </format>
    <format dxfId="14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1EBD0-2DD0-4553-8575-BFDDE62715E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440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x="4"/>
        <item x="5"/>
        <item t="default"/>
      </items>
    </pivotField>
    <pivotField axis="axisRow" compact="0" outline="0" showAll="0" defaultSubtotal="0">
      <items count="8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</items>
    </pivotField>
    <pivotField compact="0" outline="0" showAll="0"/>
    <pivotField axis="axisRow" compact="0" outline="0" showAll="0">
      <items count="51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436"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45"/>
    </i>
    <i r="2">
      <x v="742"/>
      <x v="13"/>
    </i>
    <i r="2">
      <x v="743"/>
      <x v="46"/>
    </i>
    <i r="2">
      <x v="744"/>
      <x v="43"/>
    </i>
    <i r="2">
      <x v="745"/>
      <x v="43"/>
    </i>
    <i r="2">
      <x v="746"/>
      <x v="20"/>
    </i>
    <i r="2">
      <x v="747"/>
      <x v="11"/>
    </i>
    <i r="2">
      <x v="748"/>
      <x v="17"/>
    </i>
    <i r="2">
      <x v="749"/>
      <x v="21"/>
    </i>
    <i r="2">
      <x v="750"/>
      <x v="21"/>
    </i>
    <i r="2">
      <x v="751"/>
      <x v="38"/>
    </i>
    <i r="2">
      <x v="752"/>
      <x v="43"/>
    </i>
    <i r="2">
      <x v="753"/>
      <x v="43"/>
    </i>
    <i r="2">
      <x v="754"/>
      <x v="25"/>
    </i>
    <i r="2">
      <x v="755"/>
      <x v="45"/>
    </i>
    <i r="2">
      <x v="756"/>
      <x v="25"/>
    </i>
    <i r="2">
      <x v="757"/>
      <x v="20"/>
    </i>
    <i r="2">
      <x v="758"/>
      <x v="43"/>
    </i>
    <i r="2">
      <x v="759"/>
      <x v="43"/>
    </i>
    <i r="2">
      <x v="760"/>
      <x v="43"/>
    </i>
    <i r="2">
      <x v="761"/>
      <x v="43"/>
    </i>
    <i r="2">
      <x v="762"/>
      <x v="20"/>
    </i>
    <i r="2">
      <x v="763"/>
      <x v="17"/>
    </i>
    <i t="default" r="1">
      <x v="11"/>
    </i>
    <i t="default">
      <x v="4"/>
    </i>
    <i>
      <x v="5"/>
      <x/>
      <x v="764"/>
      <x v="13"/>
    </i>
    <i r="2">
      <x v="765"/>
      <x v="7"/>
    </i>
    <i r="2">
      <x v="766"/>
      <x v="47"/>
    </i>
    <i r="2">
      <x v="767"/>
      <x v="20"/>
    </i>
    <i r="2">
      <x v="768"/>
      <x v="45"/>
    </i>
    <i r="2">
      <x v="769"/>
      <x v="3"/>
    </i>
    <i r="2">
      <x v="770"/>
      <x v="46"/>
    </i>
    <i r="2">
      <x v="771"/>
      <x v="17"/>
    </i>
    <i r="2">
      <x v="772"/>
      <x v="43"/>
    </i>
    <i r="2">
      <x v="773"/>
      <x v="43"/>
    </i>
    <i r="2">
      <x v="774"/>
      <x v="11"/>
    </i>
    <i r="2">
      <x v="775"/>
      <x v="20"/>
    </i>
    <i r="2">
      <x v="776"/>
      <x v="17"/>
    </i>
    <i r="2">
      <x v="777"/>
      <x v="48"/>
    </i>
    <i r="2">
      <x v="778"/>
      <x v="17"/>
    </i>
    <i r="2">
      <x v="779"/>
      <x v="43"/>
    </i>
    <i r="2">
      <x v="780"/>
      <x v="43"/>
    </i>
    <i r="2">
      <x v="781"/>
      <x v="48"/>
    </i>
    <i r="2">
      <x v="782"/>
      <x v="46"/>
    </i>
    <i r="2">
      <x v="783"/>
      <x v="48"/>
    </i>
    <i r="2">
      <x v="784"/>
      <x v="43"/>
    </i>
    <i r="2">
      <x v="785"/>
      <x v="43"/>
    </i>
    <i r="2">
      <x v="786"/>
      <x v="43"/>
    </i>
    <i r="2">
      <x v="787"/>
      <x v="43"/>
    </i>
    <i t="default" r="1">
      <x/>
    </i>
    <i r="1">
      <x v="1"/>
      <x v="788"/>
      <x v="17"/>
    </i>
    <i r="2">
      <x v="789"/>
      <x v="38"/>
    </i>
    <i r="2">
      <x v="790"/>
      <x v="48"/>
    </i>
    <i r="2">
      <x v="791"/>
      <x v="43"/>
    </i>
    <i r="2">
      <x v="792"/>
      <x v="43"/>
    </i>
    <i r="2">
      <x v="793"/>
      <x v="43"/>
    </i>
    <i r="2">
      <x v="794"/>
      <x v="11"/>
    </i>
    <i r="2">
      <x v="795"/>
      <x v="43"/>
    </i>
    <i r="2">
      <x v="796"/>
      <x v="43"/>
    </i>
    <i r="2">
      <x v="797"/>
      <x v="25"/>
    </i>
    <i r="2">
      <x v="798"/>
      <x v="48"/>
    </i>
    <i r="2">
      <x v="799"/>
      <x v="11"/>
    </i>
    <i r="2">
      <x v="800"/>
      <x v="17"/>
    </i>
    <i r="2">
      <x v="801"/>
      <x v="11"/>
    </i>
    <i r="2">
      <x v="802"/>
      <x v="20"/>
    </i>
    <i r="2">
      <x v="803"/>
      <x v="43"/>
    </i>
    <i r="2">
      <x v="804"/>
      <x v="43"/>
    </i>
    <i r="2">
      <x v="805"/>
      <x v="25"/>
    </i>
    <i r="2">
      <x v="806"/>
      <x v="49"/>
    </i>
    <i r="2">
      <x v="807"/>
      <x v="46"/>
    </i>
    <i r="2">
      <x v="808"/>
      <x v="3"/>
    </i>
    <i r="2">
      <x v="809"/>
      <x v="17"/>
    </i>
    <i r="2">
      <x v="810"/>
      <x v="43"/>
    </i>
    <i r="2">
      <x v="811"/>
      <x v="43"/>
    </i>
    <i r="2">
      <x v="812"/>
      <x v="25"/>
    </i>
    <i r="2">
      <x v="813"/>
      <x v="43"/>
    </i>
    <i t="default" r="1"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13">
      <pivotArea dataOnly="0" outline="0" fieldPosition="0">
        <references count="1">
          <reference field="1" count="0" defaultSubtotal="1"/>
        </references>
      </pivotArea>
    </format>
    <format dxfId="12">
      <pivotArea outline="0" fieldPosition="0">
        <references count="1">
          <reference field="4294967294" count="1">
            <x v="0"/>
          </reference>
        </references>
      </pivotArea>
    </format>
    <format dxfId="11">
      <pivotArea outline="0" fieldPosition="0">
        <references count="1">
          <reference field="4294967294" count="1">
            <x v="2"/>
          </reference>
        </references>
      </pivotArea>
    </format>
    <format dxfId="10">
      <pivotArea outline="0" fieldPosition="0">
        <references count="1">
          <reference field="4294967294" count="1">
            <x v="1"/>
          </reference>
        </references>
      </pivotArea>
    </format>
    <format dxfId="9">
      <pivotArea dataOnly="0" outline="0" fieldPosition="0">
        <references count="1">
          <reference field="2" count="1" defaultSubtotal="1">
            <x v="0"/>
          </reference>
        </references>
      </pivotArea>
    </format>
    <format dxfId="8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5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880"/>
  <sheetViews>
    <sheetView topLeftCell="A37" zoomScaleNormal="100" workbookViewId="0">
      <selection activeCell="H57" sqref="H57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202</v>
      </c>
    </row>
    <row r="2" spans="1:53" x14ac:dyDescent="0.35">
      <c r="A2" t="s">
        <v>2433</v>
      </c>
    </row>
    <row r="4" spans="1:53" x14ac:dyDescent="0.35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18246</v>
      </c>
      <c r="E8" s="18"/>
      <c r="F8" s="18"/>
      <c r="G8" s="18"/>
      <c r="H8" s="18">
        <v>18246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0</v>
      </c>
      <c r="D10" s="18"/>
      <c r="E10" s="18"/>
      <c r="F10" s="18"/>
      <c r="G10" s="18"/>
      <c r="H10" s="18">
        <v>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2648.2</v>
      </c>
      <c r="C11" s="18"/>
      <c r="D11" s="18"/>
      <c r="E11" s="18"/>
      <c r="F11" s="18"/>
      <c r="G11" s="18"/>
      <c r="H11" s="18">
        <v>2648.2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82391.5</v>
      </c>
      <c r="F15" s="18"/>
      <c r="G15" s="18"/>
      <c r="H15" s="18">
        <v>82391.5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400</v>
      </c>
      <c r="B23" s="18">
        <v>50986</v>
      </c>
      <c r="C23" s="18"/>
      <c r="D23" s="18"/>
      <c r="E23" s="18"/>
      <c r="F23" s="18"/>
      <c r="G23" s="18"/>
      <c r="H23" s="18">
        <v>50986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409</v>
      </c>
      <c r="B24" s="18">
        <v>188147.3</v>
      </c>
      <c r="C24" s="18"/>
      <c r="D24" s="18"/>
      <c r="E24" s="18"/>
      <c r="F24" s="18"/>
      <c r="G24" s="18"/>
      <c r="H24" s="18">
        <v>188147.3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491</v>
      </c>
      <c r="B26" s="18">
        <v>36891.1</v>
      </c>
      <c r="C26" s="18"/>
      <c r="D26" s="18"/>
      <c r="E26" s="18"/>
      <c r="F26" s="18"/>
      <c r="G26" s="18"/>
      <c r="H26" s="18">
        <v>36891.1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637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155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182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316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859</v>
      </c>
      <c r="B32" s="18">
        <v>17345.900000000001</v>
      </c>
      <c r="C32" s="18"/>
      <c r="D32" s="18"/>
      <c r="E32" s="18"/>
      <c r="F32" s="18"/>
      <c r="G32" s="18"/>
      <c r="H32" s="18">
        <v>17345.900000000001</v>
      </c>
      <c r="Z32" s="57">
        <v>44279</v>
      </c>
      <c r="AA32" t="s">
        <v>319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328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356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357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418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688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765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1196</v>
      </c>
      <c r="B39" s="18">
        <v>5576.3</v>
      </c>
      <c r="C39" s="18"/>
      <c r="D39" s="18"/>
      <c r="E39" s="18"/>
      <c r="F39" s="18"/>
      <c r="G39" s="18"/>
      <c r="H39" s="18">
        <v>5576.3</v>
      </c>
      <c r="Y39">
        <v>8</v>
      </c>
      <c r="Z39" s="57">
        <v>44726</v>
      </c>
      <c r="AA39" t="s">
        <v>836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856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873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12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1309</v>
      </c>
      <c r="B42" s="18"/>
      <c r="C42" s="18"/>
      <c r="D42" s="18"/>
      <c r="E42" s="18"/>
      <c r="F42" s="18"/>
      <c r="G42" s="18">
        <v>8348.5</v>
      </c>
      <c r="H42" s="18">
        <v>8348.5</v>
      </c>
      <c r="Y42">
        <v>10</v>
      </c>
      <c r="Z42" s="57">
        <v>44796</v>
      </c>
      <c r="AA42" t="s">
        <v>911</v>
      </c>
      <c r="AB42" s="18"/>
      <c r="AC42" s="18"/>
      <c r="AD42" s="18">
        <v>0</v>
      </c>
      <c r="AE42" s="18"/>
      <c r="AF42" s="18"/>
      <c r="AG42" s="18"/>
      <c r="AH42" s="18">
        <v>0</v>
      </c>
      <c r="AS42">
        <v>2024</v>
      </c>
      <c r="AT42">
        <v>2</v>
      </c>
      <c r="AU42" s="18"/>
      <c r="AV42" s="18"/>
      <c r="AW42" s="18">
        <v>6070.7999999999993</v>
      </c>
      <c r="AX42" s="18"/>
      <c r="AY42" s="18"/>
      <c r="AZ42" s="18"/>
      <c r="BA42" s="18">
        <v>6070.7999999999993</v>
      </c>
    </row>
    <row r="43" spans="1:53" x14ac:dyDescent="0.35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926</v>
      </c>
      <c r="AA43" t="s">
        <v>925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3</v>
      </c>
      <c r="AU43" s="18"/>
      <c r="AV43" s="18"/>
      <c r="AW43" s="18">
        <v>6290.7999999999993</v>
      </c>
      <c r="AX43" s="18"/>
      <c r="AY43" s="18"/>
      <c r="AZ43" s="18"/>
      <c r="BA43" s="18">
        <v>6290.7999999999993</v>
      </c>
    </row>
    <row r="44" spans="1:53" x14ac:dyDescent="0.35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1006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4</v>
      </c>
      <c r="AU44" s="18"/>
      <c r="AV44" s="18"/>
      <c r="AW44" s="18">
        <v>5884.4</v>
      </c>
      <c r="AX44" s="18"/>
      <c r="AY44" s="18"/>
      <c r="AZ44" s="18"/>
      <c r="BA44" s="18">
        <v>5884.4</v>
      </c>
    </row>
    <row r="45" spans="1:53" x14ac:dyDescent="0.35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604</v>
      </c>
      <c r="AB45" s="18"/>
      <c r="AC45" s="18"/>
      <c r="AD45" s="18">
        <v>0</v>
      </c>
      <c r="AE45" s="18"/>
      <c r="AF45" s="18"/>
      <c r="AG45" s="18"/>
      <c r="AH45" s="18">
        <v>0</v>
      </c>
      <c r="AR45" s="36" t="s">
        <v>134</v>
      </c>
      <c r="AS45" s="36"/>
      <c r="AT45" s="36"/>
      <c r="AU45" s="37"/>
      <c r="AV45" s="37"/>
      <c r="AW45" s="37">
        <v>18246</v>
      </c>
      <c r="AX45" s="37"/>
      <c r="AY45" s="37"/>
      <c r="AZ45" s="37"/>
      <c r="BA45" s="37">
        <v>18246</v>
      </c>
    </row>
    <row r="46" spans="1:53" x14ac:dyDescent="0.35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1048</v>
      </c>
      <c r="AB46" s="18"/>
      <c r="AC46" s="18"/>
      <c r="AD46" s="18">
        <v>0</v>
      </c>
      <c r="AE46" s="18"/>
      <c r="AF46" s="18"/>
      <c r="AG46" s="18"/>
      <c r="AH46" s="18">
        <v>0</v>
      </c>
      <c r="AR46" t="s">
        <v>7</v>
      </c>
      <c r="AS46">
        <v>2020</v>
      </c>
      <c r="AT46">
        <v>6</v>
      </c>
      <c r="AU46" s="18">
        <v>0</v>
      </c>
      <c r="AV46" s="18"/>
      <c r="AW46" s="18"/>
      <c r="AX46" s="18"/>
      <c r="AY46" s="18"/>
      <c r="AZ46" s="18"/>
      <c r="BA46" s="18">
        <v>0</v>
      </c>
    </row>
    <row r="47" spans="1:53" x14ac:dyDescent="0.35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1113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7</v>
      </c>
      <c r="AU47" s="18">
        <v>0</v>
      </c>
      <c r="AV47" s="18"/>
      <c r="AW47" s="18"/>
      <c r="AX47" s="18"/>
      <c r="AY47" s="18"/>
      <c r="AZ47" s="18"/>
      <c r="BA47" s="18">
        <v>0</v>
      </c>
    </row>
    <row r="48" spans="1:53" x14ac:dyDescent="0.35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1195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8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5">
      <c r="A49" t="s">
        <v>2012</v>
      </c>
      <c r="B49" s="18">
        <v>292769.2</v>
      </c>
      <c r="C49" s="18"/>
      <c r="D49" s="18"/>
      <c r="E49" s="18"/>
      <c r="F49" s="18"/>
      <c r="G49" s="18"/>
      <c r="H49" s="18">
        <v>292769.2</v>
      </c>
      <c r="Y49">
        <v>5</v>
      </c>
      <c r="Z49" t="s">
        <v>1334</v>
      </c>
      <c r="AA49" t="s">
        <v>1338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9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5">
      <c r="A50" t="s">
        <v>2022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1403</v>
      </c>
      <c r="AA50" t="s">
        <v>1410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10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5">
      <c r="A51" t="s">
        <v>2137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1441</v>
      </c>
      <c r="AA51" t="s">
        <v>1440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11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2143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1537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12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2277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1560</v>
      </c>
      <c r="AB53" s="18"/>
      <c r="AC53" s="18"/>
      <c r="AD53" s="18">
        <v>0</v>
      </c>
      <c r="AE53" s="18"/>
      <c r="AF53" s="18"/>
      <c r="AG53" s="18"/>
      <c r="AH53" s="18">
        <v>0</v>
      </c>
      <c r="AS53">
        <v>2021</v>
      </c>
      <c r="AT53">
        <v>1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2290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1708</v>
      </c>
      <c r="AA54" t="s">
        <v>1705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2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2368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1792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5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131</v>
      </c>
      <c r="B56" s="18">
        <v>608148.19999999995</v>
      </c>
      <c r="C56" s="18">
        <v>0</v>
      </c>
      <c r="D56" s="18">
        <v>18246</v>
      </c>
      <c r="E56" s="18">
        <v>82391.5</v>
      </c>
      <c r="F56" s="18">
        <v>0</v>
      </c>
      <c r="G56" s="18">
        <v>8348.5</v>
      </c>
      <c r="H56" s="18">
        <v>717134.2</v>
      </c>
      <c r="Y56">
        <v>10</v>
      </c>
      <c r="Z56" s="57">
        <v>45147</v>
      </c>
      <c r="AA56" t="s">
        <v>1809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Y57">
        <v>11</v>
      </c>
      <c r="Z57" s="57">
        <v>45177</v>
      </c>
      <c r="AA57" t="s">
        <v>1890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Y58">
        <v>12</v>
      </c>
      <c r="Z58" t="s">
        <v>2009</v>
      </c>
      <c r="AA58" t="s">
        <v>2008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Z59" s="57">
        <v>45218</v>
      </c>
      <c r="AA59" t="s">
        <v>2016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4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X60">
        <v>2024</v>
      </c>
      <c r="Y60">
        <v>2</v>
      </c>
      <c r="Z60" s="57">
        <v>45273</v>
      </c>
      <c r="AA60" t="s">
        <v>2194</v>
      </c>
      <c r="AB60" s="18"/>
      <c r="AC60" s="18"/>
      <c r="AD60" s="18">
        <v>6070.7999999999993</v>
      </c>
      <c r="AE60" s="18"/>
      <c r="AF60" s="18"/>
      <c r="AG60" s="18"/>
      <c r="AH60" s="18">
        <v>6070.7999999999993</v>
      </c>
      <c r="AS60">
        <v>2019</v>
      </c>
      <c r="AT60">
        <v>12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Y61">
        <v>3</v>
      </c>
      <c r="Z61" s="57">
        <v>45299</v>
      </c>
      <c r="AA61" t="s">
        <v>2280</v>
      </c>
      <c r="AB61" s="18"/>
      <c r="AC61" s="18"/>
      <c r="AD61" s="18">
        <v>6290.7999999999993</v>
      </c>
      <c r="AE61" s="18"/>
      <c r="AF61" s="18"/>
      <c r="AG61" s="18"/>
      <c r="AH61" s="18">
        <v>6290.7999999999993</v>
      </c>
      <c r="AS61">
        <v>2022</v>
      </c>
      <c r="AT61">
        <v>3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Y62">
        <v>4</v>
      </c>
      <c r="Z62" s="57">
        <v>45344</v>
      </c>
      <c r="AA62" t="s">
        <v>2371</v>
      </c>
      <c r="AB62" s="18"/>
      <c r="AC62" s="18"/>
      <c r="AD62" s="18">
        <v>5884.4</v>
      </c>
      <c r="AE62" s="18"/>
      <c r="AF62" s="18"/>
      <c r="AG62" s="18"/>
      <c r="AH62" s="18">
        <v>5884.4</v>
      </c>
      <c r="AT62">
        <v>6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W63" s="36" t="s">
        <v>134</v>
      </c>
      <c r="X63" s="36"/>
      <c r="Y63" s="36"/>
      <c r="Z63" s="36"/>
      <c r="AA63" s="36"/>
      <c r="AB63" s="37"/>
      <c r="AC63" s="37"/>
      <c r="AD63" s="37">
        <v>18246</v>
      </c>
      <c r="AE63" s="37"/>
      <c r="AF63" s="37"/>
      <c r="AG63" s="37"/>
      <c r="AH63" s="37">
        <v>18246</v>
      </c>
      <c r="AT63">
        <v>7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W64" t="s">
        <v>7</v>
      </c>
      <c r="X64">
        <v>2020</v>
      </c>
      <c r="Y64">
        <v>6</v>
      </c>
      <c r="Z64" s="57">
        <v>43984</v>
      </c>
      <c r="AA64" t="s">
        <v>10</v>
      </c>
      <c r="AB64" s="18">
        <v>0</v>
      </c>
      <c r="AC64" s="18"/>
      <c r="AD64" s="18"/>
      <c r="AE64" s="18"/>
      <c r="AF64" s="18"/>
      <c r="AG64" s="18"/>
      <c r="AH64" s="18">
        <v>0</v>
      </c>
      <c r="AT64">
        <v>8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5:53" x14ac:dyDescent="0.35">
      <c r="Z65" s="57">
        <v>43999</v>
      </c>
      <c r="AA65" t="s">
        <v>12</v>
      </c>
      <c r="AB65" s="18">
        <v>0</v>
      </c>
      <c r="AC65" s="18"/>
      <c r="AD65" s="18"/>
      <c r="AE65" s="18"/>
      <c r="AF65" s="18"/>
      <c r="AG65" s="18"/>
      <c r="AH65" s="18">
        <v>0</v>
      </c>
      <c r="AT65">
        <v>9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5:53" x14ac:dyDescent="0.35">
      <c r="Y66">
        <v>7</v>
      </c>
      <c r="Z66" s="57">
        <v>44027</v>
      </c>
      <c r="AA66" t="s">
        <v>27</v>
      </c>
      <c r="AB66" s="18">
        <v>0</v>
      </c>
      <c r="AC66" s="18"/>
      <c r="AD66" s="18"/>
      <c r="AE66" s="18"/>
      <c r="AF66" s="18"/>
      <c r="AG66" s="18"/>
      <c r="AH66" s="18">
        <v>0</v>
      </c>
      <c r="AT66">
        <v>10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5:53" x14ac:dyDescent="0.35">
      <c r="Y67">
        <v>8</v>
      </c>
      <c r="Z67" s="57">
        <v>44055</v>
      </c>
      <c r="AA67" t="s">
        <v>37</v>
      </c>
      <c r="AB67" s="18">
        <v>0</v>
      </c>
      <c r="AC67" s="18"/>
      <c r="AD67" s="18"/>
      <c r="AE67" s="18"/>
      <c r="AF67" s="18"/>
      <c r="AG67" s="18"/>
      <c r="AH67" s="18">
        <v>0</v>
      </c>
      <c r="AT67">
        <v>11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5:53" x14ac:dyDescent="0.35">
      <c r="Z68" s="57">
        <v>44056</v>
      </c>
      <c r="AA68" t="s">
        <v>38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12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5:53" x14ac:dyDescent="0.35">
      <c r="Z69" s="57">
        <v>44068</v>
      </c>
      <c r="AA69" t="s">
        <v>56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4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5:53" x14ac:dyDescent="0.35">
      <c r="Y70">
        <v>9</v>
      </c>
      <c r="Z70" s="57">
        <v>44076</v>
      </c>
      <c r="AA70" t="s">
        <v>68</v>
      </c>
      <c r="AB70" s="18">
        <v>0</v>
      </c>
      <c r="AC70" s="18"/>
      <c r="AD70" s="18"/>
      <c r="AE70" s="18"/>
      <c r="AF70" s="18"/>
      <c r="AG70" s="18"/>
      <c r="AH70" s="18">
        <v>0</v>
      </c>
      <c r="AS70">
        <v>2023</v>
      </c>
      <c r="AT70">
        <v>1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5:53" x14ac:dyDescent="0.35">
      <c r="Z71" s="57">
        <v>44079</v>
      </c>
      <c r="AA71" t="s">
        <v>91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3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5:53" x14ac:dyDescent="0.35">
      <c r="Z72" s="57">
        <v>44091</v>
      </c>
      <c r="AA72" t="s">
        <v>100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5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5:53" x14ac:dyDescent="0.35">
      <c r="Z73" s="57">
        <v>44097</v>
      </c>
      <c r="AA73" t="s">
        <v>103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4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5:53" x14ac:dyDescent="0.35">
      <c r="Z74" s="57">
        <v>44100</v>
      </c>
      <c r="AA74" t="s">
        <v>105</v>
      </c>
      <c r="AB74" s="18">
        <v>0</v>
      </c>
      <c r="AC74" s="18"/>
      <c r="AD74" s="18"/>
      <c r="AE74" s="18"/>
      <c r="AF74" s="18"/>
      <c r="AG74" s="18"/>
      <c r="AH74" s="18">
        <v>0</v>
      </c>
      <c r="AR74" s="36" t="s">
        <v>135</v>
      </c>
      <c r="AS74" s="36"/>
      <c r="AT74" s="36"/>
      <c r="AU74" s="37">
        <v>0</v>
      </c>
      <c r="AV74" s="37"/>
      <c r="AW74" s="37"/>
      <c r="AX74" s="37"/>
      <c r="AY74" s="37"/>
      <c r="AZ74" s="37"/>
      <c r="BA74" s="37">
        <v>0</v>
      </c>
    </row>
    <row r="75" spans="25:53" x14ac:dyDescent="0.35">
      <c r="Y75">
        <v>10</v>
      </c>
      <c r="Z75" s="57">
        <v>44116</v>
      </c>
      <c r="AA75" t="s">
        <v>116</v>
      </c>
      <c r="AB75" s="18">
        <v>0</v>
      </c>
      <c r="AC75" s="18"/>
      <c r="AD75" s="18"/>
      <c r="AE75" s="18"/>
      <c r="AF75" s="18"/>
      <c r="AG75" s="18"/>
      <c r="AH75" s="18">
        <v>0</v>
      </c>
      <c r="AR75" t="s">
        <v>20</v>
      </c>
      <c r="AS75">
        <v>2020</v>
      </c>
      <c r="AT75">
        <v>8</v>
      </c>
      <c r="AU75" s="18"/>
      <c r="AV75" s="18">
        <v>0</v>
      </c>
      <c r="AW75" s="18"/>
      <c r="AX75" s="18"/>
      <c r="AY75" s="18"/>
      <c r="AZ75" s="18"/>
      <c r="BA75" s="18">
        <v>0</v>
      </c>
    </row>
    <row r="76" spans="25:53" x14ac:dyDescent="0.35">
      <c r="Z76" s="57">
        <v>44123</v>
      </c>
      <c r="AA76" t="s">
        <v>122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9</v>
      </c>
      <c r="AU76" s="18"/>
      <c r="AV76" s="18">
        <v>0</v>
      </c>
      <c r="AW76" s="18"/>
      <c r="AX76" s="18"/>
      <c r="AY76" s="18"/>
      <c r="AZ76" s="18"/>
      <c r="BA76" s="18">
        <v>0</v>
      </c>
    </row>
    <row r="77" spans="25:53" x14ac:dyDescent="0.35">
      <c r="Z77" s="57">
        <v>44135</v>
      </c>
      <c r="AA77" t="s">
        <v>148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10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5:53" x14ac:dyDescent="0.35">
      <c r="Y78">
        <v>11</v>
      </c>
      <c r="Z78" s="57">
        <v>44145</v>
      </c>
      <c r="AA78" t="s">
        <v>153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11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5:53" x14ac:dyDescent="0.35">
      <c r="Z79" s="57">
        <v>44153</v>
      </c>
      <c r="AA79" t="s">
        <v>165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12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5:53" x14ac:dyDescent="0.35">
      <c r="Z80" s="57">
        <v>44159</v>
      </c>
      <c r="AA80" t="s">
        <v>166</v>
      </c>
      <c r="AB80" s="18">
        <v>0</v>
      </c>
      <c r="AC80" s="18"/>
      <c r="AD80" s="18"/>
      <c r="AE80" s="18"/>
      <c r="AF80" s="18"/>
      <c r="AG80" s="18"/>
      <c r="AH80" s="18">
        <v>0</v>
      </c>
      <c r="AS80">
        <v>2021</v>
      </c>
      <c r="AT80">
        <v>1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Z81" s="57">
        <v>44162</v>
      </c>
      <c r="AA81" t="s">
        <v>181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2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Y82">
        <v>12</v>
      </c>
      <c r="Z82" s="57">
        <v>44180</v>
      </c>
      <c r="AA82" t="s">
        <v>210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3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X83">
        <v>2021</v>
      </c>
      <c r="Y83">
        <v>1</v>
      </c>
      <c r="Z83" s="57">
        <v>44225</v>
      </c>
      <c r="AA83" t="s">
        <v>252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5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2</v>
      </c>
      <c r="Z84" s="57">
        <v>44246</v>
      </c>
      <c r="AA84" t="s">
        <v>273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Y85">
        <v>5</v>
      </c>
      <c r="Z85" s="57">
        <v>44323</v>
      </c>
      <c r="AA85" t="s">
        <v>338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Y86">
        <v>9</v>
      </c>
      <c r="Z86" s="57">
        <v>44464</v>
      </c>
      <c r="AA86" t="s">
        <v>376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10</v>
      </c>
      <c r="Z87" s="57">
        <v>44495</v>
      </c>
      <c r="AA87" t="s">
        <v>442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2022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Y88">
        <v>12</v>
      </c>
      <c r="Z88" s="57">
        <v>44558</v>
      </c>
      <c r="AA88" t="s">
        <v>531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Y89">
        <v>4</v>
      </c>
      <c r="Z89" s="57">
        <v>44295</v>
      </c>
      <c r="AA89" t="s">
        <v>327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5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X90">
        <v>2019</v>
      </c>
      <c r="Y90">
        <v>12</v>
      </c>
      <c r="Z90" s="57">
        <v>43822</v>
      </c>
      <c r="AA90" t="s">
        <v>311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6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X91">
        <v>2022</v>
      </c>
      <c r="Y91">
        <v>3</v>
      </c>
      <c r="Z91" s="57">
        <v>44649</v>
      </c>
      <c r="AA91" t="s">
        <v>661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9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Y92">
        <v>6</v>
      </c>
      <c r="Z92" s="57">
        <v>44719</v>
      </c>
      <c r="AA92" t="s">
        <v>829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Z93" s="57">
        <v>44726</v>
      </c>
      <c r="AA93" t="s">
        <v>837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4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7</v>
      </c>
      <c r="Z94" s="57">
        <v>44765</v>
      </c>
      <c r="AA94" t="s">
        <v>869</v>
      </c>
      <c r="AB94" s="18">
        <v>0</v>
      </c>
      <c r="AC94" s="18"/>
      <c r="AD94" s="18"/>
      <c r="AE94" s="18"/>
      <c r="AF94" s="18"/>
      <c r="AG94" s="18"/>
      <c r="AH94" s="18">
        <v>0</v>
      </c>
      <c r="AS94">
        <v>2023</v>
      </c>
      <c r="AT94">
        <v>1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8</v>
      </c>
      <c r="Z95" s="57">
        <v>44779</v>
      </c>
      <c r="AA95" t="s">
        <v>897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7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9</v>
      </c>
      <c r="Z96" s="57">
        <v>44818</v>
      </c>
      <c r="AA96" t="s">
        <v>936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9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5">
      <c r="Y97">
        <v>10</v>
      </c>
      <c r="Z97" s="57">
        <v>44855</v>
      </c>
      <c r="AA97" t="s">
        <v>1009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10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5">
      <c r="Y98">
        <v>11</v>
      </c>
      <c r="Z98" t="s">
        <v>1070</v>
      </c>
      <c r="AA98" t="s">
        <v>1068</v>
      </c>
      <c r="AB98" s="18">
        <v>0</v>
      </c>
      <c r="AC98" s="18"/>
      <c r="AD98" s="18"/>
      <c r="AE98" s="18"/>
      <c r="AF98" s="18"/>
      <c r="AG98" s="18"/>
      <c r="AH98" s="18">
        <v>0</v>
      </c>
      <c r="AR98" s="36" t="s">
        <v>136</v>
      </c>
      <c r="AS98" s="36"/>
      <c r="AT98" s="36"/>
      <c r="AU98" s="37"/>
      <c r="AV98" s="37">
        <v>0</v>
      </c>
      <c r="AW98" s="37"/>
      <c r="AX98" s="37"/>
      <c r="AY98" s="37"/>
      <c r="AZ98" s="37"/>
      <c r="BA98" s="37">
        <v>0</v>
      </c>
    </row>
    <row r="99" spans="23:53" x14ac:dyDescent="0.35">
      <c r="Y99">
        <v>12</v>
      </c>
      <c r="Z99" s="57">
        <v>44915</v>
      </c>
      <c r="AA99" t="s">
        <v>1128</v>
      </c>
      <c r="AB99" s="18">
        <v>0</v>
      </c>
      <c r="AC99" s="18"/>
      <c r="AD99" s="18"/>
      <c r="AE99" s="18"/>
      <c r="AF99" s="18"/>
      <c r="AG99" s="18"/>
      <c r="AH99" s="18">
        <v>0</v>
      </c>
      <c r="AR99" t="s">
        <v>43</v>
      </c>
      <c r="AS99">
        <v>2020</v>
      </c>
      <c r="AT99">
        <v>8</v>
      </c>
      <c r="AU99" s="18">
        <v>0</v>
      </c>
      <c r="AV99" s="18"/>
      <c r="AW99" s="18"/>
      <c r="AX99" s="18"/>
      <c r="AY99" s="18"/>
      <c r="AZ99" s="18"/>
      <c r="BA99" s="18">
        <v>0</v>
      </c>
    </row>
    <row r="100" spans="23:53" x14ac:dyDescent="0.35">
      <c r="Y100">
        <v>4</v>
      </c>
      <c r="Z100" s="57">
        <v>44672</v>
      </c>
      <c r="AA100" t="s">
        <v>715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>
        <v>0</v>
      </c>
      <c r="AV100" s="18"/>
      <c r="AW100" s="18"/>
      <c r="AX100" s="18"/>
      <c r="AY100" s="18"/>
      <c r="AZ100" s="18"/>
      <c r="BA100" s="18">
        <v>0</v>
      </c>
    </row>
    <row r="101" spans="23:53" x14ac:dyDescent="0.35">
      <c r="Z101" s="57">
        <v>44673</v>
      </c>
      <c r="AA101" t="s">
        <v>715</v>
      </c>
      <c r="AB101" s="18">
        <v>0</v>
      </c>
      <c r="AC101" s="18"/>
      <c r="AD101" s="18"/>
      <c r="AE101" s="18"/>
      <c r="AF101" s="18"/>
      <c r="AG101" s="18"/>
      <c r="AH101" s="18">
        <v>0</v>
      </c>
      <c r="AS101">
        <v>2021</v>
      </c>
      <c r="AT101">
        <v>10</v>
      </c>
      <c r="AU101" s="18">
        <v>0</v>
      </c>
      <c r="AV101" s="18"/>
      <c r="AW101" s="18"/>
      <c r="AX101" s="18"/>
      <c r="AY101" s="18"/>
      <c r="AZ101" s="18"/>
      <c r="BA101" s="18">
        <v>0</v>
      </c>
    </row>
    <row r="102" spans="23:53" x14ac:dyDescent="0.35">
      <c r="X102">
        <v>2023</v>
      </c>
      <c r="Y102">
        <v>1</v>
      </c>
      <c r="Z102" s="57">
        <v>44937</v>
      </c>
      <c r="AA102" t="s">
        <v>1176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2022</v>
      </c>
      <c r="AT102">
        <v>1</v>
      </c>
      <c r="AU102" s="18">
        <v>0</v>
      </c>
      <c r="AV102" s="18"/>
      <c r="AW102" s="18"/>
      <c r="AX102" s="18"/>
      <c r="AY102" s="18"/>
      <c r="AZ102" s="18"/>
      <c r="BA102" s="18">
        <v>0</v>
      </c>
    </row>
    <row r="103" spans="23:53" x14ac:dyDescent="0.35">
      <c r="Y103">
        <v>3</v>
      </c>
      <c r="Z103" t="s">
        <v>1303</v>
      </c>
      <c r="AA103" t="s">
        <v>1302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2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5">
      <c r="Y104">
        <v>5</v>
      </c>
      <c r="Z104" s="57">
        <v>45077</v>
      </c>
      <c r="AA104" t="s">
        <v>1565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3</v>
      </c>
      <c r="AU104" s="18">
        <v>0</v>
      </c>
      <c r="AV104" s="18"/>
      <c r="AW104" s="18"/>
      <c r="AX104" s="18"/>
      <c r="AY104" s="18"/>
      <c r="AZ104" s="18"/>
      <c r="BA104" s="18">
        <v>0</v>
      </c>
    </row>
    <row r="105" spans="23:53" x14ac:dyDescent="0.35">
      <c r="Y105">
        <v>4</v>
      </c>
      <c r="Z105" t="s">
        <v>1458</v>
      </c>
      <c r="AA105" t="s">
        <v>1457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5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5">
      <c r="W106" s="36" t="s">
        <v>135</v>
      </c>
      <c r="X106" s="36"/>
      <c r="Y106" s="36"/>
      <c r="Z106" s="36"/>
      <c r="AA106" s="36"/>
      <c r="AB106" s="37">
        <v>0</v>
      </c>
      <c r="AC106" s="37"/>
      <c r="AD106" s="37"/>
      <c r="AE106" s="37"/>
      <c r="AF106" s="37"/>
      <c r="AG106" s="37"/>
      <c r="AH106" s="37">
        <v>0</v>
      </c>
      <c r="AT106">
        <v>6</v>
      </c>
      <c r="AU106" s="18">
        <v>0</v>
      </c>
      <c r="AV106" s="18"/>
      <c r="AW106" s="18"/>
      <c r="AX106" s="18"/>
      <c r="AY106" s="18"/>
      <c r="AZ106" s="18"/>
      <c r="BA106" s="18">
        <v>0</v>
      </c>
    </row>
    <row r="107" spans="23:53" x14ac:dyDescent="0.35">
      <c r="W107" t="s">
        <v>20</v>
      </c>
      <c r="X107">
        <v>2020</v>
      </c>
      <c r="Y107">
        <v>8</v>
      </c>
      <c r="Z107" s="57">
        <v>44004</v>
      </c>
      <c r="AA107" t="s">
        <v>18</v>
      </c>
      <c r="AB107" s="18"/>
      <c r="AC107" s="18">
        <v>0</v>
      </c>
      <c r="AD107" s="18"/>
      <c r="AE107" s="18"/>
      <c r="AF107" s="18"/>
      <c r="AG107" s="18"/>
      <c r="AH107" s="18">
        <v>0</v>
      </c>
      <c r="AT107">
        <v>10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5">
      <c r="Z108" s="57">
        <v>44026</v>
      </c>
      <c r="AA108" t="s">
        <v>26</v>
      </c>
      <c r="AB108" s="18"/>
      <c r="AC108" s="18">
        <v>0</v>
      </c>
      <c r="AD108" s="18"/>
      <c r="AE108" s="18"/>
      <c r="AF108" s="18"/>
      <c r="AG108" s="18"/>
      <c r="AH108" s="18">
        <v>0</v>
      </c>
      <c r="AS108">
        <v>2023</v>
      </c>
      <c r="AT108">
        <v>8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5">
      <c r="Y109">
        <v>9</v>
      </c>
      <c r="Z109" s="57">
        <v>44053</v>
      </c>
      <c r="AA109" t="s">
        <v>36</v>
      </c>
      <c r="AB109" s="18"/>
      <c r="AC109" s="18">
        <v>0</v>
      </c>
      <c r="AD109" s="18"/>
      <c r="AE109" s="18"/>
      <c r="AF109" s="18"/>
      <c r="AG109" s="18"/>
      <c r="AH109" s="18">
        <v>0</v>
      </c>
      <c r="AT109">
        <v>10</v>
      </c>
      <c r="AU109" s="18">
        <v>0.19999999999998863</v>
      </c>
      <c r="AV109" s="18"/>
      <c r="AW109" s="18"/>
      <c r="AX109" s="18"/>
      <c r="AY109" s="18"/>
      <c r="AZ109" s="18"/>
      <c r="BA109" s="18">
        <v>0.19999999999998863</v>
      </c>
    </row>
    <row r="110" spans="23:53" x14ac:dyDescent="0.35">
      <c r="Y110">
        <v>10</v>
      </c>
      <c r="Z110" s="57">
        <v>44062</v>
      </c>
      <c r="AA110" t="s">
        <v>40</v>
      </c>
      <c r="AB110" s="18"/>
      <c r="AC110" s="18">
        <v>0</v>
      </c>
      <c r="AD110" s="18"/>
      <c r="AE110" s="18"/>
      <c r="AF110" s="18"/>
      <c r="AG110" s="18"/>
      <c r="AH110" s="18">
        <v>0</v>
      </c>
      <c r="AT110">
        <v>11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5">
      <c r="Z111" s="57">
        <v>44067</v>
      </c>
      <c r="AA111" t="s">
        <v>53</v>
      </c>
      <c r="AB111" s="18"/>
      <c r="AC111" s="18">
        <v>0</v>
      </c>
      <c r="AD111" s="18"/>
      <c r="AE111" s="18"/>
      <c r="AF111" s="18"/>
      <c r="AG111" s="18"/>
      <c r="AH111" s="18">
        <v>0</v>
      </c>
      <c r="AT111">
        <v>4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5">
      <c r="Y112">
        <v>11</v>
      </c>
      <c r="Z112" s="57">
        <v>44109</v>
      </c>
      <c r="AA112" t="s">
        <v>109</v>
      </c>
      <c r="AB112" s="18"/>
      <c r="AC112" s="18">
        <v>0</v>
      </c>
      <c r="AD112" s="18"/>
      <c r="AE112" s="18"/>
      <c r="AF112" s="18"/>
      <c r="AG112" s="18"/>
      <c r="AH112" s="18">
        <v>0</v>
      </c>
      <c r="AS112">
        <v>2024</v>
      </c>
      <c r="AT112">
        <v>1</v>
      </c>
      <c r="AU112" s="18">
        <v>2648</v>
      </c>
      <c r="AV112" s="18"/>
      <c r="AW112" s="18"/>
      <c r="AX112" s="18"/>
      <c r="AY112" s="18"/>
      <c r="AZ112" s="18"/>
      <c r="BA112" s="18">
        <v>2648</v>
      </c>
    </row>
    <row r="113" spans="24:53" x14ac:dyDescent="0.35">
      <c r="Y113">
        <v>12</v>
      </c>
      <c r="Z113" s="57">
        <v>44121</v>
      </c>
      <c r="AA113" t="s">
        <v>118</v>
      </c>
      <c r="AB113" s="18"/>
      <c r="AC113" s="18">
        <v>0</v>
      </c>
      <c r="AD113" s="18"/>
      <c r="AE113" s="18"/>
      <c r="AF113" s="18"/>
      <c r="AG113" s="18"/>
      <c r="AH113" s="18">
        <v>0</v>
      </c>
      <c r="AR113" s="36" t="s">
        <v>137</v>
      </c>
      <c r="AS113" s="36"/>
      <c r="AT113" s="36"/>
      <c r="AU113" s="37">
        <v>2648.2</v>
      </c>
      <c r="AV113" s="37"/>
      <c r="AW113" s="37"/>
      <c r="AX113" s="37"/>
      <c r="AY113" s="37"/>
      <c r="AZ113" s="37"/>
      <c r="BA113" s="37">
        <v>2648.2</v>
      </c>
    </row>
    <row r="114" spans="24:53" x14ac:dyDescent="0.35">
      <c r="AA114" t="s">
        <v>120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R114" t="s">
        <v>23</v>
      </c>
      <c r="AS114">
        <v>2020</v>
      </c>
      <c r="AT114">
        <v>10</v>
      </c>
      <c r="AU114" s="18"/>
      <c r="AV114" s="18"/>
      <c r="AW114" s="18"/>
      <c r="AX114" s="18">
        <v>0</v>
      </c>
      <c r="AY114" s="18"/>
      <c r="AZ114" s="18"/>
      <c r="BA114" s="18">
        <v>0</v>
      </c>
    </row>
    <row r="115" spans="24:53" x14ac:dyDescent="0.35">
      <c r="Z115" s="57">
        <v>44130</v>
      </c>
      <c r="AA115" t="s">
        <v>130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11</v>
      </c>
      <c r="AU115" s="18"/>
      <c r="AV115" s="18"/>
      <c r="AW115" s="18"/>
      <c r="AX115" s="18">
        <v>0</v>
      </c>
      <c r="AY115" s="18"/>
      <c r="AZ115" s="18"/>
      <c r="BA115" s="18">
        <v>0</v>
      </c>
    </row>
    <row r="116" spans="24:53" x14ac:dyDescent="0.35">
      <c r="X116">
        <v>2021</v>
      </c>
      <c r="Y116">
        <v>1</v>
      </c>
      <c r="Z116" s="57">
        <v>44159</v>
      </c>
      <c r="AA116" t="s">
        <v>179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12</v>
      </c>
      <c r="AU116" s="18"/>
      <c r="AV116" s="18"/>
      <c r="AW116" s="18"/>
      <c r="AX116" s="18">
        <v>0</v>
      </c>
      <c r="AY116" s="18"/>
      <c r="AZ116" s="18"/>
      <c r="BA116" s="18">
        <v>0</v>
      </c>
    </row>
    <row r="117" spans="24:53" x14ac:dyDescent="0.35">
      <c r="Y117">
        <v>2</v>
      </c>
      <c r="Z117" s="57">
        <v>44195</v>
      </c>
      <c r="AA117" t="s">
        <v>216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S117">
        <v>2021</v>
      </c>
      <c r="AT117">
        <v>1</v>
      </c>
      <c r="AU117" s="18"/>
      <c r="AV117" s="18"/>
      <c r="AW117" s="18"/>
      <c r="AX117" s="18">
        <v>0</v>
      </c>
      <c r="AY117" s="18"/>
      <c r="AZ117" s="18"/>
      <c r="BA117" s="18">
        <v>0</v>
      </c>
    </row>
    <row r="118" spans="24:53" x14ac:dyDescent="0.35">
      <c r="Z118" s="57">
        <v>44205</v>
      </c>
      <c r="AA118" t="s">
        <v>244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2</v>
      </c>
      <c r="AU118" s="18"/>
      <c r="AV118" s="18"/>
      <c r="AW118" s="18"/>
      <c r="AX118" s="18">
        <v>0</v>
      </c>
      <c r="AY118" s="18"/>
      <c r="AZ118" s="18"/>
      <c r="BA118" s="18">
        <v>0</v>
      </c>
    </row>
    <row r="119" spans="24:53" x14ac:dyDescent="0.35">
      <c r="Y119">
        <v>3</v>
      </c>
      <c r="Z119" s="57">
        <v>44223</v>
      </c>
      <c r="AA119" t="s">
        <v>250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6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5">
      <c r="Y120">
        <v>5</v>
      </c>
      <c r="Z120" s="57">
        <v>44287</v>
      </c>
      <c r="AA120" t="s">
        <v>323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7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5">
      <c r="AA121" t="s">
        <v>324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8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5">
      <c r="Z122" s="57">
        <v>44337</v>
      </c>
      <c r="AA122" t="s">
        <v>341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12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5">
      <c r="Y123">
        <v>10</v>
      </c>
      <c r="Z123" s="57">
        <v>44453</v>
      </c>
      <c r="AA123" t="s">
        <v>371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4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5">
      <c r="Y124">
        <v>11</v>
      </c>
      <c r="Z124" s="57">
        <v>44476</v>
      </c>
      <c r="AA124" t="s">
        <v>403</v>
      </c>
      <c r="AB124" s="18"/>
      <c r="AC124" s="18">
        <v>0</v>
      </c>
      <c r="AD124" s="18"/>
      <c r="AE124" s="18"/>
      <c r="AF124" s="18"/>
      <c r="AG124" s="18"/>
      <c r="AH124" s="18">
        <v>0</v>
      </c>
      <c r="AS124">
        <v>2022</v>
      </c>
      <c r="AT124">
        <v>1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5">
      <c r="Z125" s="57">
        <v>44477</v>
      </c>
      <c r="AA125" t="s">
        <v>405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5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5">
      <c r="Y126">
        <v>12</v>
      </c>
      <c r="Z126" s="57">
        <v>44502</v>
      </c>
      <c r="AA126" t="s">
        <v>458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6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5">
      <c r="X127">
        <v>2022</v>
      </c>
      <c r="Y127">
        <v>1</v>
      </c>
      <c r="Z127" s="57">
        <v>44523</v>
      </c>
      <c r="AA127" t="s">
        <v>480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8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5">
      <c r="Y128">
        <v>2</v>
      </c>
      <c r="Z128" s="57">
        <v>44571</v>
      </c>
      <c r="AA128" t="s">
        <v>550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9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3:53" x14ac:dyDescent="0.35">
      <c r="Y129">
        <v>5</v>
      </c>
      <c r="Z129" s="57">
        <v>44659</v>
      </c>
      <c r="AA129" t="s">
        <v>687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12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3:53" x14ac:dyDescent="0.35">
      <c r="Y130">
        <v>6</v>
      </c>
      <c r="Z130" s="57">
        <v>44697</v>
      </c>
      <c r="AA130" t="s">
        <v>779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4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3:53" x14ac:dyDescent="0.35">
      <c r="Y131">
        <v>9</v>
      </c>
      <c r="Z131" s="57">
        <v>44788</v>
      </c>
      <c r="AA131" t="s">
        <v>906</v>
      </c>
      <c r="AB131" s="18"/>
      <c r="AC131" s="18">
        <v>0</v>
      </c>
      <c r="AD131" s="18"/>
      <c r="AE131" s="18"/>
      <c r="AF131" s="18"/>
      <c r="AG131" s="18"/>
      <c r="AH131" s="18">
        <v>0</v>
      </c>
      <c r="AS131">
        <v>2023</v>
      </c>
      <c r="AT131">
        <v>2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3:53" x14ac:dyDescent="0.35">
      <c r="Y132">
        <v>11</v>
      </c>
      <c r="Z132" s="57">
        <v>44836</v>
      </c>
      <c r="AA132" t="s">
        <v>995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3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3:53" x14ac:dyDescent="0.35">
      <c r="AA133" t="s">
        <v>996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6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3:53" x14ac:dyDescent="0.35">
      <c r="Y134">
        <v>4</v>
      </c>
      <c r="Z134" s="57">
        <v>44611</v>
      </c>
      <c r="AA134" t="s">
        <v>605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R134" s="36" t="s">
        <v>138</v>
      </c>
      <c r="AS134" s="36"/>
      <c r="AT134" s="36"/>
      <c r="AU134" s="37"/>
      <c r="AV134" s="37"/>
      <c r="AW134" s="37"/>
      <c r="AX134" s="37">
        <v>0</v>
      </c>
      <c r="AY134" s="37"/>
      <c r="AZ134" s="37"/>
      <c r="BA134" s="37">
        <v>0</v>
      </c>
    </row>
    <row r="135" spans="23:53" x14ac:dyDescent="0.35">
      <c r="Z135" s="57">
        <v>44618</v>
      </c>
      <c r="AA135" t="s">
        <v>611</v>
      </c>
      <c r="AB135" s="18"/>
      <c r="AC135" s="18">
        <v>0</v>
      </c>
      <c r="AD135" s="18"/>
      <c r="AE135" s="18"/>
      <c r="AF135" s="18"/>
      <c r="AG135" s="18"/>
      <c r="AH135" s="18">
        <v>0</v>
      </c>
      <c r="AR135" t="s">
        <v>14</v>
      </c>
      <c r="AS135">
        <v>2020</v>
      </c>
      <c r="AT135">
        <v>6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3:53" x14ac:dyDescent="0.35">
      <c r="X136">
        <v>2023</v>
      </c>
      <c r="Y136">
        <v>1</v>
      </c>
      <c r="Z136" s="57">
        <v>44894</v>
      </c>
      <c r="AA136" t="s">
        <v>1091</v>
      </c>
      <c r="AB136" s="18"/>
      <c r="AC136" s="18">
        <v>0</v>
      </c>
      <c r="AD136" s="18"/>
      <c r="AE136" s="18"/>
      <c r="AF136" s="18"/>
      <c r="AG136" s="18"/>
      <c r="AH136" s="18">
        <v>0</v>
      </c>
      <c r="AS136">
        <v>2021</v>
      </c>
      <c r="AT136">
        <v>9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3:53" x14ac:dyDescent="0.35">
      <c r="Y137">
        <v>7</v>
      </c>
      <c r="Z137" s="57">
        <v>45063</v>
      </c>
      <c r="AA137" t="s">
        <v>1547</v>
      </c>
      <c r="AB137" s="18"/>
      <c r="AC137" s="18">
        <v>0</v>
      </c>
      <c r="AD137" s="18"/>
      <c r="AE137" s="18"/>
      <c r="AF137" s="18"/>
      <c r="AG137" s="18"/>
      <c r="AH137" s="18">
        <v>0</v>
      </c>
      <c r="AR137" s="36" t="s">
        <v>139</v>
      </c>
      <c r="AS137" s="36"/>
      <c r="AT137" s="36"/>
      <c r="AU137" s="37">
        <v>0</v>
      </c>
      <c r="AV137" s="37"/>
      <c r="AW137" s="37"/>
      <c r="AX137" s="37"/>
      <c r="AY137" s="37"/>
      <c r="AZ137" s="37"/>
      <c r="BA137" s="37">
        <v>0</v>
      </c>
    </row>
    <row r="138" spans="23:53" x14ac:dyDescent="0.35">
      <c r="Y138">
        <v>9</v>
      </c>
      <c r="Z138" s="57">
        <v>45134</v>
      </c>
      <c r="AA138" t="s">
        <v>1737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R138" t="s">
        <v>52</v>
      </c>
      <c r="AS138">
        <v>2020</v>
      </c>
      <c r="AT138">
        <v>8</v>
      </c>
      <c r="AU138" s="18">
        <v>0</v>
      </c>
      <c r="AV138" s="18"/>
      <c r="AW138" s="18"/>
      <c r="AX138" s="18"/>
      <c r="AY138" s="18"/>
      <c r="AZ138" s="18"/>
      <c r="BA138" s="18">
        <v>0</v>
      </c>
    </row>
    <row r="139" spans="23:53" x14ac:dyDescent="0.35">
      <c r="Z139" s="57">
        <v>45135</v>
      </c>
      <c r="AA139" t="s">
        <v>1737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9</v>
      </c>
      <c r="AU139" s="18">
        <v>0</v>
      </c>
      <c r="AV139" s="18"/>
      <c r="AW139" s="18"/>
      <c r="AX139" s="18"/>
      <c r="AY139" s="18"/>
      <c r="AZ139" s="18"/>
      <c r="BA139" s="18">
        <v>0</v>
      </c>
    </row>
    <row r="140" spans="23:53" x14ac:dyDescent="0.35">
      <c r="Z140" s="57">
        <v>45154</v>
      </c>
      <c r="AA140" t="s">
        <v>1819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11</v>
      </c>
      <c r="AU140" s="18">
        <v>0</v>
      </c>
      <c r="AV140" s="18"/>
      <c r="AW140" s="18"/>
      <c r="AX140" s="18"/>
      <c r="AY140" s="18"/>
      <c r="AZ140" s="18"/>
      <c r="BA140" s="18">
        <v>0</v>
      </c>
    </row>
    <row r="141" spans="23:53" x14ac:dyDescent="0.35">
      <c r="Y141">
        <v>10</v>
      </c>
      <c r="Z141" s="57">
        <v>45180</v>
      </c>
      <c r="AA141" t="s">
        <v>1898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2021</v>
      </c>
      <c r="AT141">
        <v>2</v>
      </c>
      <c r="AU141" s="18">
        <v>0</v>
      </c>
      <c r="AV141" s="18"/>
      <c r="AW141" s="18"/>
      <c r="AX141" s="18"/>
      <c r="AY141" s="18"/>
      <c r="AZ141" s="18"/>
      <c r="BA141" s="18">
        <v>0</v>
      </c>
    </row>
    <row r="142" spans="23:53" x14ac:dyDescent="0.35">
      <c r="W142" s="36" t="s">
        <v>136</v>
      </c>
      <c r="X142" s="36"/>
      <c r="Y142" s="36"/>
      <c r="Z142" s="36"/>
      <c r="AA142" s="36"/>
      <c r="AB142" s="37"/>
      <c r="AC142" s="37">
        <v>0</v>
      </c>
      <c r="AD142" s="37"/>
      <c r="AE142" s="37"/>
      <c r="AF142" s="37"/>
      <c r="AG142" s="37"/>
      <c r="AH142" s="37">
        <v>0</v>
      </c>
      <c r="AT142">
        <v>10</v>
      </c>
      <c r="AU142" s="18">
        <v>0</v>
      </c>
      <c r="AV142" s="18"/>
      <c r="AW142" s="18"/>
      <c r="AX142" s="18"/>
      <c r="AY142" s="18"/>
      <c r="AZ142" s="18"/>
      <c r="BA142" s="18">
        <v>0</v>
      </c>
    </row>
    <row r="143" spans="23:53" x14ac:dyDescent="0.35">
      <c r="W143" t="s">
        <v>43</v>
      </c>
      <c r="X143">
        <v>2020</v>
      </c>
      <c r="Y143">
        <v>8</v>
      </c>
      <c r="Z143" s="57">
        <v>44062</v>
      </c>
      <c r="AA143" t="s">
        <v>41</v>
      </c>
      <c r="AB143" s="18">
        <v>0</v>
      </c>
      <c r="AC143" s="18"/>
      <c r="AD143" s="18"/>
      <c r="AE143" s="18"/>
      <c r="AF143" s="18"/>
      <c r="AG143" s="18"/>
      <c r="AH143" s="18">
        <v>0</v>
      </c>
      <c r="AT143">
        <v>11</v>
      </c>
      <c r="AU143" s="18">
        <v>0</v>
      </c>
      <c r="AV143" s="18"/>
      <c r="AW143" s="18"/>
      <c r="AX143" s="18"/>
      <c r="AY143" s="18"/>
      <c r="AZ143" s="18"/>
      <c r="BA143" s="18">
        <v>0</v>
      </c>
    </row>
    <row r="144" spans="23:53" x14ac:dyDescent="0.35">
      <c r="Y144">
        <v>11</v>
      </c>
      <c r="Z144" s="57">
        <v>44144</v>
      </c>
      <c r="AA144" t="s">
        <v>151</v>
      </c>
      <c r="AB144" s="18">
        <v>0</v>
      </c>
      <c r="AC144" s="18"/>
      <c r="AD144" s="18"/>
      <c r="AE144" s="18"/>
      <c r="AF144" s="18"/>
      <c r="AG144" s="18"/>
      <c r="AH144" s="18">
        <v>0</v>
      </c>
      <c r="AR144" s="36" t="s">
        <v>140</v>
      </c>
      <c r="AS144" s="36"/>
      <c r="AT144" s="36"/>
      <c r="AU144" s="37">
        <v>0</v>
      </c>
      <c r="AV144" s="37"/>
      <c r="AW144" s="37"/>
      <c r="AX144" s="37"/>
      <c r="AY144" s="37"/>
      <c r="AZ144" s="37"/>
      <c r="BA144" s="37">
        <v>0</v>
      </c>
    </row>
    <row r="145" spans="23:53" x14ac:dyDescent="0.35">
      <c r="X145">
        <v>2021</v>
      </c>
      <c r="Y145">
        <v>10</v>
      </c>
      <c r="Z145" s="57">
        <v>44470</v>
      </c>
      <c r="AA145" t="s">
        <v>397</v>
      </c>
      <c r="AB145" s="18">
        <v>0</v>
      </c>
      <c r="AC145" s="18"/>
      <c r="AD145" s="18"/>
      <c r="AE145" s="18"/>
      <c r="AF145" s="18"/>
      <c r="AG145" s="18"/>
      <c r="AH145" s="18">
        <v>0</v>
      </c>
      <c r="AR145" t="s">
        <v>62</v>
      </c>
      <c r="AS145">
        <v>2020</v>
      </c>
      <c r="AT145">
        <v>12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5">
      <c r="X146">
        <v>2022</v>
      </c>
      <c r="Y146">
        <v>1</v>
      </c>
      <c r="Z146" s="57">
        <v>44586</v>
      </c>
      <c r="AA146" t="s">
        <v>568</v>
      </c>
      <c r="AB146" s="18">
        <v>0</v>
      </c>
      <c r="AC146" s="18"/>
      <c r="AD146" s="18"/>
      <c r="AE146" s="18"/>
      <c r="AF146" s="18"/>
      <c r="AG146" s="18"/>
      <c r="AH146" s="18">
        <v>0</v>
      </c>
      <c r="AS146">
        <v>2021</v>
      </c>
      <c r="AT146">
        <v>1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5">
      <c r="Y147">
        <v>2</v>
      </c>
      <c r="Z147" s="57">
        <v>44613</v>
      </c>
      <c r="AA147" t="s">
        <v>607</v>
      </c>
      <c r="AB147" s="18">
        <v>0</v>
      </c>
      <c r="AC147" s="18"/>
      <c r="AD147" s="18"/>
      <c r="AE147" s="18"/>
      <c r="AF147" s="18"/>
      <c r="AG147" s="18"/>
      <c r="AH147" s="18">
        <v>0</v>
      </c>
      <c r="AT147">
        <v>2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3:53" x14ac:dyDescent="0.35">
      <c r="Y148">
        <v>3</v>
      </c>
      <c r="Z148" s="57">
        <v>44632</v>
      </c>
      <c r="AA148" t="s">
        <v>645</v>
      </c>
      <c r="AB148" s="18">
        <v>0</v>
      </c>
      <c r="AC148" s="18"/>
      <c r="AD148" s="18"/>
      <c r="AE148" s="18"/>
      <c r="AF148" s="18"/>
      <c r="AG148" s="18"/>
      <c r="AH148" s="18">
        <v>0</v>
      </c>
      <c r="AT148">
        <v>3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3:53" x14ac:dyDescent="0.35">
      <c r="Z149" s="57">
        <v>44641</v>
      </c>
      <c r="AA149" t="s">
        <v>652</v>
      </c>
      <c r="AB149" s="18">
        <v>0</v>
      </c>
      <c r="AC149" s="18"/>
      <c r="AD149" s="18"/>
      <c r="AE149" s="18"/>
      <c r="AF149" s="18"/>
      <c r="AG149" s="18"/>
      <c r="AH149" s="18">
        <v>0</v>
      </c>
      <c r="AT149">
        <v>5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3:53" x14ac:dyDescent="0.35">
      <c r="Y150">
        <v>5</v>
      </c>
      <c r="Z150" t="s">
        <v>767</v>
      </c>
      <c r="AA150" t="s">
        <v>766</v>
      </c>
      <c r="AB150" s="18">
        <v>0</v>
      </c>
      <c r="AC150" s="18"/>
      <c r="AD150" s="18"/>
      <c r="AE150" s="18"/>
      <c r="AF150" s="18"/>
      <c r="AG150" s="18"/>
      <c r="AH150" s="18">
        <v>0</v>
      </c>
      <c r="AT150">
        <v>7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5">
      <c r="Z151" s="57">
        <v>44695</v>
      </c>
      <c r="AA151" t="s">
        <v>776</v>
      </c>
      <c r="AB151" s="18">
        <v>0</v>
      </c>
      <c r="AC151" s="18"/>
      <c r="AD151" s="18"/>
      <c r="AE151" s="18"/>
      <c r="AF151" s="18"/>
      <c r="AG151" s="18"/>
      <c r="AH151" s="18">
        <v>0</v>
      </c>
      <c r="AT151">
        <v>8</v>
      </c>
      <c r="AU151" s="18"/>
      <c r="AV151" s="18"/>
      <c r="AW151" s="18"/>
      <c r="AX151" s="18">
        <v>-179.39999999999998</v>
      </c>
      <c r="AY151" s="18"/>
      <c r="AZ151" s="18"/>
      <c r="BA151" s="18">
        <v>-179.39999999999998</v>
      </c>
    </row>
    <row r="152" spans="23:53" x14ac:dyDescent="0.35">
      <c r="Y152">
        <v>6</v>
      </c>
      <c r="Z152" s="57">
        <v>44732</v>
      </c>
      <c r="AA152" t="s">
        <v>843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9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5">
      <c r="Y153">
        <v>10</v>
      </c>
      <c r="Z153" s="57">
        <v>44845</v>
      </c>
      <c r="AA153" t="s">
        <v>997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4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5">
      <c r="X154">
        <v>2023</v>
      </c>
      <c r="Y154">
        <v>8</v>
      </c>
      <c r="Z154" s="57">
        <v>45141</v>
      </c>
      <c r="AA154" t="s">
        <v>1797</v>
      </c>
      <c r="AB154" s="18">
        <v>0</v>
      </c>
      <c r="AC154" s="18"/>
      <c r="AD154" s="18"/>
      <c r="AE154" s="18"/>
      <c r="AF154" s="18"/>
      <c r="AG154" s="18"/>
      <c r="AH154" s="18">
        <v>0</v>
      </c>
      <c r="AS154">
        <v>2022</v>
      </c>
      <c r="AT154">
        <v>1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5">
      <c r="Z155" s="57">
        <v>45159</v>
      </c>
      <c r="AA155" t="s">
        <v>1822</v>
      </c>
      <c r="AB155" s="18">
        <v>0</v>
      </c>
      <c r="AC155" s="18"/>
      <c r="AD155" s="18"/>
      <c r="AE155" s="18"/>
      <c r="AF155" s="18"/>
      <c r="AG155" s="18"/>
      <c r="AH155" s="18">
        <v>0</v>
      </c>
      <c r="AT155">
        <v>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5">
      <c r="Y156">
        <v>10</v>
      </c>
      <c r="Z156" s="57">
        <v>45206</v>
      </c>
      <c r="AA156" t="s">
        <v>2000</v>
      </c>
      <c r="AB156" s="18">
        <v>0.19999999999998863</v>
      </c>
      <c r="AC156" s="18"/>
      <c r="AD156" s="18"/>
      <c r="AE156" s="18"/>
      <c r="AF156" s="18"/>
      <c r="AG156" s="18"/>
      <c r="AH156" s="18">
        <v>0.19999999999998863</v>
      </c>
      <c r="AT156">
        <v>3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5">
      <c r="Y157">
        <v>11</v>
      </c>
      <c r="Z157" s="57">
        <v>45252</v>
      </c>
      <c r="AA157" t="s">
        <v>2172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5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5">
      <c r="Y158">
        <v>4</v>
      </c>
      <c r="Z158" t="s">
        <v>1414</v>
      </c>
      <c r="AA158" t="s">
        <v>1415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6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5">
      <c r="X159">
        <v>2024</v>
      </c>
      <c r="Y159">
        <v>1</v>
      </c>
      <c r="Z159" s="57">
        <v>45294</v>
      </c>
      <c r="AA159" t="s">
        <v>2275</v>
      </c>
      <c r="AB159" s="18">
        <v>2648</v>
      </c>
      <c r="AC159" s="18"/>
      <c r="AD159" s="18"/>
      <c r="AE159" s="18"/>
      <c r="AF159" s="18"/>
      <c r="AG159" s="18"/>
      <c r="AH159" s="18">
        <v>2648</v>
      </c>
      <c r="AT159">
        <v>7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5">
      <c r="W160" s="36" t="s">
        <v>137</v>
      </c>
      <c r="X160" s="36"/>
      <c r="Y160" s="36"/>
      <c r="Z160" s="36"/>
      <c r="AA160" s="36"/>
      <c r="AB160" s="37">
        <v>2648.2</v>
      </c>
      <c r="AC160" s="37"/>
      <c r="AD160" s="37"/>
      <c r="AE160" s="37"/>
      <c r="AF160" s="37"/>
      <c r="AG160" s="37"/>
      <c r="AH160" s="37">
        <v>2648.2</v>
      </c>
      <c r="AT160">
        <v>8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5">
      <c r="W161" t="s">
        <v>23</v>
      </c>
      <c r="X161">
        <v>2020</v>
      </c>
      <c r="Y161">
        <v>10</v>
      </c>
      <c r="Z161" s="57">
        <v>44013</v>
      </c>
      <c r="AA161" t="s">
        <v>21</v>
      </c>
      <c r="AB161" s="18"/>
      <c r="AC161" s="18"/>
      <c r="AD161" s="18"/>
      <c r="AE161" s="18">
        <v>0</v>
      </c>
      <c r="AF161" s="18"/>
      <c r="AG161" s="18"/>
      <c r="AH161" s="18">
        <v>0</v>
      </c>
      <c r="AT161">
        <v>9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3:53" x14ac:dyDescent="0.35">
      <c r="Y162">
        <v>11</v>
      </c>
      <c r="Z162" s="57">
        <v>44044</v>
      </c>
      <c r="AA162" t="s">
        <v>30</v>
      </c>
      <c r="AB162" s="18"/>
      <c r="AC162" s="18"/>
      <c r="AD162" s="18"/>
      <c r="AE162" s="18">
        <v>0</v>
      </c>
      <c r="AF162" s="18"/>
      <c r="AG162" s="18"/>
      <c r="AH162" s="18">
        <v>0</v>
      </c>
      <c r="AT162">
        <v>10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5">
      <c r="Y163">
        <v>12</v>
      </c>
      <c r="Z163" s="57">
        <v>44051</v>
      </c>
      <c r="AA163" t="s">
        <v>31</v>
      </c>
      <c r="AB163" s="18"/>
      <c r="AC163" s="18"/>
      <c r="AD163" s="18"/>
      <c r="AE163" s="18">
        <v>0</v>
      </c>
      <c r="AF163" s="18"/>
      <c r="AG163" s="18"/>
      <c r="AH163" s="18">
        <v>0</v>
      </c>
      <c r="AT163">
        <v>11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5">
      <c r="AA164" t="s">
        <v>32</v>
      </c>
      <c r="AB164" s="18"/>
      <c r="AC164" s="18"/>
      <c r="AD164" s="18"/>
      <c r="AE164" s="18">
        <v>0</v>
      </c>
      <c r="AF164" s="18"/>
      <c r="AG164" s="18"/>
      <c r="AH164" s="18">
        <v>0</v>
      </c>
      <c r="AT164">
        <v>12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5">
      <c r="X165">
        <v>2021</v>
      </c>
      <c r="Y165">
        <v>1</v>
      </c>
      <c r="Z165" s="57">
        <v>44091</v>
      </c>
      <c r="AA165" t="s">
        <v>99</v>
      </c>
      <c r="AB165" s="18"/>
      <c r="AC165" s="18"/>
      <c r="AD165" s="18"/>
      <c r="AE165" s="18">
        <v>0</v>
      </c>
      <c r="AF165" s="18"/>
      <c r="AG165" s="18"/>
      <c r="AH165" s="18">
        <v>0</v>
      </c>
      <c r="AT165">
        <v>4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5">
      <c r="Z166" s="57">
        <v>44096</v>
      </c>
      <c r="AA166" t="s">
        <v>101</v>
      </c>
      <c r="AB166" s="18"/>
      <c r="AC166" s="18"/>
      <c r="AD166" s="18"/>
      <c r="AE166" s="18">
        <v>0</v>
      </c>
      <c r="AF166" s="18"/>
      <c r="AG166" s="18"/>
      <c r="AH166" s="18">
        <v>0</v>
      </c>
      <c r="AS166">
        <v>2023</v>
      </c>
      <c r="AT166">
        <v>1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5">
      <c r="Y167">
        <v>2</v>
      </c>
      <c r="Z167" s="57">
        <v>44112</v>
      </c>
      <c r="AA167" t="s">
        <v>110</v>
      </c>
      <c r="AB167" s="18"/>
      <c r="AC167" s="18"/>
      <c r="AD167" s="18"/>
      <c r="AE167" s="18">
        <v>0</v>
      </c>
      <c r="AF167" s="18"/>
      <c r="AG167" s="18"/>
      <c r="AH167" s="18">
        <v>0</v>
      </c>
      <c r="AT167">
        <v>2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Z168" s="57">
        <v>44116</v>
      </c>
      <c r="AA168" t="s">
        <v>112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3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5">
      <c r="Y169">
        <v>6</v>
      </c>
      <c r="Z169" s="57">
        <v>44251</v>
      </c>
      <c r="AA169" t="s">
        <v>274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5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Y170">
        <v>7</v>
      </c>
      <c r="Z170" s="57">
        <v>44263</v>
      </c>
      <c r="AA170" t="s">
        <v>285</v>
      </c>
      <c r="AB170" s="18"/>
      <c r="AC170" s="18"/>
      <c r="AD170" s="18"/>
      <c r="AE170" s="18">
        <v>0</v>
      </c>
      <c r="AF170" s="18"/>
      <c r="AG170" s="18"/>
      <c r="AH170" s="18">
        <v>0</v>
      </c>
      <c r="AT170">
        <v>6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Z171" s="57">
        <v>44278</v>
      </c>
      <c r="AA171" t="s">
        <v>318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7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Z172" s="57">
        <v>44285</v>
      </c>
      <c r="AA172" t="s">
        <v>322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8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8</v>
      </c>
      <c r="Z173" s="57">
        <v>44319</v>
      </c>
      <c r="AA173" t="s">
        <v>329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9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Y174">
        <v>12</v>
      </c>
      <c r="Z174" s="57">
        <v>44440</v>
      </c>
      <c r="AA174" t="s">
        <v>369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10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Y175">
        <v>4</v>
      </c>
      <c r="Z175" s="57">
        <v>44191</v>
      </c>
      <c r="AA175" t="s">
        <v>211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11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X176">
        <v>2022</v>
      </c>
      <c r="Y176">
        <v>1</v>
      </c>
      <c r="Z176" s="57">
        <v>44466</v>
      </c>
      <c r="AA176" t="s">
        <v>377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4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5">
      <c r="Z177" s="57">
        <v>44469</v>
      </c>
      <c r="AA177" t="s">
        <v>380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S177">
        <v>2024</v>
      </c>
      <c r="AT177">
        <v>1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3:53" x14ac:dyDescent="0.35">
      <c r="Y178">
        <v>5</v>
      </c>
      <c r="Z178" s="57">
        <v>44575</v>
      </c>
      <c r="AA178" t="s">
        <v>559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2</v>
      </c>
      <c r="AU178" s="18"/>
      <c r="AV178" s="18"/>
      <c r="AW178" s="18"/>
      <c r="AX178" s="18">
        <v>11769</v>
      </c>
      <c r="AY178" s="18"/>
      <c r="AZ178" s="18"/>
      <c r="BA178" s="18">
        <v>11769</v>
      </c>
    </row>
    <row r="179" spans="23:53" x14ac:dyDescent="0.35">
      <c r="AA179" t="s">
        <v>561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3</v>
      </c>
      <c r="AU179" s="18"/>
      <c r="AV179" s="18"/>
      <c r="AW179" s="18"/>
      <c r="AX179" s="18">
        <v>26999.9</v>
      </c>
      <c r="AY179" s="18"/>
      <c r="AZ179" s="18"/>
      <c r="BA179" s="18">
        <v>26999.9</v>
      </c>
    </row>
    <row r="180" spans="23:53" x14ac:dyDescent="0.35">
      <c r="Z180" s="57">
        <v>44578</v>
      </c>
      <c r="AA180" t="s">
        <v>562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5</v>
      </c>
      <c r="AU180" s="18"/>
      <c r="AV180" s="18"/>
      <c r="AW180" s="18"/>
      <c r="AX180" s="18">
        <v>12797</v>
      </c>
      <c r="AY180" s="18"/>
      <c r="AZ180" s="18"/>
      <c r="BA180" s="18">
        <v>12797</v>
      </c>
    </row>
    <row r="181" spans="23:53" x14ac:dyDescent="0.35">
      <c r="Z181" s="57">
        <v>44587</v>
      </c>
      <c r="AA181" t="s">
        <v>569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6</v>
      </c>
      <c r="AU181" s="18"/>
      <c r="AV181" s="18"/>
      <c r="AW181" s="18"/>
      <c r="AX181" s="18">
        <v>30309</v>
      </c>
      <c r="AY181" s="18"/>
      <c r="AZ181" s="18"/>
      <c r="BA181" s="18">
        <v>30309</v>
      </c>
    </row>
    <row r="182" spans="23:53" x14ac:dyDescent="0.35">
      <c r="Y182">
        <v>6</v>
      </c>
      <c r="Z182" s="57">
        <v>44607</v>
      </c>
      <c r="AA182" t="s">
        <v>602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4</v>
      </c>
      <c r="AU182" s="18"/>
      <c r="AV182" s="18"/>
      <c r="AW182" s="18"/>
      <c r="AX182" s="18">
        <v>696</v>
      </c>
      <c r="AY182" s="18"/>
      <c r="AZ182" s="18"/>
      <c r="BA182" s="18">
        <v>696</v>
      </c>
    </row>
    <row r="183" spans="23:53" x14ac:dyDescent="0.35">
      <c r="Y183">
        <v>8</v>
      </c>
      <c r="Z183" s="57">
        <v>44672</v>
      </c>
      <c r="AA183" t="s">
        <v>700</v>
      </c>
      <c r="AB183" s="18"/>
      <c r="AC183" s="18"/>
      <c r="AD183" s="18"/>
      <c r="AE183" s="18">
        <v>0</v>
      </c>
      <c r="AF183" s="18"/>
      <c r="AG183" s="18"/>
      <c r="AH183" s="18">
        <v>0</v>
      </c>
      <c r="AR183" s="36" t="s">
        <v>204</v>
      </c>
      <c r="AS183" s="36"/>
      <c r="AT183" s="36"/>
      <c r="AU183" s="37"/>
      <c r="AV183" s="37"/>
      <c r="AW183" s="37"/>
      <c r="AX183" s="37">
        <v>82391.5</v>
      </c>
      <c r="AY183" s="37"/>
      <c r="AZ183" s="37"/>
      <c r="BA183" s="37">
        <v>82391.5</v>
      </c>
    </row>
    <row r="184" spans="23:53" x14ac:dyDescent="0.35">
      <c r="Y184">
        <v>9</v>
      </c>
      <c r="Z184" s="57">
        <v>44705</v>
      </c>
      <c r="AA184" t="s">
        <v>795</v>
      </c>
      <c r="AB184" s="18"/>
      <c r="AC184" s="18"/>
      <c r="AD184" s="18"/>
      <c r="AE184" s="18">
        <v>0</v>
      </c>
      <c r="AF184" s="18"/>
      <c r="AG184" s="18"/>
      <c r="AH184" s="18">
        <v>0</v>
      </c>
      <c r="AR184" t="s">
        <v>173</v>
      </c>
      <c r="AS184">
        <v>2020</v>
      </c>
      <c r="AT184">
        <v>11</v>
      </c>
      <c r="AU184" s="18">
        <v>0</v>
      </c>
      <c r="AV184" s="18"/>
      <c r="AW184" s="18"/>
      <c r="AX184" s="18"/>
      <c r="AY184" s="18"/>
      <c r="AZ184" s="18"/>
      <c r="BA184" s="18">
        <v>0</v>
      </c>
    </row>
    <row r="185" spans="23:53" x14ac:dyDescent="0.35">
      <c r="Y185">
        <v>12</v>
      </c>
      <c r="Z185" s="57">
        <v>44788</v>
      </c>
      <c r="AA185" t="s">
        <v>902</v>
      </c>
      <c r="AB185" s="18"/>
      <c r="AC185" s="18"/>
      <c r="AD185" s="18"/>
      <c r="AE185" s="18">
        <v>0</v>
      </c>
      <c r="AF185" s="18"/>
      <c r="AG185" s="18"/>
      <c r="AH185" s="18">
        <v>0</v>
      </c>
      <c r="AR185" s="36" t="s">
        <v>185</v>
      </c>
      <c r="AS185" s="36"/>
      <c r="AT185" s="36"/>
      <c r="AU185" s="37">
        <v>0</v>
      </c>
      <c r="AV185" s="37"/>
      <c r="AW185" s="37"/>
      <c r="AX185" s="37"/>
      <c r="AY185" s="37"/>
      <c r="AZ185" s="37"/>
      <c r="BA185" s="37">
        <v>0</v>
      </c>
    </row>
    <row r="186" spans="23:53" x14ac:dyDescent="0.35">
      <c r="Y186">
        <v>4</v>
      </c>
      <c r="Z186" s="57">
        <v>44545</v>
      </c>
      <c r="AA186" t="s">
        <v>508</v>
      </c>
      <c r="AB186" s="18"/>
      <c r="AC186" s="18"/>
      <c r="AD186" s="18"/>
      <c r="AE186" s="18">
        <v>0</v>
      </c>
      <c r="AF186" s="18"/>
      <c r="AG186" s="18"/>
      <c r="AH186" s="18">
        <v>0</v>
      </c>
      <c r="AR186" t="s">
        <v>223</v>
      </c>
      <c r="AS186" t="s">
        <v>1763</v>
      </c>
      <c r="AT186" t="s">
        <v>1763</v>
      </c>
      <c r="AU186" s="18"/>
      <c r="AV186" s="18"/>
      <c r="AW186" s="18"/>
      <c r="AX186" s="18"/>
      <c r="AY186" s="18">
        <v>0</v>
      </c>
      <c r="AZ186" s="18"/>
      <c r="BA186" s="18">
        <v>0</v>
      </c>
    </row>
    <row r="187" spans="23:53" x14ac:dyDescent="0.35">
      <c r="Z187" s="57">
        <v>44546</v>
      </c>
      <c r="AA187" t="s">
        <v>510</v>
      </c>
      <c r="AB187" s="18"/>
      <c r="AC187" s="18"/>
      <c r="AD187" s="18"/>
      <c r="AE187" s="18">
        <v>0</v>
      </c>
      <c r="AF187" s="18"/>
      <c r="AG187" s="18"/>
      <c r="AH187" s="18">
        <v>0</v>
      </c>
      <c r="AR187" s="36" t="s">
        <v>224</v>
      </c>
      <c r="AS187" s="36"/>
      <c r="AT187" s="36"/>
      <c r="AU187" s="37"/>
      <c r="AV187" s="37"/>
      <c r="AW187" s="37"/>
      <c r="AX187" s="37"/>
      <c r="AY187" s="37">
        <v>0</v>
      </c>
      <c r="AZ187" s="37"/>
      <c r="BA187" s="37">
        <v>0</v>
      </c>
    </row>
    <row r="188" spans="23:53" x14ac:dyDescent="0.35">
      <c r="Z188" s="57">
        <v>44551</v>
      </c>
      <c r="AA188" t="s">
        <v>512</v>
      </c>
      <c r="AB188" s="18"/>
      <c r="AC188" s="18"/>
      <c r="AD188" s="18"/>
      <c r="AE188" s="18">
        <v>0</v>
      </c>
      <c r="AF188" s="18"/>
      <c r="AG188" s="18"/>
      <c r="AH188" s="18">
        <v>0</v>
      </c>
      <c r="AR188" t="s">
        <v>228</v>
      </c>
      <c r="AS188" t="s">
        <v>1763</v>
      </c>
      <c r="AT188" t="s">
        <v>1763</v>
      </c>
      <c r="AU188" s="18"/>
      <c r="AV188" s="18"/>
      <c r="AW188" s="18"/>
      <c r="AX188" s="18"/>
      <c r="AY188" s="18">
        <v>0</v>
      </c>
      <c r="AZ188" s="18"/>
      <c r="BA188" s="18">
        <v>0</v>
      </c>
    </row>
    <row r="189" spans="23:53" x14ac:dyDescent="0.35">
      <c r="X189">
        <v>2023</v>
      </c>
      <c r="Y189">
        <v>2</v>
      </c>
      <c r="Z189" s="57">
        <v>44854</v>
      </c>
      <c r="AA189" t="s">
        <v>1008</v>
      </c>
      <c r="AB189" s="18"/>
      <c r="AC189" s="18"/>
      <c r="AD189" s="18"/>
      <c r="AE189" s="18">
        <v>0</v>
      </c>
      <c r="AF189" s="18"/>
      <c r="AG189" s="18"/>
      <c r="AH189" s="18">
        <v>0</v>
      </c>
      <c r="AR189" s="36" t="s">
        <v>255</v>
      </c>
      <c r="AS189" s="36"/>
      <c r="AT189" s="36"/>
      <c r="AU189" s="37"/>
      <c r="AV189" s="37"/>
      <c r="AW189" s="37"/>
      <c r="AX189" s="37"/>
      <c r="AY189" s="37">
        <v>0</v>
      </c>
      <c r="AZ189" s="37"/>
      <c r="BA189" s="37">
        <v>0</v>
      </c>
    </row>
    <row r="190" spans="23:53" x14ac:dyDescent="0.35">
      <c r="Y190">
        <v>3</v>
      </c>
      <c r="Z190" s="57">
        <v>44866</v>
      </c>
      <c r="AA190" t="s">
        <v>1046</v>
      </c>
      <c r="AB190" s="18"/>
      <c r="AC190" s="18"/>
      <c r="AD190" s="18"/>
      <c r="AE190" s="18">
        <v>0</v>
      </c>
      <c r="AF190" s="18"/>
      <c r="AG190" s="18"/>
      <c r="AH190" s="18">
        <v>0</v>
      </c>
      <c r="AR190" t="s">
        <v>262</v>
      </c>
      <c r="AS190">
        <v>2021</v>
      </c>
      <c r="AT190">
        <v>2</v>
      </c>
      <c r="AU190" s="18">
        <v>0</v>
      </c>
      <c r="AV190" s="18"/>
      <c r="AW190" s="18"/>
      <c r="AX190" s="18"/>
      <c r="AY190" s="18"/>
      <c r="AZ190" s="18"/>
      <c r="BA190" s="18">
        <v>0</v>
      </c>
    </row>
    <row r="191" spans="23:53" x14ac:dyDescent="0.35">
      <c r="Y191">
        <v>6</v>
      </c>
      <c r="Z191" s="57">
        <v>44978</v>
      </c>
      <c r="AA191" t="s">
        <v>1273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3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3:53" x14ac:dyDescent="0.35">
      <c r="W192" s="36" t="s">
        <v>138</v>
      </c>
      <c r="X192" s="36"/>
      <c r="Y192" s="36"/>
      <c r="Z192" s="36"/>
      <c r="AA192" s="36"/>
      <c r="AB192" s="37"/>
      <c r="AC192" s="37"/>
      <c r="AD192" s="37"/>
      <c r="AE192" s="37">
        <v>0</v>
      </c>
      <c r="AF192" s="37"/>
      <c r="AG192" s="37"/>
      <c r="AH192" s="37">
        <v>0</v>
      </c>
      <c r="AT192">
        <v>10</v>
      </c>
      <c r="AU192" s="18">
        <v>0</v>
      </c>
      <c r="AV192" s="18"/>
      <c r="AW192" s="18"/>
      <c r="AX192" s="18"/>
      <c r="AY192" s="18"/>
      <c r="AZ192" s="18"/>
      <c r="BA192" s="18">
        <v>0</v>
      </c>
    </row>
    <row r="193" spans="23:53" x14ac:dyDescent="0.35">
      <c r="W193" t="s">
        <v>14</v>
      </c>
      <c r="X193">
        <v>2020</v>
      </c>
      <c r="Y193">
        <v>6</v>
      </c>
      <c r="Z193" s="57">
        <v>43993</v>
      </c>
      <c r="AA193" t="s">
        <v>11</v>
      </c>
      <c r="AB193" s="18">
        <v>0</v>
      </c>
      <c r="AC193" s="18"/>
      <c r="AD193" s="18"/>
      <c r="AE193" s="18"/>
      <c r="AF193" s="18"/>
      <c r="AG193" s="18"/>
      <c r="AH193" s="18">
        <v>0</v>
      </c>
      <c r="AS193">
        <v>2023</v>
      </c>
      <c r="AT193">
        <v>1</v>
      </c>
      <c r="AU193" s="18">
        <v>0</v>
      </c>
      <c r="AV193" s="18"/>
      <c r="AW193" s="18"/>
      <c r="AX193" s="18"/>
      <c r="AY193" s="18"/>
      <c r="AZ193" s="18"/>
      <c r="BA193" s="18">
        <v>0</v>
      </c>
    </row>
    <row r="194" spans="23:53" x14ac:dyDescent="0.35">
      <c r="X194">
        <v>2021</v>
      </c>
      <c r="Y194">
        <v>9</v>
      </c>
      <c r="Z194" s="57">
        <v>44440</v>
      </c>
      <c r="AA194" t="s">
        <v>370</v>
      </c>
      <c r="AB194" s="18">
        <v>0</v>
      </c>
      <c r="AC194" s="18"/>
      <c r="AD194" s="18"/>
      <c r="AE194" s="18"/>
      <c r="AF194" s="18"/>
      <c r="AG194" s="18"/>
      <c r="AH194" s="18">
        <v>0</v>
      </c>
      <c r="AT194">
        <v>3</v>
      </c>
      <c r="AU194" s="18">
        <v>0</v>
      </c>
      <c r="AV194" s="18"/>
      <c r="AW194" s="18"/>
      <c r="AX194" s="18"/>
      <c r="AY194" s="18"/>
      <c r="AZ194" s="18"/>
      <c r="BA194" s="18">
        <v>0</v>
      </c>
    </row>
    <row r="195" spans="23:53" x14ac:dyDescent="0.35">
      <c r="W195" s="36" t="s">
        <v>139</v>
      </c>
      <c r="X195" s="36"/>
      <c r="Y195" s="36"/>
      <c r="Z195" s="36"/>
      <c r="AA195" s="36"/>
      <c r="AB195" s="37">
        <v>0</v>
      </c>
      <c r="AC195" s="37"/>
      <c r="AD195" s="37"/>
      <c r="AE195" s="37"/>
      <c r="AF195" s="37"/>
      <c r="AG195" s="37"/>
      <c r="AH195" s="37">
        <v>0</v>
      </c>
      <c r="AT195">
        <v>5</v>
      </c>
      <c r="AU195" s="18">
        <v>0</v>
      </c>
      <c r="AV195" s="18"/>
      <c r="AW195" s="18"/>
      <c r="AX195" s="18"/>
      <c r="AY195" s="18"/>
      <c r="AZ195" s="18"/>
      <c r="BA195" s="18">
        <v>0</v>
      </c>
    </row>
    <row r="196" spans="23:53" x14ac:dyDescent="0.35">
      <c r="W196" t="s">
        <v>52</v>
      </c>
      <c r="X196">
        <v>2020</v>
      </c>
      <c r="Y196">
        <v>8</v>
      </c>
      <c r="Z196" s="57">
        <v>44065</v>
      </c>
      <c r="AA196" t="s">
        <v>50</v>
      </c>
      <c r="AB196" s="18">
        <v>0</v>
      </c>
      <c r="AC196" s="18"/>
      <c r="AD196" s="18"/>
      <c r="AE196" s="18"/>
      <c r="AF196" s="18"/>
      <c r="AG196" s="18"/>
      <c r="AH196" s="18">
        <v>0</v>
      </c>
      <c r="AT196">
        <v>6</v>
      </c>
      <c r="AU196" s="18">
        <v>0</v>
      </c>
      <c r="AV196" s="18"/>
      <c r="AW196" s="18"/>
      <c r="AX196" s="18"/>
      <c r="AY196" s="18"/>
      <c r="AZ196" s="18"/>
      <c r="BA196" s="18">
        <v>0</v>
      </c>
    </row>
    <row r="197" spans="23:53" x14ac:dyDescent="0.35">
      <c r="Y197">
        <v>9</v>
      </c>
      <c r="Z197" s="57">
        <v>44075</v>
      </c>
      <c r="AA197" t="s">
        <v>66</v>
      </c>
      <c r="AB197" s="18">
        <v>0</v>
      </c>
      <c r="AC197" s="18"/>
      <c r="AD197" s="18"/>
      <c r="AE197" s="18"/>
      <c r="AF197" s="18"/>
      <c r="AG197" s="18"/>
      <c r="AH197" s="18">
        <v>0</v>
      </c>
      <c r="AT197">
        <v>7</v>
      </c>
      <c r="AU197" s="18">
        <v>0</v>
      </c>
      <c r="AV197" s="18"/>
      <c r="AW197" s="18"/>
      <c r="AX197" s="18"/>
      <c r="AY197" s="18"/>
      <c r="AZ197" s="18"/>
      <c r="BA197" s="18">
        <v>0</v>
      </c>
    </row>
    <row r="198" spans="23:53" x14ac:dyDescent="0.35">
      <c r="Y198">
        <v>11</v>
      </c>
      <c r="Z198" s="57">
        <v>44156</v>
      </c>
      <c r="AA198" t="s">
        <v>170</v>
      </c>
      <c r="AB198" s="18">
        <v>0</v>
      </c>
      <c r="AC198" s="18"/>
      <c r="AD198" s="18"/>
      <c r="AE198" s="18"/>
      <c r="AF198" s="18"/>
      <c r="AG198" s="18"/>
      <c r="AH198" s="18">
        <v>0</v>
      </c>
      <c r="AT198">
        <v>8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5">
      <c r="Z199" s="57">
        <v>44165</v>
      </c>
      <c r="AA199" t="s">
        <v>183</v>
      </c>
      <c r="AB199" s="18">
        <v>0</v>
      </c>
      <c r="AC199" s="18"/>
      <c r="AD199" s="18"/>
      <c r="AE199" s="18"/>
      <c r="AF199" s="18"/>
      <c r="AG199" s="18"/>
      <c r="AH199" s="18">
        <v>0</v>
      </c>
      <c r="AT199">
        <v>9</v>
      </c>
      <c r="AU199" s="18">
        <v>0</v>
      </c>
      <c r="AV199" s="18"/>
      <c r="AW199" s="18"/>
      <c r="AX199" s="18"/>
      <c r="AY199" s="18"/>
      <c r="AZ199" s="18"/>
      <c r="BA199" s="18">
        <v>0</v>
      </c>
    </row>
    <row r="200" spans="23:53" x14ac:dyDescent="0.35">
      <c r="X200">
        <v>2021</v>
      </c>
      <c r="Y200">
        <v>2</v>
      </c>
      <c r="Z200" s="57">
        <v>44250</v>
      </c>
      <c r="AA200" t="s">
        <v>275</v>
      </c>
      <c r="AB200" s="18">
        <v>0</v>
      </c>
      <c r="AC200" s="18"/>
      <c r="AD200" s="18"/>
      <c r="AE200" s="18"/>
      <c r="AF200" s="18"/>
      <c r="AG200" s="18"/>
      <c r="AH200" s="18">
        <v>0</v>
      </c>
      <c r="AT200">
        <v>10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5">
      <c r="Y201">
        <v>10</v>
      </c>
      <c r="Z201" s="57">
        <v>44492</v>
      </c>
      <c r="AA201" t="s">
        <v>441</v>
      </c>
      <c r="AB201" s="18">
        <v>0</v>
      </c>
      <c r="AC201" s="18"/>
      <c r="AD201" s="18"/>
      <c r="AE201" s="18"/>
      <c r="AF201" s="18"/>
      <c r="AG201" s="18"/>
      <c r="AH201" s="18">
        <v>0</v>
      </c>
      <c r="AT201">
        <v>11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5">
      <c r="Z202" s="57">
        <v>44497</v>
      </c>
      <c r="AA202" t="s">
        <v>444</v>
      </c>
      <c r="AB202" s="18">
        <v>0</v>
      </c>
      <c r="AC202" s="18"/>
      <c r="AD202" s="18"/>
      <c r="AE202" s="18"/>
      <c r="AF202" s="18"/>
      <c r="AG202" s="18"/>
      <c r="AH202" s="18">
        <v>0</v>
      </c>
      <c r="AT202">
        <v>12</v>
      </c>
      <c r="AU202" s="18">
        <v>0</v>
      </c>
      <c r="AV202" s="18"/>
      <c r="AW202" s="18"/>
      <c r="AX202" s="18"/>
      <c r="AY202" s="18"/>
      <c r="AZ202" s="18"/>
      <c r="BA202" s="18">
        <v>0</v>
      </c>
    </row>
    <row r="203" spans="23:53" x14ac:dyDescent="0.35">
      <c r="Y203">
        <v>11</v>
      </c>
      <c r="Z203" s="57">
        <v>44529</v>
      </c>
      <c r="AA203" t="s">
        <v>484</v>
      </c>
      <c r="AB203" s="18">
        <v>0</v>
      </c>
      <c r="AC203" s="18"/>
      <c r="AD203" s="18"/>
      <c r="AE203" s="18"/>
      <c r="AF203" s="18"/>
      <c r="AG203" s="18"/>
      <c r="AH203" s="18">
        <v>0</v>
      </c>
      <c r="AT203">
        <v>4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5">
      <c r="W204" s="36" t="s">
        <v>140</v>
      </c>
      <c r="X204" s="36"/>
      <c r="Y204" s="36"/>
      <c r="Z204" s="36"/>
      <c r="AA204" s="36"/>
      <c r="AB204" s="37">
        <v>0</v>
      </c>
      <c r="AC204" s="37"/>
      <c r="AD204" s="37"/>
      <c r="AE204" s="37"/>
      <c r="AF204" s="37"/>
      <c r="AG204" s="37"/>
      <c r="AH204" s="37">
        <v>0</v>
      </c>
      <c r="AS204">
        <v>2024</v>
      </c>
      <c r="AT204">
        <v>1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5">
      <c r="W205" t="s">
        <v>62</v>
      </c>
      <c r="X205">
        <v>2020</v>
      </c>
      <c r="Y205">
        <v>12</v>
      </c>
      <c r="Z205" s="57">
        <v>44070</v>
      </c>
      <c r="AA205" t="s">
        <v>60</v>
      </c>
      <c r="AB205" s="18"/>
      <c r="AC205" s="18"/>
      <c r="AD205" s="18"/>
      <c r="AE205" s="18">
        <v>0</v>
      </c>
      <c r="AF205" s="18"/>
      <c r="AG205" s="18"/>
      <c r="AH205" s="18">
        <v>0</v>
      </c>
      <c r="AR205" s="36" t="s">
        <v>263</v>
      </c>
      <c r="AS205" s="36"/>
      <c r="AT205" s="36"/>
      <c r="AU205" s="37">
        <v>0</v>
      </c>
      <c r="AV205" s="37"/>
      <c r="AW205" s="37"/>
      <c r="AX205" s="37"/>
      <c r="AY205" s="37"/>
      <c r="AZ205" s="37"/>
      <c r="BA205" s="37">
        <v>0</v>
      </c>
    </row>
    <row r="206" spans="23:53" x14ac:dyDescent="0.35">
      <c r="X206">
        <v>2021</v>
      </c>
      <c r="Y206">
        <v>1</v>
      </c>
      <c r="Z206" s="57">
        <v>44097</v>
      </c>
      <c r="AA206" t="s">
        <v>102</v>
      </c>
      <c r="AB206" s="18"/>
      <c r="AC206" s="18"/>
      <c r="AD206" s="18"/>
      <c r="AE206" s="18">
        <v>0</v>
      </c>
      <c r="AF206" s="18"/>
      <c r="AG206" s="18"/>
      <c r="AH206" s="18">
        <v>0</v>
      </c>
      <c r="AR206" t="s">
        <v>280</v>
      </c>
      <c r="AS206">
        <v>2021</v>
      </c>
      <c r="AT206">
        <v>2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5">
      <c r="Y207">
        <v>2</v>
      </c>
      <c r="Z207" s="57">
        <v>44125</v>
      </c>
      <c r="AA207" t="s">
        <v>127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4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5">
      <c r="Y208">
        <v>3</v>
      </c>
      <c r="Z208" s="57">
        <v>44155</v>
      </c>
      <c r="AA208" t="s">
        <v>167</v>
      </c>
      <c r="AB208" s="18"/>
      <c r="AC208" s="18"/>
      <c r="AD208" s="18"/>
      <c r="AE208" s="18">
        <v>0</v>
      </c>
      <c r="AF208" s="18"/>
      <c r="AG208" s="18"/>
      <c r="AH208" s="18">
        <v>0</v>
      </c>
      <c r="AR208" s="36" t="s">
        <v>281</v>
      </c>
      <c r="AS208" s="36"/>
      <c r="AT208" s="36"/>
      <c r="AU208" s="37">
        <v>0</v>
      </c>
      <c r="AV208" s="37"/>
      <c r="AW208" s="37"/>
      <c r="AX208" s="37"/>
      <c r="AY208" s="37"/>
      <c r="AZ208" s="37"/>
      <c r="BA208" s="37">
        <v>0</v>
      </c>
    </row>
    <row r="209" spans="24:53" x14ac:dyDescent="0.35">
      <c r="Z209" s="57">
        <v>44165</v>
      </c>
      <c r="AA209" t="s">
        <v>184</v>
      </c>
      <c r="AB209" s="18"/>
      <c r="AC209" s="18"/>
      <c r="AD209" s="18"/>
      <c r="AE209" s="18">
        <v>0</v>
      </c>
      <c r="AF209" s="18"/>
      <c r="AG209" s="18"/>
      <c r="AH209" s="18">
        <v>0</v>
      </c>
      <c r="AR209" t="s">
        <v>289</v>
      </c>
      <c r="AS209">
        <v>2021</v>
      </c>
      <c r="AT209">
        <v>3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4:53" x14ac:dyDescent="0.35">
      <c r="AA210" t="s">
        <v>200</v>
      </c>
      <c r="AB210" s="18"/>
      <c r="AC210" s="18"/>
      <c r="AD210" s="18"/>
      <c r="AE210" s="18">
        <v>0</v>
      </c>
      <c r="AF210" s="18"/>
      <c r="AG210" s="18"/>
      <c r="AH210" s="18">
        <v>0</v>
      </c>
      <c r="AR210" s="36" t="s">
        <v>291</v>
      </c>
      <c r="AS210" s="36"/>
      <c r="AT210" s="36"/>
      <c r="AU210" s="37">
        <v>0</v>
      </c>
      <c r="AV210" s="37"/>
      <c r="AW210" s="37"/>
      <c r="AX210" s="37"/>
      <c r="AY210" s="37"/>
      <c r="AZ210" s="37"/>
      <c r="BA210" s="37">
        <v>0</v>
      </c>
    </row>
    <row r="211" spans="24:53" x14ac:dyDescent="0.35">
      <c r="Y211">
        <v>5</v>
      </c>
      <c r="Z211" s="57">
        <v>44207</v>
      </c>
      <c r="AA211" t="s">
        <v>239</v>
      </c>
      <c r="AB211" s="18"/>
      <c r="AC211" s="18"/>
      <c r="AD211" s="18"/>
      <c r="AE211" s="18">
        <v>0</v>
      </c>
      <c r="AF211" s="18"/>
      <c r="AG211" s="18"/>
      <c r="AH211" s="18">
        <v>0</v>
      </c>
      <c r="AR211" t="s">
        <v>375</v>
      </c>
      <c r="AS211">
        <v>2021</v>
      </c>
      <c r="AT211">
        <v>9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4:53" x14ac:dyDescent="0.35">
      <c r="Z212" s="57">
        <v>44225</v>
      </c>
      <c r="AA212" t="s">
        <v>253</v>
      </c>
      <c r="AB212" s="18"/>
      <c r="AC212" s="18"/>
      <c r="AD212" s="18"/>
      <c r="AE212" s="18">
        <v>0</v>
      </c>
      <c r="AF212" s="18"/>
      <c r="AG212" s="18"/>
      <c r="AH212" s="18">
        <v>0</v>
      </c>
      <c r="AR212" s="36" t="s">
        <v>382</v>
      </c>
      <c r="AS212" s="36"/>
      <c r="AT212" s="36"/>
      <c r="AU212" s="37">
        <v>0</v>
      </c>
      <c r="AV212" s="37"/>
      <c r="AW212" s="37"/>
      <c r="AX212" s="37"/>
      <c r="AY212" s="37"/>
      <c r="AZ212" s="37"/>
      <c r="BA212" s="37">
        <v>0</v>
      </c>
    </row>
    <row r="213" spans="24:53" x14ac:dyDescent="0.35">
      <c r="Y213">
        <v>7</v>
      </c>
      <c r="Z213" s="57">
        <v>44279</v>
      </c>
      <c r="AA213" t="s">
        <v>320</v>
      </c>
      <c r="AB213" s="18"/>
      <c r="AC213" s="18"/>
      <c r="AD213" s="18"/>
      <c r="AE213" s="18">
        <v>0</v>
      </c>
      <c r="AF213" s="18"/>
      <c r="AG213" s="18"/>
      <c r="AH213" s="18">
        <v>0</v>
      </c>
      <c r="AR213" t="s">
        <v>400</v>
      </c>
      <c r="AS213">
        <v>2021</v>
      </c>
      <c r="AT213">
        <v>10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4:53" x14ac:dyDescent="0.35">
      <c r="Y214">
        <v>8</v>
      </c>
      <c r="Z214" s="57">
        <v>44294</v>
      </c>
      <c r="AA214" t="s">
        <v>326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11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4:53" x14ac:dyDescent="0.35">
      <c r="Z215" s="57">
        <v>44315</v>
      </c>
      <c r="AA215" t="s">
        <v>331</v>
      </c>
      <c r="AB215" s="18"/>
      <c r="AC215" s="18"/>
      <c r="AD215" s="18"/>
      <c r="AE215" s="18">
        <v>-179.39999999999998</v>
      </c>
      <c r="AF215" s="18"/>
      <c r="AG215" s="18"/>
      <c r="AH215" s="18">
        <v>-179.39999999999998</v>
      </c>
      <c r="AT215">
        <v>12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4:53" x14ac:dyDescent="0.35">
      <c r="Y216">
        <v>9</v>
      </c>
      <c r="Z216" s="57">
        <v>44348</v>
      </c>
      <c r="AA216" t="s">
        <v>355</v>
      </c>
      <c r="AB216" s="18"/>
      <c r="AC216" s="18"/>
      <c r="AD216" s="18"/>
      <c r="AE216" s="18">
        <v>0</v>
      </c>
      <c r="AF216" s="18"/>
      <c r="AG216" s="18"/>
      <c r="AH216" s="18">
        <v>0</v>
      </c>
      <c r="AS216">
        <v>2022</v>
      </c>
      <c r="AT216">
        <v>1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4:53" x14ac:dyDescent="0.35">
      <c r="AA217" t="s">
        <v>358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2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4:53" x14ac:dyDescent="0.35">
      <c r="Y218">
        <v>4</v>
      </c>
      <c r="Z218" s="57">
        <v>44196</v>
      </c>
      <c r="AA218" t="s">
        <v>217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3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4:53" x14ac:dyDescent="0.35">
      <c r="X219">
        <v>2022</v>
      </c>
      <c r="Y219">
        <v>1</v>
      </c>
      <c r="Z219" s="57">
        <v>44453</v>
      </c>
      <c r="AA219" t="s">
        <v>372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5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4:53" x14ac:dyDescent="0.35">
      <c r="Y220">
        <v>2</v>
      </c>
      <c r="Z220" s="57">
        <v>44474</v>
      </c>
      <c r="AA220" t="s">
        <v>402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6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4:53" x14ac:dyDescent="0.35">
      <c r="Z221" s="57">
        <v>44497</v>
      </c>
      <c r="AA221" t="s">
        <v>446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7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4:53" x14ac:dyDescent="0.35">
      <c r="Z222" s="57">
        <v>44499</v>
      </c>
      <c r="AA222" t="s">
        <v>449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8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4:53" x14ac:dyDescent="0.35">
      <c r="Y223">
        <v>3</v>
      </c>
      <c r="Z223" s="57">
        <v>44503</v>
      </c>
      <c r="AA223" t="s">
        <v>460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9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4:53" x14ac:dyDescent="0.35">
      <c r="Z224" s="57">
        <v>44508</v>
      </c>
      <c r="AA224" t="s">
        <v>465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10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5">
      <c r="Y225">
        <v>5</v>
      </c>
      <c r="Z225" s="57">
        <v>44572</v>
      </c>
      <c r="AA225" t="s">
        <v>552</v>
      </c>
      <c r="AB225" s="18"/>
      <c r="AC225" s="18"/>
      <c r="AD225" s="18"/>
      <c r="AE225" s="18">
        <v>0</v>
      </c>
      <c r="AF225" s="18"/>
      <c r="AG225" s="18"/>
      <c r="AH225" s="18">
        <v>0</v>
      </c>
      <c r="AT225">
        <v>11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5">
      <c r="Z226" s="57">
        <v>44585</v>
      </c>
      <c r="AA226" t="s">
        <v>567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12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5">
      <c r="Y227">
        <v>6</v>
      </c>
      <c r="Z227" s="57">
        <v>44609</v>
      </c>
      <c r="AA227" t="s">
        <v>603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4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5">
      <c r="Y228">
        <v>7</v>
      </c>
      <c r="Z228" s="57">
        <v>44628</v>
      </c>
      <c r="AA228" t="s">
        <v>635</v>
      </c>
      <c r="AB228" s="18"/>
      <c r="AC228" s="18"/>
      <c r="AD228" s="18"/>
      <c r="AE228" s="18">
        <v>0</v>
      </c>
      <c r="AF228" s="18"/>
      <c r="AG228" s="18"/>
      <c r="AH228" s="18">
        <v>0</v>
      </c>
      <c r="AS228">
        <v>2023</v>
      </c>
      <c r="AT228">
        <v>1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4:53" x14ac:dyDescent="0.35">
      <c r="Z229" s="57">
        <v>44635</v>
      </c>
      <c r="AA229" t="s">
        <v>647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2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5">
      <c r="Y230">
        <v>8</v>
      </c>
      <c r="Z230" s="57">
        <v>44678</v>
      </c>
      <c r="AA230" t="s">
        <v>723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3</v>
      </c>
      <c r="AU230" s="18">
        <v>-1.1368683772161603E-13</v>
      </c>
      <c r="AV230" s="18"/>
      <c r="AW230" s="18"/>
      <c r="AX230" s="18"/>
      <c r="AY230" s="18"/>
      <c r="AZ230" s="18"/>
      <c r="BA230" s="18">
        <v>-1.1368683772161603E-13</v>
      </c>
    </row>
    <row r="231" spans="24:53" x14ac:dyDescent="0.35">
      <c r="Y231">
        <v>9</v>
      </c>
      <c r="Z231" s="57">
        <v>44704</v>
      </c>
      <c r="AA231" t="s">
        <v>790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5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5">
      <c r="Y232">
        <v>10</v>
      </c>
      <c r="Z232" s="57">
        <v>44721</v>
      </c>
      <c r="AA232" t="s">
        <v>831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6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5">
      <c r="Z233" s="57">
        <v>44741</v>
      </c>
      <c r="AA233" t="s">
        <v>847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7</v>
      </c>
      <c r="AU233" s="18">
        <v>-1.1368683772161603E-13</v>
      </c>
      <c r="AV233" s="18"/>
      <c r="AW233" s="18"/>
      <c r="AX233" s="18"/>
      <c r="AY233" s="18"/>
      <c r="AZ233" s="18"/>
      <c r="BA233" s="18">
        <v>-1.1368683772161603E-13</v>
      </c>
    </row>
    <row r="234" spans="24:53" x14ac:dyDescent="0.35">
      <c r="Y234">
        <v>11</v>
      </c>
      <c r="Z234" s="57">
        <v>44768</v>
      </c>
      <c r="AA234" t="s">
        <v>870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8</v>
      </c>
      <c r="AU234" s="18">
        <v>6341.4</v>
      </c>
      <c r="AV234" s="18"/>
      <c r="AW234" s="18"/>
      <c r="AX234" s="18"/>
      <c r="AY234" s="18"/>
      <c r="AZ234" s="18"/>
      <c r="BA234" s="18">
        <v>6341.4</v>
      </c>
    </row>
    <row r="235" spans="24:53" x14ac:dyDescent="0.35">
      <c r="Y235">
        <v>12</v>
      </c>
      <c r="Z235" s="57">
        <v>44798</v>
      </c>
      <c r="AA235" t="s">
        <v>912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9</v>
      </c>
      <c r="AU235" s="18">
        <v>6652.3</v>
      </c>
      <c r="AV235" s="18"/>
      <c r="AW235" s="18"/>
      <c r="AX235" s="18"/>
      <c r="AY235" s="18"/>
      <c r="AZ235" s="18"/>
      <c r="BA235" s="18">
        <v>6652.3</v>
      </c>
    </row>
    <row r="236" spans="24:53" x14ac:dyDescent="0.35">
      <c r="Y236">
        <v>4</v>
      </c>
      <c r="Z236" s="57">
        <v>44545</v>
      </c>
      <c r="AA236" t="s">
        <v>507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10</v>
      </c>
      <c r="AU236" s="18">
        <v>7536.7</v>
      </c>
      <c r="AV236" s="18"/>
      <c r="AW236" s="18"/>
      <c r="AX236" s="18"/>
      <c r="AY236" s="18"/>
      <c r="AZ236" s="18"/>
      <c r="BA236" s="18">
        <v>7536.7</v>
      </c>
    </row>
    <row r="237" spans="24:53" x14ac:dyDescent="0.35">
      <c r="Z237" s="57">
        <v>44561</v>
      </c>
      <c r="AA237" t="s">
        <v>535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11</v>
      </c>
      <c r="AU237" s="18">
        <v>8927.7999999999993</v>
      </c>
      <c r="AV237" s="18"/>
      <c r="AW237" s="18"/>
      <c r="AX237" s="18"/>
      <c r="AY237" s="18"/>
      <c r="AZ237" s="18"/>
      <c r="BA237" s="18">
        <v>8927.7999999999993</v>
      </c>
    </row>
    <row r="238" spans="24:53" x14ac:dyDescent="0.35">
      <c r="X238">
        <v>2023</v>
      </c>
      <c r="Y238">
        <v>1</v>
      </c>
      <c r="Z238" s="57">
        <v>44828</v>
      </c>
      <c r="AA238" t="s">
        <v>947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12</v>
      </c>
      <c r="AU238" s="18">
        <v>7964</v>
      </c>
      <c r="AV238" s="18"/>
      <c r="AW238" s="18"/>
      <c r="AX238" s="18"/>
      <c r="AY238" s="18"/>
      <c r="AZ238" s="18"/>
      <c r="BA238" s="18">
        <v>7964</v>
      </c>
    </row>
    <row r="239" spans="24:53" x14ac:dyDescent="0.35">
      <c r="Z239" s="57">
        <v>44835</v>
      </c>
      <c r="AA239" t="s">
        <v>986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4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5">
      <c r="Y240">
        <v>2</v>
      </c>
      <c r="Z240" s="57">
        <v>44849</v>
      </c>
      <c r="AA240" t="s">
        <v>1001</v>
      </c>
      <c r="AB240" s="18"/>
      <c r="AC240" s="18"/>
      <c r="AD240" s="18"/>
      <c r="AE240" s="18">
        <v>0</v>
      </c>
      <c r="AF240" s="18"/>
      <c r="AG240" s="18"/>
      <c r="AH240" s="18">
        <v>0</v>
      </c>
      <c r="AS240">
        <v>2024</v>
      </c>
      <c r="AT240">
        <v>1</v>
      </c>
      <c r="AU240" s="18">
        <v>5139.8</v>
      </c>
      <c r="AV240" s="18"/>
      <c r="AW240" s="18"/>
      <c r="AX240" s="18"/>
      <c r="AY240" s="18"/>
      <c r="AZ240" s="18"/>
      <c r="BA240" s="18">
        <v>5139.8</v>
      </c>
    </row>
    <row r="241" spans="24:53" x14ac:dyDescent="0.35">
      <c r="Z241" s="57">
        <v>44851</v>
      </c>
      <c r="AA241" t="s">
        <v>1005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2</v>
      </c>
      <c r="AU241" s="18">
        <v>8424</v>
      </c>
      <c r="AV241" s="18"/>
      <c r="AW241" s="18"/>
      <c r="AX241" s="18"/>
      <c r="AY241" s="18"/>
      <c r="AZ241" s="18"/>
      <c r="BA241" s="18">
        <v>8424</v>
      </c>
    </row>
    <row r="242" spans="24:53" x14ac:dyDescent="0.35">
      <c r="Y242">
        <v>3</v>
      </c>
      <c r="Z242" s="57">
        <v>44866</v>
      </c>
      <c r="AA242" t="s">
        <v>1047</v>
      </c>
      <c r="AB242" s="18"/>
      <c r="AC242" s="18"/>
      <c r="AD242" s="18"/>
      <c r="AE242" s="18">
        <v>0</v>
      </c>
      <c r="AF242" s="18"/>
      <c r="AG242" s="18"/>
      <c r="AH242" s="18">
        <v>0</v>
      </c>
      <c r="AR242" s="36" t="s">
        <v>421</v>
      </c>
      <c r="AS242" s="36"/>
      <c r="AT242" s="36"/>
      <c r="AU242" s="37">
        <v>50986</v>
      </c>
      <c r="AV242" s="37"/>
      <c r="AW242" s="37"/>
      <c r="AX242" s="37"/>
      <c r="AY242" s="37"/>
      <c r="AZ242" s="37"/>
      <c r="BA242" s="37">
        <v>50986</v>
      </c>
    </row>
    <row r="243" spans="24:53" x14ac:dyDescent="0.35">
      <c r="Z243" s="57">
        <v>44894</v>
      </c>
      <c r="AA243" t="s">
        <v>1092</v>
      </c>
      <c r="AB243" s="18"/>
      <c r="AC243" s="18"/>
      <c r="AD243" s="18"/>
      <c r="AE243" s="18">
        <v>0</v>
      </c>
      <c r="AF243" s="18"/>
      <c r="AG243" s="18"/>
      <c r="AH243" s="18">
        <v>0</v>
      </c>
      <c r="AR243" t="s">
        <v>409</v>
      </c>
      <c r="AS243">
        <v>2021</v>
      </c>
      <c r="AT243">
        <v>10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5</v>
      </c>
      <c r="Z244" s="57">
        <v>44938</v>
      </c>
      <c r="AA244" t="s">
        <v>1180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11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Z245" s="57">
        <v>44944</v>
      </c>
      <c r="AA245" t="s">
        <v>1192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12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6</v>
      </c>
      <c r="Z246" t="s">
        <v>1250</v>
      </c>
      <c r="AA246" t="s">
        <v>1251</v>
      </c>
      <c r="AB246" s="18"/>
      <c r="AC246" s="18"/>
      <c r="AD246" s="18"/>
      <c r="AE246" s="18">
        <v>0</v>
      </c>
      <c r="AF246" s="18"/>
      <c r="AG246" s="18"/>
      <c r="AH246" s="18">
        <v>0</v>
      </c>
      <c r="AS246">
        <v>2022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Y247">
        <v>7</v>
      </c>
      <c r="Z247" t="s">
        <v>1334</v>
      </c>
      <c r="AA247" t="s">
        <v>1333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2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Y248">
        <v>8</v>
      </c>
      <c r="Z248" t="s">
        <v>1403</v>
      </c>
      <c r="AA248" t="s">
        <v>1404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3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Y249">
        <v>9</v>
      </c>
      <c r="Z249" s="57">
        <v>45056</v>
      </c>
      <c r="AA249" t="s">
        <v>1542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5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10</v>
      </c>
      <c r="Z250" s="57">
        <v>45083</v>
      </c>
      <c r="AA250" t="s">
        <v>1616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6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Y251">
        <v>11</v>
      </c>
      <c r="Z251" s="57">
        <v>45117</v>
      </c>
      <c r="AA251" t="s">
        <v>1716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7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Z252" s="57">
        <v>45128</v>
      </c>
      <c r="AA252" t="s">
        <v>1727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8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Z253" s="57">
        <v>45140</v>
      </c>
      <c r="AA253" t="s">
        <v>1795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9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Y254">
        <v>4</v>
      </c>
      <c r="Z254" s="57">
        <v>44922</v>
      </c>
      <c r="AA254" t="s">
        <v>1137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10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X255">
        <v>2024</v>
      </c>
      <c r="Y255">
        <v>1</v>
      </c>
      <c r="Z255" s="57">
        <v>45174</v>
      </c>
      <c r="AA255" t="s">
        <v>1883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Y256">
        <v>2</v>
      </c>
      <c r="Z256" s="57">
        <v>45205</v>
      </c>
      <c r="AA256" t="s">
        <v>1998</v>
      </c>
      <c r="AB256" s="18"/>
      <c r="AC256" s="18"/>
      <c r="AD256" s="18"/>
      <c r="AE256" s="18">
        <v>11769</v>
      </c>
      <c r="AF256" s="18"/>
      <c r="AG256" s="18"/>
      <c r="AH256" s="18">
        <v>11769</v>
      </c>
      <c r="AT256">
        <v>12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3:53" x14ac:dyDescent="0.35">
      <c r="Y257">
        <v>3</v>
      </c>
      <c r="Z257" s="57">
        <v>45245</v>
      </c>
      <c r="AA257" t="s">
        <v>2164</v>
      </c>
      <c r="AB257" s="18"/>
      <c r="AC257" s="18"/>
      <c r="AD257" s="18"/>
      <c r="AE257" s="18">
        <v>12406</v>
      </c>
      <c r="AF257" s="18"/>
      <c r="AG257" s="18"/>
      <c r="AH257" s="18">
        <v>12406</v>
      </c>
      <c r="AT257">
        <v>4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3:53" x14ac:dyDescent="0.35">
      <c r="AA258" t="s">
        <v>2165</v>
      </c>
      <c r="AB258" s="18"/>
      <c r="AC258" s="18"/>
      <c r="AD258" s="18"/>
      <c r="AE258" s="18">
        <v>1597.5</v>
      </c>
      <c r="AF258" s="18"/>
      <c r="AG258" s="18"/>
      <c r="AH258" s="18">
        <v>1597.5</v>
      </c>
      <c r="AS258">
        <v>2023</v>
      </c>
      <c r="AT258">
        <v>1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3:53" x14ac:dyDescent="0.35">
      <c r="Z259" s="57">
        <v>45261</v>
      </c>
      <c r="AA259" t="s">
        <v>2180</v>
      </c>
      <c r="AB259" s="18"/>
      <c r="AC259" s="18"/>
      <c r="AD259" s="18"/>
      <c r="AE259" s="18">
        <v>12996.4</v>
      </c>
      <c r="AF259" s="18"/>
      <c r="AG259" s="18"/>
      <c r="AH259" s="18">
        <v>12996.4</v>
      </c>
      <c r="AT259">
        <v>2</v>
      </c>
      <c r="AU259" s="18">
        <v>4.5474735088646412E-13</v>
      </c>
      <c r="AV259" s="18"/>
      <c r="AW259" s="18"/>
      <c r="AX259" s="18"/>
      <c r="AY259" s="18"/>
      <c r="AZ259" s="18"/>
      <c r="BA259" s="18">
        <v>4.5474735088646412E-13</v>
      </c>
    </row>
    <row r="260" spans="23:53" x14ac:dyDescent="0.35">
      <c r="Y260">
        <v>5</v>
      </c>
      <c r="Z260" s="57">
        <v>45303</v>
      </c>
      <c r="AA260" t="s">
        <v>2286</v>
      </c>
      <c r="AB260" s="18"/>
      <c r="AC260" s="18"/>
      <c r="AD260" s="18"/>
      <c r="AE260" s="18">
        <v>12797</v>
      </c>
      <c r="AF260" s="18"/>
      <c r="AG260" s="18"/>
      <c r="AH260" s="18">
        <v>12797</v>
      </c>
      <c r="AT260">
        <v>3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3:53" x14ac:dyDescent="0.35">
      <c r="Y261">
        <v>6</v>
      </c>
      <c r="Z261" s="57">
        <v>45327</v>
      </c>
      <c r="AA261" t="s">
        <v>2354</v>
      </c>
      <c r="AB261" s="18"/>
      <c r="AC261" s="18"/>
      <c r="AD261" s="18"/>
      <c r="AE261" s="18">
        <v>16858</v>
      </c>
      <c r="AF261" s="18"/>
      <c r="AG261" s="18"/>
      <c r="AH261" s="18">
        <v>16858</v>
      </c>
      <c r="AT261">
        <v>5</v>
      </c>
      <c r="AU261" s="18">
        <v>48698.400000000009</v>
      </c>
      <c r="AV261" s="18"/>
      <c r="AW261" s="18"/>
      <c r="AX261" s="18"/>
      <c r="AY261" s="18"/>
      <c r="AZ261" s="18"/>
      <c r="BA261" s="18">
        <v>48698.400000000009</v>
      </c>
    </row>
    <row r="262" spans="23:53" x14ac:dyDescent="0.35">
      <c r="Z262" s="57">
        <v>45330</v>
      </c>
      <c r="AA262" t="s">
        <v>2359</v>
      </c>
      <c r="AB262" s="18"/>
      <c r="AC262" s="18"/>
      <c r="AD262" s="18"/>
      <c r="AE262" s="18">
        <v>12743.5</v>
      </c>
      <c r="AF262" s="18"/>
      <c r="AG262" s="18"/>
      <c r="AH262" s="18">
        <v>12743.5</v>
      </c>
      <c r="AT262">
        <v>6</v>
      </c>
      <c r="AU262" s="18">
        <v>16742</v>
      </c>
      <c r="AV262" s="18"/>
      <c r="AW262" s="18"/>
      <c r="AX262" s="18"/>
      <c r="AY262" s="18"/>
      <c r="AZ262" s="18"/>
      <c r="BA262" s="18">
        <v>16742</v>
      </c>
    </row>
    <row r="263" spans="23:53" x14ac:dyDescent="0.35">
      <c r="Z263" s="57">
        <v>45337</v>
      </c>
      <c r="AA263" t="s">
        <v>2361</v>
      </c>
      <c r="AB263" s="18"/>
      <c r="AC263" s="18"/>
      <c r="AD263" s="18"/>
      <c r="AE263" s="18">
        <v>707.5</v>
      </c>
      <c r="AF263" s="18"/>
      <c r="AG263" s="18"/>
      <c r="AH263" s="18">
        <v>707.5</v>
      </c>
      <c r="AT263">
        <v>7</v>
      </c>
      <c r="AU263" s="18">
        <v>13677.9</v>
      </c>
      <c r="AV263" s="18"/>
      <c r="AW263" s="18"/>
      <c r="AX263" s="18"/>
      <c r="AY263" s="18"/>
      <c r="AZ263" s="18"/>
      <c r="BA263" s="18">
        <v>13677.9</v>
      </c>
    </row>
    <row r="264" spans="23:53" x14ac:dyDescent="0.35">
      <c r="Y264">
        <v>4</v>
      </c>
      <c r="Z264" s="57">
        <v>45278</v>
      </c>
      <c r="AA264" t="s">
        <v>2204</v>
      </c>
      <c r="AB264" s="18"/>
      <c r="AC264" s="18"/>
      <c r="AD264" s="18"/>
      <c r="AE264" s="18">
        <v>696</v>
      </c>
      <c r="AF264" s="18"/>
      <c r="AG264" s="18"/>
      <c r="AH264" s="18">
        <v>696</v>
      </c>
      <c r="AT264">
        <v>8</v>
      </c>
      <c r="AU264" s="18">
        <v>30275.5</v>
      </c>
      <c r="AV264" s="18"/>
      <c r="AW264" s="18"/>
      <c r="AX264" s="18"/>
      <c r="AY264" s="18"/>
      <c r="AZ264" s="18"/>
      <c r="BA264" s="18">
        <v>30275.5</v>
      </c>
    </row>
    <row r="265" spans="23:53" x14ac:dyDescent="0.35">
      <c r="W265" s="36" t="s">
        <v>204</v>
      </c>
      <c r="X265" s="36"/>
      <c r="Y265" s="36"/>
      <c r="Z265" s="36"/>
      <c r="AA265" s="36"/>
      <c r="AB265" s="37"/>
      <c r="AC265" s="37"/>
      <c r="AD265" s="37"/>
      <c r="AE265" s="37">
        <v>82391.5</v>
      </c>
      <c r="AF265" s="37"/>
      <c r="AG265" s="37"/>
      <c r="AH265" s="37">
        <v>82391.5</v>
      </c>
      <c r="AT265">
        <v>9</v>
      </c>
      <c r="AU265" s="18">
        <v>70955.5</v>
      </c>
      <c r="AV265" s="18"/>
      <c r="AW265" s="18"/>
      <c r="AX265" s="18"/>
      <c r="AY265" s="18"/>
      <c r="AZ265" s="18"/>
      <c r="BA265" s="18">
        <v>70955.5</v>
      </c>
    </row>
    <row r="266" spans="23:53" x14ac:dyDescent="0.35">
      <c r="W266" t="s">
        <v>173</v>
      </c>
      <c r="X266">
        <v>2020</v>
      </c>
      <c r="Y266">
        <v>11</v>
      </c>
      <c r="Z266" s="57">
        <v>44159</v>
      </c>
      <c r="AA266" t="s">
        <v>175</v>
      </c>
      <c r="AB266" s="18">
        <v>0</v>
      </c>
      <c r="AC266" s="18"/>
      <c r="AD266" s="18"/>
      <c r="AE266" s="18"/>
      <c r="AF266" s="18"/>
      <c r="AG266" s="18"/>
      <c r="AH266" s="18">
        <v>0</v>
      </c>
      <c r="AT266">
        <v>10</v>
      </c>
      <c r="AU266" s="18">
        <v>7798</v>
      </c>
      <c r="AV266" s="18"/>
      <c r="AW266" s="18"/>
      <c r="AX266" s="18"/>
      <c r="AY266" s="18"/>
      <c r="AZ266" s="18"/>
      <c r="BA266" s="18">
        <v>7798</v>
      </c>
    </row>
    <row r="267" spans="23:53" x14ac:dyDescent="0.35">
      <c r="W267" s="36" t="s">
        <v>185</v>
      </c>
      <c r="X267" s="36"/>
      <c r="Y267" s="36"/>
      <c r="Z267" s="36"/>
      <c r="AA267" s="36"/>
      <c r="AB267" s="37">
        <v>0</v>
      </c>
      <c r="AC267" s="37"/>
      <c r="AD267" s="37"/>
      <c r="AE267" s="37"/>
      <c r="AF267" s="37"/>
      <c r="AG267" s="37"/>
      <c r="AH267" s="37">
        <v>0</v>
      </c>
      <c r="AT267">
        <v>4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3:53" x14ac:dyDescent="0.35">
      <c r="W268" t="s">
        <v>223</v>
      </c>
      <c r="X268" t="s">
        <v>1763</v>
      </c>
      <c r="Y268" t="s">
        <v>1763</v>
      </c>
      <c r="Z268" s="57">
        <v>44170</v>
      </c>
      <c r="AA268" t="s">
        <v>209</v>
      </c>
      <c r="AB268" s="18"/>
      <c r="AC268" s="18"/>
      <c r="AD268" s="18"/>
      <c r="AE268" s="18"/>
      <c r="AF268" s="18">
        <v>0</v>
      </c>
      <c r="AG268" s="18"/>
      <c r="AH268" s="18">
        <v>0</v>
      </c>
      <c r="AR268" s="36" t="s">
        <v>422</v>
      </c>
      <c r="AS268" s="36"/>
      <c r="AT268" s="36"/>
      <c r="AU268" s="37">
        <v>188147.3</v>
      </c>
      <c r="AV268" s="37"/>
      <c r="AW268" s="37"/>
      <c r="AX268" s="37"/>
      <c r="AY268" s="37"/>
      <c r="AZ268" s="37"/>
      <c r="BA268" s="37">
        <v>188147.3</v>
      </c>
    </row>
    <row r="269" spans="23:53" x14ac:dyDescent="0.35">
      <c r="W269" s="36" t="s">
        <v>224</v>
      </c>
      <c r="X269" s="36"/>
      <c r="Y269" s="36"/>
      <c r="Z269" s="36"/>
      <c r="AA269" s="36"/>
      <c r="AB269" s="37"/>
      <c r="AC269" s="37"/>
      <c r="AD269" s="37"/>
      <c r="AE269" s="37"/>
      <c r="AF269" s="37">
        <v>0</v>
      </c>
      <c r="AG269" s="37"/>
      <c r="AH269" s="37">
        <v>0</v>
      </c>
      <c r="AR269" t="s">
        <v>469</v>
      </c>
      <c r="AS269" t="s">
        <v>1763</v>
      </c>
      <c r="AT269" t="s">
        <v>1763</v>
      </c>
      <c r="AU269" s="18"/>
      <c r="AV269" s="18"/>
      <c r="AW269" s="18"/>
      <c r="AX269" s="18"/>
      <c r="AY269" s="18">
        <v>0</v>
      </c>
      <c r="AZ269" s="18"/>
      <c r="BA269" s="18">
        <v>0</v>
      </c>
    </row>
    <row r="270" spans="23:53" x14ac:dyDescent="0.35">
      <c r="W270" t="s">
        <v>228</v>
      </c>
      <c r="X270" t="s">
        <v>1763</v>
      </c>
      <c r="Y270" t="s">
        <v>1763</v>
      </c>
      <c r="Z270" s="57">
        <v>44513</v>
      </c>
      <c r="AA270" t="s">
        <v>476</v>
      </c>
      <c r="AB270" s="18"/>
      <c r="AC270" s="18"/>
      <c r="AD270" s="18"/>
      <c r="AE270" s="18"/>
      <c r="AF270" s="18">
        <v>0</v>
      </c>
      <c r="AG270" s="18"/>
      <c r="AH270" s="18">
        <v>0</v>
      </c>
      <c r="AR270" s="36" t="s">
        <v>483</v>
      </c>
      <c r="AS270" s="36"/>
      <c r="AT270" s="36"/>
      <c r="AU270" s="37"/>
      <c r="AV270" s="37"/>
      <c r="AW270" s="37"/>
      <c r="AX270" s="37"/>
      <c r="AY270" s="37">
        <v>0</v>
      </c>
      <c r="AZ270" s="37"/>
      <c r="BA270" s="37">
        <v>0</v>
      </c>
    </row>
    <row r="271" spans="23:53" x14ac:dyDescent="0.35">
      <c r="W271" s="36" t="s">
        <v>255</v>
      </c>
      <c r="X271" s="36"/>
      <c r="Y271" s="36"/>
      <c r="Z271" s="36"/>
      <c r="AA271" s="36"/>
      <c r="AB271" s="37"/>
      <c r="AC271" s="37"/>
      <c r="AD271" s="37"/>
      <c r="AE271" s="37"/>
      <c r="AF271" s="37">
        <v>0</v>
      </c>
      <c r="AG271" s="37"/>
      <c r="AH271" s="37">
        <v>0</v>
      </c>
      <c r="AR271" t="s">
        <v>491</v>
      </c>
      <c r="AS271">
        <v>2021</v>
      </c>
      <c r="AT271">
        <v>11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3:53" x14ac:dyDescent="0.35">
      <c r="W272" t="s">
        <v>262</v>
      </c>
      <c r="X272">
        <v>2021</v>
      </c>
      <c r="Y272">
        <v>2</v>
      </c>
      <c r="Z272" s="57">
        <v>44230</v>
      </c>
      <c r="AA272" t="s">
        <v>256</v>
      </c>
      <c r="AB272" s="18">
        <v>0</v>
      </c>
      <c r="AC272" s="18"/>
      <c r="AD272" s="18"/>
      <c r="AE272" s="18"/>
      <c r="AF272" s="18"/>
      <c r="AG272" s="18"/>
      <c r="AH272" s="18">
        <v>0</v>
      </c>
      <c r="AS272">
        <v>2022</v>
      </c>
      <c r="AT272">
        <v>2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5">
      <c r="Z273" s="57">
        <v>44233</v>
      </c>
      <c r="AA273" t="s">
        <v>261</v>
      </c>
      <c r="AB273" s="18">
        <v>0</v>
      </c>
      <c r="AC273" s="18"/>
      <c r="AD273" s="18"/>
      <c r="AE273" s="18"/>
      <c r="AF273" s="18"/>
      <c r="AG273" s="18"/>
      <c r="AH273" s="18">
        <v>0</v>
      </c>
      <c r="AT273">
        <v>3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4:53" x14ac:dyDescent="0.35">
      <c r="Y274">
        <v>3</v>
      </c>
      <c r="Z274" s="57">
        <v>44280</v>
      </c>
      <c r="AA274" t="s">
        <v>321</v>
      </c>
      <c r="AB274" s="18">
        <v>0</v>
      </c>
      <c r="AC274" s="18"/>
      <c r="AD274" s="18"/>
      <c r="AE274" s="18"/>
      <c r="AF274" s="18"/>
      <c r="AG274" s="18"/>
      <c r="AH274" s="18">
        <v>0</v>
      </c>
      <c r="AT274">
        <v>5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5">
      <c r="Y275">
        <v>10</v>
      </c>
      <c r="Z275" s="57">
        <v>44484</v>
      </c>
      <c r="AA275" t="s">
        <v>419</v>
      </c>
      <c r="AB275" s="18">
        <v>0</v>
      </c>
      <c r="AC275" s="18"/>
      <c r="AD275" s="18"/>
      <c r="AE275" s="18"/>
      <c r="AF275" s="18"/>
      <c r="AG275" s="18"/>
      <c r="AH275" s="18">
        <v>0</v>
      </c>
      <c r="AT275">
        <v>6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4:53" x14ac:dyDescent="0.35">
      <c r="X276">
        <v>2023</v>
      </c>
      <c r="Y276">
        <v>1</v>
      </c>
      <c r="Z276" s="57">
        <v>44937</v>
      </c>
      <c r="AA276" t="s">
        <v>1177</v>
      </c>
      <c r="AB276" s="18">
        <v>0</v>
      </c>
      <c r="AC276" s="18"/>
      <c r="AD276" s="18"/>
      <c r="AE276" s="18"/>
      <c r="AF276" s="18"/>
      <c r="AG276" s="18"/>
      <c r="AH276" s="18">
        <v>0</v>
      </c>
      <c r="AT276">
        <v>7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4:53" x14ac:dyDescent="0.35">
      <c r="Y277">
        <v>3</v>
      </c>
      <c r="Z277" t="s">
        <v>1330</v>
      </c>
      <c r="AA277" t="s">
        <v>1329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8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4:53" x14ac:dyDescent="0.35">
      <c r="Z278" t="s">
        <v>1340</v>
      </c>
      <c r="AA278" t="s">
        <v>1341</v>
      </c>
      <c r="AB278" s="18">
        <v>0</v>
      </c>
      <c r="AC278" s="18"/>
      <c r="AD278" s="18"/>
      <c r="AE278" s="18"/>
      <c r="AF278" s="18"/>
      <c r="AG278" s="18"/>
      <c r="AH278" s="18">
        <v>0</v>
      </c>
      <c r="AT278">
        <v>9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5">
      <c r="Y279">
        <v>5</v>
      </c>
      <c r="Z279" s="57">
        <v>45054</v>
      </c>
      <c r="AA279" t="s">
        <v>1540</v>
      </c>
      <c r="AB279" s="18">
        <v>0</v>
      </c>
      <c r="AC279" s="18"/>
      <c r="AD279" s="18"/>
      <c r="AE279" s="18"/>
      <c r="AF279" s="18"/>
      <c r="AG279" s="18"/>
      <c r="AH279" s="18">
        <v>0</v>
      </c>
      <c r="AT279">
        <v>10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4:53" x14ac:dyDescent="0.35">
      <c r="Z280" s="57">
        <v>45066</v>
      </c>
      <c r="AA280" t="s">
        <v>1557</v>
      </c>
      <c r="AB280" s="18">
        <v>0</v>
      </c>
      <c r="AC280" s="18"/>
      <c r="AD280" s="18"/>
      <c r="AE280" s="18"/>
      <c r="AF280" s="18"/>
      <c r="AG280" s="18"/>
      <c r="AH280" s="18">
        <v>0</v>
      </c>
      <c r="AT280">
        <v>11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4:53" x14ac:dyDescent="0.35">
      <c r="Z281" s="57">
        <v>45071</v>
      </c>
      <c r="AA281" t="s">
        <v>1557</v>
      </c>
      <c r="AB281" s="18">
        <v>0</v>
      </c>
      <c r="AC281" s="18"/>
      <c r="AD281" s="18"/>
      <c r="AE281" s="18"/>
      <c r="AF281" s="18"/>
      <c r="AG281" s="18"/>
      <c r="AH281" s="18">
        <v>0</v>
      </c>
      <c r="AT281">
        <v>12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5">
      <c r="Z282" s="57">
        <v>45072</v>
      </c>
      <c r="AA282" t="s">
        <v>1561</v>
      </c>
      <c r="AB282" s="18">
        <v>0</v>
      </c>
      <c r="AC282" s="18"/>
      <c r="AD282" s="18"/>
      <c r="AE282" s="18"/>
      <c r="AF282" s="18"/>
      <c r="AG282" s="18"/>
      <c r="AH282" s="18">
        <v>0</v>
      </c>
      <c r="AT282">
        <v>4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5">
      <c r="Z283" s="57">
        <v>45076</v>
      </c>
      <c r="AA283" t="s">
        <v>1561</v>
      </c>
      <c r="AB283" s="18">
        <v>0</v>
      </c>
      <c r="AC283" s="18"/>
      <c r="AD283" s="18"/>
      <c r="AE283" s="18"/>
      <c r="AF283" s="18"/>
      <c r="AG283" s="18"/>
      <c r="AH283" s="18">
        <v>0</v>
      </c>
      <c r="AS283">
        <v>2023</v>
      </c>
      <c r="AT283">
        <v>1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4:53" x14ac:dyDescent="0.35">
      <c r="Y284">
        <v>6</v>
      </c>
      <c r="Z284" s="57">
        <v>45084</v>
      </c>
      <c r="AA284" t="s">
        <v>1617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2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4:53" x14ac:dyDescent="0.35">
      <c r="Z285" s="57">
        <v>45092</v>
      </c>
      <c r="AA285" t="s">
        <v>1628</v>
      </c>
      <c r="AB285" s="18">
        <v>0</v>
      </c>
      <c r="AC285" s="18"/>
      <c r="AD285" s="18"/>
      <c r="AE285" s="18"/>
      <c r="AF285" s="18"/>
      <c r="AG285" s="18"/>
      <c r="AH285" s="18">
        <v>0</v>
      </c>
      <c r="AT285">
        <v>3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4:53" x14ac:dyDescent="0.35">
      <c r="Z286" s="57">
        <v>45101</v>
      </c>
      <c r="AA286" t="s">
        <v>1650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5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4:53" x14ac:dyDescent="0.35">
      <c r="Y287">
        <v>7</v>
      </c>
      <c r="Z287" s="57">
        <v>45113</v>
      </c>
      <c r="AA287" t="s">
        <v>1714</v>
      </c>
      <c r="AB287" s="18">
        <v>0</v>
      </c>
      <c r="AC287" s="18"/>
      <c r="AD287" s="18"/>
      <c r="AE287" s="18"/>
      <c r="AF287" s="18"/>
      <c r="AG287" s="18"/>
      <c r="AH287" s="18">
        <v>0</v>
      </c>
      <c r="AT287">
        <v>6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4:53" x14ac:dyDescent="0.35">
      <c r="Y288">
        <v>8</v>
      </c>
      <c r="Z288" s="57">
        <v>45139</v>
      </c>
      <c r="AA288" t="s">
        <v>1794</v>
      </c>
      <c r="AB288" s="18">
        <v>0</v>
      </c>
      <c r="AC288" s="18"/>
      <c r="AD288" s="18"/>
      <c r="AE288" s="18"/>
      <c r="AF288" s="18"/>
      <c r="AG288" s="18"/>
      <c r="AH288" s="18">
        <v>0</v>
      </c>
      <c r="AT288">
        <v>7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5">
      <c r="Z289" s="57">
        <v>45145</v>
      </c>
      <c r="AA289" t="s">
        <v>1804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8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5">
      <c r="Z290" s="57">
        <v>45155</v>
      </c>
      <c r="AA290" t="s">
        <v>1820</v>
      </c>
      <c r="AB290" s="18">
        <v>0</v>
      </c>
      <c r="AC290" s="18"/>
      <c r="AD290" s="18"/>
      <c r="AE290" s="18"/>
      <c r="AF290" s="18"/>
      <c r="AG290" s="18"/>
      <c r="AH290" s="18">
        <v>0</v>
      </c>
      <c r="AT290">
        <v>9</v>
      </c>
      <c r="AU290" s="18">
        <v>2613.5</v>
      </c>
      <c r="AV290" s="18"/>
      <c r="AW290" s="18"/>
      <c r="AX290" s="18"/>
      <c r="AY290" s="18"/>
      <c r="AZ290" s="18"/>
      <c r="BA290" s="18">
        <v>2613.5</v>
      </c>
    </row>
    <row r="291" spans="23:53" x14ac:dyDescent="0.35">
      <c r="Y291">
        <v>9</v>
      </c>
      <c r="Z291" s="57">
        <v>45175</v>
      </c>
      <c r="AA291" t="s">
        <v>1885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10</v>
      </c>
      <c r="AU291" s="18">
        <v>5096</v>
      </c>
      <c r="AV291" s="18"/>
      <c r="AW291" s="18"/>
      <c r="AX291" s="18"/>
      <c r="AY291" s="18"/>
      <c r="AZ291" s="18"/>
      <c r="BA291" s="18">
        <v>5096</v>
      </c>
    </row>
    <row r="292" spans="23:53" x14ac:dyDescent="0.35">
      <c r="AA292" t="s">
        <v>1887</v>
      </c>
      <c r="AB292" s="18">
        <v>0</v>
      </c>
      <c r="AC292" s="18"/>
      <c r="AD292" s="18"/>
      <c r="AE292" s="18"/>
      <c r="AF292" s="18"/>
      <c r="AG292" s="18"/>
      <c r="AH292" s="18">
        <v>0</v>
      </c>
      <c r="AT292">
        <v>11</v>
      </c>
      <c r="AU292" s="18">
        <v>5326.5</v>
      </c>
      <c r="AV292" s="18"/>
      <c r="AW292" s="18"/>
      <c r="AX292" s="18"/>
      <c r="AY292" s="18"/>
      <c r="AZ292" s="18"/>
      <c r="BA292" s="18">
        <v>5326.5</v>
      </c>
    </row>
    <row r="293" spans="23:53" x14ac:dyDescent="0.35">
      <c r="Z293" s="57">
        <v>45183</v>
      </c>
      <c r="AA293" t="s">
        <v>1899</v>
      </c>
      <c r="AB293" s="18">
        <v>0</v>
      </c>
      <c r="AC293" s="18"/>
      <c r="AD293" s="18"/>
      <c r="AE293" s="18"/>
      <c r="AF293" s="18"/>
      <c r="AG293" s="18"/>
      <c r="AH293" s="18">
        <v>0</v>
      </c>
      <c r="AT293">
        <v>12</v>
      </c>
      <c r="AU293" s="18">
        <v>16361.5</v>
      </c>
      <c r="AV293" s="18"/>
      <c r="AW293" s="18"/>
      <c r="AX293" s="18"/>
      <c r="AY293" s="18"/>
      <c r="AZ293" s="18"/>
      <c r="BA293" s="18">
        <v>16361.5</v>
      </c>
    </row>
    <row r="294" spans="23:53" x14ac:dyDescent="0.35">
      <c r="Z294" t="s">
        <v>1915</v>
      </c>
      <c r="AA294" t="s">
        <v>1914</v>
      </c>
      <c r="AB294" s="18">
        <v>0</v>
      </c>
      <c r="AC294" s="18"/>
      <c r="AD294" s="18"/>
      <c r="AE294" s="18"/>
      <c r="AF294" s="18"/>
      <c r="AG294" s="18"/>
      <c r="AH294" s="18">
        <v>0</v>
      </c>
      <c r="AT294">
        <v>4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5">
      <c r="Y295">
        <v>10</v>
      </c>
      <c r="Z295" s="57">
        <v>45201</v>
      </c>
      <c r="AA295" t="s">
        <v>1988</v>
      </c>
      <c r="AB295" s="18">
        <v>0</v>
      </c>
      <c r="AC295" s="18"/>
      <c r="AD295" s="18"/>
      <c r="AE295" s="18"/>
      <c r="AF295" s="18"/>
      <c r="AG295" s="18"/>
      <c r="AH295" s="18">
        <v>0</v>
      </c>
      <c r="AS295">
        <v>2024</v>
      </c>
      <c r="AT295">
        <v>1</v>
      </c>
      <c r="AU295" s="18">
        <v>5088.5</v>
      </c>
      <c r="AV295" s="18"/>
      <c r="AW295" s="18"/>
      <c r="AX295" s="18"/>
      <c r="AY295" s="18"/>
      <c r="AZ295" s="18"/>
      <c r="BA295" s="18">
        <v>5088.5</v>
      </c>
    </row>
    <row r="296" spans="23:53" x14ac:dyDescent="0.35">
      <c r="Z296" t="s">
        <v>2004</v>
      </c>
      <c r="AA296" t="s">
        <v>2005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2</v>
      </c>
      <c r="AU296" s="18">
        <v>2405.1</v>
      </c>
      <c r="AV296" s="18"/>
      <c r="AW296" s="18"/>
      <c r="AX296" s="18"/>
      <c r="AY296" s="18"/>
      <c r="AZ296" s="18"/>
      <c r="BA296" s="18">
        <v>2405.1</v>
      </c>
    </row>
    <row r="297" spans="23:53" x14ac:dyDescent="0.35">
      <c r="Y297">
        <v>11</v>
      </c>
      <c r="Z297" s="57">
        <v>45239</v>
      </c>
      <c r="AA297" t="s">
        <v>2159</v>
      </c>
      <c r="AB297" s="18">
        <v>0</v>
      </c>
      <c r="AC297" s="18"/>
      <c r="AD297" s="18"/>
      <c r="AE297" s="18"/>
      <c r="AF297" s="18"/>
      <c r="AG297" s="18"/>
      <c r="AH297" s="18">
        <v>0</v>
      </c>
      <c r="AR297" s="36" t="s">
        <v>500</v>
      </c>
      <c r="AS297" s="36"/>
      <c r="AT297" s="36"/>
      <c r="AU297" s="37">
        <v>36891.1</v>
      </c>
      <c r="AV297" s="37"/>
      <c r="AW297" s="37"/>
      <c r="AX297" s="37"/>
      <c r="AY297" s="37"/>
      <c r="AZ297" s="37"/>
      <c r="BA297" s="37">
        <v>36891.1</v>
      </c>
    </row>
    <row r="298" spans="23:53" x14ac:dyDescent="0.35">
      <c r="Z298" s="57">
        <v>45245</v>
      </c>
      <c r="AA298" t="s">
        <v>2163</v>
      </c>
      <c r="AB298" s="18">
        <v>0</v>
      </c>
      <c r="AC298" s="18"/>
      <c r="AD298" s="18"/>
      <c r="AE298" s="18"/>
      <c r="AF298" s="18"/>
      <c r="AG298" s="18"/>
      <c r="AH298" s="18">
        <v>0</v>
      </c>
      <c r="AR298" t="s">
        <v>637</v>
      </c>
      <c r="AS298">
        <v>2022</v>
      </c>
      <c r="AT298">
        <v>3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5">
      <c r="Z299" s="57">
        <v>45251</v>
      </c>
      <c r="AA299" t="s">
        <v>2169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5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5">
      <c r="Y300">
        <v>12</v>
      </c>
      <c r="Z300" s="57">
        <v>45262</v>
      </c>
      <c r="AA300" t="s">
        <v>2184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6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5">
      <c r="Z301" s="57">
        <v>45276</v>
      </c>
      <c r="AA301" t="s">
        <v>2199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9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5">
      <c r="Y302">
        <v>4</v>
      </c>
      <c r="Z302" t="s">
        <v>1458</v>
      </c>
      <c r="AA302" t="s">
        <v>1456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11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5">
      <c r="X303">
        <v>2024</v>
      </c>
      <c r="Y303">
        <v>1</v>
      </c>
      <c r="Z303" s="57">
        <v>45294</v>
      </c>
      <c r="AA303" t="s">
        <v>2274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12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5">
      <c r="W304" s="36" t="s">
        <v>263</v>
      </c>
      <c r="X304" s="36"/>
      <c r="Y304" s="36"/>
      <c r="Z304" s="36"/>
      <c r="AA304" s="36"/>
      <c r="AB304" s="37">
        <v>0</v>
      </c>
      <c r="AC304" s="37"/>
      <c r="AD304" s="37"/>
      <c r="AE304" s="37"/>
      <c r="AF304" s="37"/>
      <c r="AG304" s="37"/>
      <c r="AH304" s="37">
        <v>0</v>
      </c>
      <c r="AT304">
        <v>4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5">
      <c r="W305" t="s">
        <v>280</v>
      </c>
      <c r="X305">
        <v>2021</v>
      </c>
      <c r="Y305">
        <v>2</v>
      </c>
      <c r="Z305" s="57">
        <v>44253</v>
      </c>
      <c r="AA305" t="s">
        <v>278</v>
      </c>
      <c r="AB305" s="18">
        <v>0</v>
      </c>
      <c r="AC305" s="18"/>
      <c r="AD305" s="18"/>
      <c r="AE305" s="18"/>
      <c r="AF305" s="18"/>
      <c r="AG305" s="18"/>
      <c r="AH305" s="18">
        <v>0</v>
      </c>
      <c r="AS305">
        <v>2023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Y306">
        <v>4</v>
      </c>
      <c r="Z306" s="57">
        <v>44294</v>
      </c>
      <c r="AA306" t="s">
        <v>325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5">
      <c r="W307" s="36" t="s">
        <v>281</v>
      </c>
      <c r="X307" s="36"/>
      <c r="Y307" s="36"/>
      <c r="Z307" s="36"/>
      <c r="AA307" s="36"/>
      <c r="AB307" s="37">
        <v>0</v>
      </c>
      <c r="AC307" s="37"/>
      <c r="AD307" s="37"/>
      <c r="AE307" s="37"/>
      <c r="AF307" s="37"/>
      <c r="AG307" s="37"/>
      <c r="AH307" s="37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5">
      <c r="W308" t="s">
        <v>289</v>
      </c>
      <c r="X308">
        <v>2021</v>
      </c>
      <c r="Y308">
        <v>3</v>
      </c>
      <c r="Z308" s="57">
        <v>44265</v>
      </c>
      <c r="AA308" t="s">
        <v>315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7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5">
      <c r="W309" s="36" t="s">
        <v>291</v>
      </c>
      <c r="X309" s="36"/>
      <c r="Y309" s="36"/>
      <c r="Z309" s="36"/>
      <c r="AA309" s="36"/>
      <c r="AB309" s="37">
        <v>0</v>
      </c>
      <c r="AC309" s="37"/>
      <c r="AD309" s="37"/>
      <c r="AE309" s="37"/>
      <c r="AF309" s="37"/>
      <c r="AG309" s="37"/>
      <c r="AH309" s="37">
        <v>0</v>
      </c>
      <c r="AT309">
        <v>9</v>
      </c>
      <c r="AU309" s="18">
        <v>3316.2</v>
      </c>
      <c r="AV309" s="18"/>
      <c r="AW309" s="18"/>
      <c r="AX309" s="18"/>
      <c r="AY309" s="18"/>
      <c r="AZ309" s="18"/>
      <c r="BA309" s="18">
        <v>3316.2</v>
      </c>
    </row>
    <row r="310" spans="23:53" x14ac:dyDescent="0.35">
      <c r="W310" t="s">
        <v>375</v>
      </c>
      <c r="X310">
        <v>2021</v>
      </c>
      <c r="Y310">
        <v>9</v>
      </c>
      <c r="Z310" s="57">
        <v>44460</v>
      </c>
      <c r="AA310" t="s">
        <v>373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10</v>
      </c>
      <c r="AU310" s="18">
        <v>6150</v>
      </c>
      <c r="AV310" s="18"/>
      <c r="AW310" s="18"/>
      <c r="AX310" s="18"/>
      <c r="AY310" s="18"/>
      <c r="AZ310" s="18"/>
      <c r="BA310" s="18">
        <v>6150</v>
      </c>
    </row>
    <row r="311" spans="23:53" x14ac:dyDescent="0.35">
      <c r="W311" s="36" t="s">
        <v>382</v>
      </c>
      <c r="X311" s="36"/>
      <c r="Y311" s="36"/>
      <c r="Z311" s="36"/>
      <c r="AA311" s="36"/>
      <c r="AB311" s="37">
        <v>0</v>
      </c>
      <c r="AC311" s="37"/>
      <c r="AD311" s="37"/>
      <c r="AE311" s="37"/>
      <c r="AF311" s="37"/>
      <c r="AG311" s="37"/>
      <c r="AH311" s="37">
        <v>0</v>
      </c>
      <c r="AT311">
        <v>12</v>
      </c>
      <c r="AU311" s="18">
        <v>4318</v>
      </c>
      <c r="AV311" s="18"/>
      <c r="AW311" s="18"/>
      <c r="AX311" s="18"/>
      <c r="AY311" s="18"/>
      <c r="AZ311" s="18"/>
      <c r="BA311" s="18">
        <v>4318</v>
      </c>
    </row>
    <row r="312" spans="23:53" x14ac:dyDescent="0.35">
      <c r="W312" t="s">
        <v>400</v>
      </c>
      <c r="X312">
        <v>2021</v>
      </c>
      <c r="Y312">
        <v>10</v>
      </c>
      <c r="Z312" s="57">
        <v>44471</v>
      </c>
      <c r="AA312" t="s">
        <v>398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4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Z313" s="57">
        <v>44474</v>
      </c>
      <c r="AA313" t="s">
        <v>401</v>
      </c>
      <c r="AB313" s="18">
        <v>0</v>
      </c>
      <c r="AC313" s="18"/>
      <c r="AD313" s="18"/>
      <c r="AE313" s="18"/>
      <c r="AF313" s="18"/>
      <c r="AG313" s="18"/>
      <c r="AH313" s="18">
        <v>0</v>
      </c>
      <c r="AR313" s="36" t="s">
        <v>641</v>
      </c>
      <c r="AS313" s="36"/>
      <c r="AT313" s="36"/>
      <c r="AU313" s="37">
        <v>13784.2</v>
      </c>
      <c r="AV313" s="37"/>
      <c r="AW313" s="37"/>
      <c r="AX313" s="37"/>
      <c r="AY313" s="37"/>
      <c r="AZ313" s="37"/>
      <c r="BA313" s="37">
        <v>13784.2</v>
      </c>
    </row>
    <row r="314" spans="23:53" x14ac:dyDescent="0.35">
      <c r="Z314" s="57">
        <v>44482</v>
      </c>
      <c r="AA314" t="s">
        <v>415</v>
      </c>
      <c r="AB314" s="18">
        <v>0</v>
      </c>
      <c r="AC314" s="18"/>
      <c r="AD314" s="18"/>
      <c r="AE314" s="18"/>
      <c r="AF314" s="18"/>
      <c r="AG314" s="18"/>
      <c r="AH314" s="18">
        <v>0</v>
      </c>
      <c r="AR314" t="s">
        <v>665</v>
      </c>
      <c r="AS314">
        <v>2022</v>
      </c>
      <c r="AT314">
        <v>3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Z315" s="57">
        <v>44483</v>
      </c>
      <c r="AA315" t="s">
        <v>416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5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Z316" s="57">
        <v>44497</v>
      </c>
      <c r="AA316" t="s">
        <v>447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6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5">
      <c r="Y317">
        <v>11</v>
      </c>
      <c r="Z317" s="57">
        <v>44502</v>
      </c>
      <c r="AA317" t="s">
        <v>457</v>
      </c>
      <c r="AB317" s="18">
        <v>0</v>
      </c>
      <c r="AC317" s="18"/>
      <c r="AD317" s="18"/>
      <c r="AE317" s="18"/>
      <c r="AF317" s="18"/>
      <c r="AG317" s="18"/>
      <c r="AH317" s="18">
        <v>0</v>
      </c>
      <c r="AT317">
        <v>4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Z318" s="57">
        <v>44513</v>
      </c>
      <c r="AA318" t="s">
        <v>477</v>
      </c>
      <c r="AB318" s="18">
        <v>0</v>
      </c>
      <c r="AC318" s="18"/>
      <c r="AD318" s="18"/>
      <c r="AE318" s="18"/>
      <c r="AF318" s="18"/>
      <c r="AG318" s="18"/>
      <c r="AH318" s="18">
        <v>0</v>
      </c>
      <c r="AS318">
        <v>2023</v>
      </c>
      <c r="AT318">
        <v>1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5">
      <c r="Z319" s="57">
        <v>44526</v>
      </c>
      <c r="AA319" t="s">
        <v>481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6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AA320" t="s">
        <v>482</v>
      </c>
      <c r="AB320" s="18">
        <v>0</v>
      </c>
      <c r="AC320" s="18"/>
      <c r="AD320" s="18"/>
      <c r="AE320" s="18"/>
      <c r="AF320" s="18"/>
      <c r="AG320" s="18"/>
      <c r="AH320" s="18">
        <v>0</v>
      </c>
      <c r="AR320" s="36" t="s">
        <v>679</v>
      </c>
      <c r="AS320" s="36"/>
      <c r="AT320" s="36"/>
      <c r="AU320" s="37">
        <v>0</v>
      </c>
      <c r="AV320" s="37"/>
      <c r="AW320" s="37"/>
      <c r="AX320" s="37"/>
      <c r="AY320" s="37"/>
      <c r="AZ320" s="37"/>
      <c r="BA320" s="37">
        <v>0</v>
      </c>
    </row>
    <row r="321" spans="24:53" x14ac:dyDescent="0.35">
      <c r="Y321">
        <v>12</v>
      </c>
      <c r="Z321" s="57">
        <v>44561</v>
      </c>
      <c r="AA321" t="s">
        <v>536</v>
      </c>
      <c r="AB321" s="18">
        <v>0</v>
      </c>
      <c r="AC321" s="18"/>
      <c r="AD321" s="18"/>
      <c r="AE321" s="18"/>
      <c r="AF321" s="18"/>
      <c r="AG321" s="18"/>
      <c r="AH321" s="18">
        <v>0</v>
      </c>
      <c r="AR321" t="s">
        <v>709</v>
      </c>
      <c r="AS321">
        <v>2022</v>
      </c>
      <c r="AT321">
        <v>4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4:53" x14ac:dyDescent="0.35">
      <c r="X322">
        <v>2022</v>
      </c>
      <c r="Y322">
        <v>1</v>
      </c>
      <c r="Z322" s="57">
        <v>44567</v>
      </c>
      <c r="AA322" t="s">
        <v>547</v>
      </c>
      <c r="AB322" s="18">
        <v>0</v>
      </c>
      <c r="AC322" s="18"/>
      <c r="AD322" s="18"/>
      <c r="AE322" s="18"/>
      <c r="AF322" s="18"/>
      <c r="AG322" s="18"/>
      <c r="AH322" s="18">
        <v>0</v>
      </c>
      <c r="AR322" s="36" t="s">
        <v>754</v>
      </c>
      <c r="AS322" s="36"/>
      <c r="AT322" s="36"/>
      <c r="AU322" s="37">
        <v>0</v>
      </c>
      <c r="AV322" s="37"/>
      <c r="AW322" s="37"/>
      <c r="AX322" s="37"/>
      <c r="AY322" s="37"/>
      <c r="AZ322" s="37"/>
      <c r="BA322" s="37">
        <v>0</v>
      </c>
    </row>
    <row r="323" spans="24:53" x14ac:dyDescent="0.35">
      <c r="Z323" s="57">
        <v>44574</v>
      </c>
      <c r="AA323" t="s">
        <v>557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t="s">
        <v>773</v>
      </c>
      <c r="AS323">
        <v>2022</v>
      </c>
      <c r="AT323">
        <v>5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4:53" x14ac:dyDescent="0.35">
      <c r="Z324" s="57">
        <v>44583</v>
      </c>
      <c r="AA324" t="s">
        <v>565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4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4:53" x14ac:dyDescent="0.35">
      <c r="Y325">
        <v>2</v>
      </c>
      <c r="Z325" s="57">
        <v>44602</v>
      </c>
      <c r="AA325" t="s">
        <v>601</v>
      </c>
      <c r="AB325" s="18">
        <v>0</v>
      </c>
      <c r="AC325" s="18"/>
      <c r="AD325" s="18"/>
      <c r="AE325" s="18"/>
      <c r="AF325" s="18"/>
      <c r="AG325" s="18"/>
      <c r="AH325" s="18">
        <v>0</v>
      </c>
      <c r="AR325" s="36" t="s">
        <v>798</v>
      </c>
      <c r="AS325" s="36"/>
      <c r="AT325" s="36"/>
      <c r="AU325" s="37">
        <v>0</v>
      </c>
      <c r="AV325" s="37"/>
      <c r="AW325" s="37"/>
      <c r="AX325" s="37"/>
      <c r="AY325" s="37"/>
      <c r="AZ325" s="37"/>
      <c r="BA325" s="37">
        <v>0</v>
      </c>
    </row>
    <row r="326" spans="24:53" x14ac:dyDescent="0.35">
      <c r="Z326" s="57">
        <v>44614</v>
      </c>
      <c r="AA326" t="s">
        <v>608</v>
      </c>
      <c r="AB326" s="18">
        <v>0</v>
      </c>
      <c r="AC326" s="18"/>
      <c r="AD326" s="18"/>
      <c r="AE326" s="18"/>
      <c r="AF326" s="18"/>
      <c r="AG326" s="18"/>
      <c r="AH326" s="18">
        <v>0</v>
      </c>
      <c r="AR326" t="s">
        <v>784</v>
      </c>
      <c r="AS326">
        <v>2022</v>
      </c>
      <c r="AT326">
        <v>5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4:53" x14ac:dyDescent="0.35">
      <c r="Y327">
        <v>3</v>
      </c>
      <c r="Z327" s="57">
        <v>44631</v>
      </c>
      <c r="AA327" t="s">
        <v>643</v>
      </c>
      <c r="AB327" s="18">
        <v>0</v>
      </c>
      <c r="AC327" s="18"/>
      <c r="AD327" s="18"/>
      <c r="AE327" s="18"/>
      <c r="AF327" s="18"/>
      <c r="AG327" s="18"/>
      <c r="AH327" s="18">
        <v>0</v>
      </c>
      <c r="AT327">
        <v>8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4:53" x14ac:dyDescent="0.35">
      <c r="Z328" s="57">
        <v>44637</v>
      </c>
      <c r="AA328" t="s">
        <v>649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10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4:53" x14ac:dyDescent="0.35">
      <c r="Y329">
        <v>5</v>
      </c>
      <c r="Z329" s="57">
        <v>44704</v>
      </c>
      <c r="AA329" t="s">
        <v>794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4:53" x14ac:dyDescent="0.35">
      <c r="Y330">
        <v>6</v>
      </c>
      <c r="Z330" s="57">
        <v>44740</v>
      </c>
      <c r="AA330" t="s">
        <v>846</v>
      </c>
      <c r="AB330" s="18">
        <v>0</v>
      </c>
      <c r="AC330" s="18"/>
      <c r="AD330" s="18"/>
      <c r="AE330" s="18"/>
      <c r="AF330" s="18"/>
      <c r="AG330" s="18"/>
      <c r="AH330" s="18">
        <v>0</v>
      </c>
      <c r="AS330">
        <v>2023</v>
      </c>
      <c r="AT330">
        <v>3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4:53" x14ac:dyDescent="0.35">
      <c r="Y331">
        <v>7</v>
      </c>
      <c r="Z331" s="57">
        <v>44754</v>
      </c>
      <c r="AA331" t="s">
        <v>857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12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4:53" x14ac:dyDescent="0.35">
      <c r="Y332">
        <v>8</v>
      </c>
      <c r="Z332" s="57">
        <v>44798</v>
      </c>
      <c r="AA332" t="s">
        <v>915</v>
      </c>
      <c r="AB332" s="18">
        <v>0</v>
      </c>
      <c r="AC332" s="18"/>
      <c r="AD332" s="18"/>
      <c r="AE332" s="18"/>
      <c r="AF332" s="18"/>
      <c r="AG332" s="18"/>
      <c r="AH332" s="18">
        <v>0</v>
      </c>
      <c r="AS332">
        <v>2024</v>
      </c>
      <c r="AT332">
        <v>2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4:53" x14ac:dyDescent="0.35">
      <c r="Z333" s="57">
        <v>44799</v>
      </c>
      <c r="AA333" t="s">
        <v>915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s="36" t="s">
        <v>799</v>
      </c>
      <c r="AS333" s="36"/>
      <c r="AT333" s="36"/>
      <c r="AU333" s="37">
        <v>0</v>
      </c>
      <c r="AV333" s="37"/>
      <c r="AW333" s="37"/>
      <c r="AX333" s="37"/>
      <c r="AY333" s="37"/>
      <c r="AZ333" s="37"/>
      <c r="BA333" s="37">
        <v>0</v>
      </c>
    </row>
    <row r="334" spans="24:53" x14ac:dyDescent="0.35">
      <c r="Y334">
        <v>9</v>
      </c>
      <c r="Z334" s="57">
        <v>44827</v>
      </c>
      <c r="AA334" t="s">
        <v>943</v>
      </c>
      <c r="AB334" s="18">
        <v>0</v>
      </c>
      <c r="AC334" s="18"/>
      <c r="AD334" s="18"/>
      <c r="AE334" s="18"/>
      <c r="AF334" s="18"/>
      <c r="AG334" s="18"/>
      <c r="AH334" s="18">
        <v>0</v>
      </c>
      <c r="AR334" t="s">
        <v>859</v>
      </c>
      <c r="AS334">
        <v>2022</v>
      </c>
      <c r="AT334">
        <v>7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4:53" x14ac:dyDescent="0.35">
      <c r="Y335">
        <v>10</v>
      </c>
      <c r="Z335" s="57">
        <v>44845</v>
      </c>
      <c r="AA335" t="s">
        <v>998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8</v>
      </c>
      <c r="AU335" s="18">
        <v>0.20000000000004547</v>
      </c>
      <c r="AV335" s="18"/>
      <c r="AW335" s="18"/>
      <c r="AX335" s="18"/>
      <c r="AY335" s="18"/>
      <c r="AZ335" s="18"/>
      <c r="BA335" s="18">
        <v>0.20000000000004547</v>
      </c>
    </row>
    <row r="336" spans="24:53" x14ac:dyDescent="0.35">
      <c r="Y336">
        <v>11</v>
      </c>
      <c r="Z336" s="57">
        <v>44880</v>
      </c>
      <c r="AA336" t="s">
        <v>1066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9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4:53" x14ac:dyDescent="0.35">
      <c r="Z337" t="s">
        <v>1069</v>
      </c>
      <c r="AA337" t="s">
        <v>1067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11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4:53" x14ac:dyDescent="0.35">
      <c r="Y338">
        <v>12</v>
      </c>
      <c r="Z338" t="s">
        <v>1134</v>
      </c>
      <c r="AA338" t="s">
        <v>1133</v>
      </c>
      <c r="AB338" s="18">
        <v>0</v>
      </c>
      <c r="AC338" s="18"/>
      <c r="AD338" s="18"/>
      <c r="AE338" s="18"/>
      <c r="AF338" s="18"/>
      <c r="AG338" s="18"/>
      <c r="AH338" s="18">
        <v>0</v>
      </c>
      <c r="AS338">
        <v>2023</v>
      </c>
      <c r="AT338">
        <v>2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5">
      <c r="Y339">
        <v>4</v>
      </c>
      <c r="Z339" s="57">
        <v>44659</v>
      </c>
      <c r="AA339" t="s">
        <v>686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5</v>
      </c>
      <c r="AU339" s="18">
        <v>3784</v>
      </c>
      <c r="AV339" s="18"/>
      <c r="AW339" s="18"/>
      <c r="AX339" s="18"/>
      <c r="AY339" s="18"/>
      <c r="AZ339" s="18"/>
      <c r="BA339" s="18">
        <v>3784</v>
      </c>
    </row>
    <row r="340" spans="24:53" x14ac:dyDescent="0.35">
      <c r="Z340" s="57">
        <v>44679</v>
      </c>
      <c r="AA340" t="s">
        <v>726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7</v>
      </c>
      <c r="AU340" s="18">
        <v>2516</v>
      </c>
      <c r="AV340" s="18"/>
      <c r="AW340" s="18"/>
      <c r="AX340" s="18"/>
      <c r="AY340" s="18"/>
      <c r="AZ340" s="18"/>
      <c r="BA340" s="18">
        <v>2516</v>
      </c>
    </row>
    <row r="341" spans="24:53" x14ac:dyDescent="0.35">
      <c r="X341">
        <v>2023</v>
      </c>
      <c r="Y341">
        <v>1</v>
      </c>
      <c r="Z341" s="57">
        <v>44946</v>
      </c>
      <c r="AA341" t="s">
        <v>1194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11</v>
      </c>
      <c r="AU341" s="18">
        <v>4987.1000000000004</v>
      </c>
      <c r="AV341" s="18"/>
      <c r="AW341" s="18"/>
      <c r="AX341" s="18"/>
      <c r="AY341" s="18"/>
      <c r="AZ341" s="18"/>
      <c r="BA341" s="18">
        <v>4987.1000000000004</v>
      </c>
    </row>
    <row r="342" spans="24:53" x14ac:dyDescent="0.35">
      <c r="Y342">
        <v>2</v>
      </c>
      <c r="Z342" s="57">
        <v>44968</v>
      </c>
      <c r="AA342" t="s">
        <v>1256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4</v>
      </c>
      <c r="AU342" s="18">
        <v>6058.6</v>
      </c>
      <c r="AV342" s="18"/>
      <c r="AW342" s="18"/>
      <c r="AX342" s="18"/>
      <c r="AY342" s="18"/>
      <c r="AZ342" s="18"/>
      <c r="BA342" s="18">
        <v>6058.6</v>
      </c>
    </row>
    <row r="343" spans="24:53" x14ac:dyDescent="0.35">
      <c r="Z343" t="s">
        <v>1279</v>
      </c>
      <c r="AA343" t="s">
        <v>1280</v>
      </c>
      <c r="AB343" s="18">
        <v>0</v>
      </c>
      <c r="AC343" s="18"/>
      <c r="AD343" s="18"/>
      <c r="AE343" s="18"/>
      <c r="AF343" s="18"/>
      <c r="AG343" s="18"/>
      <c r="AH343" s="18">
        <v>0</v>
      </c>
      <c r="AR343" s="36" t="s">
        <v>874</v>
      </c>
      <c r="AS343" s="36"/>
      <c r="AT343" s="36"/>
      <c r="AU343" s="37">
        <v>17345.900000000001</v>
      </c>
      <c r="AV343" s="37"/>
      <c r="AW343" s="37"/>
      <c r="AX343" s="37"/>
      <c r="AY343" s="37"/>
      <c r="AZ343" s="37"/>
      <c r="BA343" s="37">
        <v>17345.900000000001</v>
      </c>
    </row>
    <row r="344" spans="24:53" x14ac:dyDescent="0.35">
      <c r="Z344" t="s">
        <v>1283</v>
      </c>
      <c r="AA344" t="s">
        <v>1281</v>
      </c>
      <c r="AB344" s="18">
        <v>0</v>
      </c>
      <c r="AC344" s="18"/>
      <c r="AD344" s="18"/>
      <c r="AE344" s="18"/>
      <c r="AF344" s="18"/>
      <c r="AG344" s="18"/>
      <c r="AH344" s="18">
        <v>0</v>
      </c>
      <c r="AR344" t="s">
        <v>958</v>
      </c>
      <c r="AS344">
        <v>2022</v>
      </c>
      <c r="AT344">
        <v>9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5">
      <c r="Y345">
        <v>3</v>
      </c>
      <c r="Z345" t="s">
        <v>1321</v>
      </c>
      <c r="AA345" t="s">
        <v>1319</v>
      </c>
      <c r="AB345" s="18">
        <v>-1.1368683772161603E-13</v>
      </c>
      <c r="AC345" s="18"/>
      <c r="AD345" s="18"/>
      <c r="AE345" s="18"/>
      <c r="AF345" s="18"/>
      <c r="AG345" s="18"/>
      <c r="AH345" s="18">
        <v>-1.1368683772161603E-13</v>
      </c>
      <c r="AS345">
        <v>2023</v>
      </c>
      <c r="AT345">
        <v>1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5">
      <c r="Z346" t="s">
        <v>1324</v>
      </c>
      <c r="AA346" t="s">
        <v>1320</v>
      </c>
      <c r="AB346" s="18">
        <v>0</v>
      </c>
      <c r="AC346" s="18"/>
      <c r="AD346" s="18"/>
      <c r="AE346" s="18"/>
      <c r="AF346" s="18"/>
      <c r="AG346" s="18"/>
      <c r="AH346" s="18">
        <v>0</v>
      </c>
      <c r="AR346" s="36" t="s">
        <v>985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4:53" x14ac:dyDescent="0.35">
      <c r="Z347" t="s">
        <v>1334</v>
      </c>
      <c r="AA347" t="s">
        <v>1337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t="s">
        <v>1044</v>
      </c>
      <c r="AS347" t="s">
        <v>1763</v>
      </c>
      <c r="AT347" t="s">
        <v>1763</v>
      </c>
      <c r="AU347" s="18"/>
      <c r="AV347" s="18"/>
      <c r="AW347" s="18"/>
      <c r="AX347" s="18"/>
      <c r="AY347" s="18">
        <v>0</v>
      </c>
      <c r="AZ347" s="18"/>
      <c r="BA347" s="18">
        <v>0</v>
      </c>
    </row>
    <row r="348" spans="24:53" x14ac:dyDescent="0.35">
      <c r="Y348">
        <v>5</v>
      </c>
      <c r="Z348" s="57">
        <v>45058</v>
      </c>
      <c r="AA348" t="s">
        <v>1541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s="36" t="s">
        <v>1045</v>
      </c>
      <c r="AS348" s="36"/>
      <c r="AT348" s="36"/>
      <c r="AU348" s="37"/>
      <c r="AV348" s="37"/>
      <c r="AW348" s="37"/>
      <c r="AX348" s="37"/>
      <c r="AY348" s="37">
        <v>0</v>
      </c>
      <c r="AZ348" s="37"/>
      <c r="BA348" s="37">
        <v>0</v>
      </c>
    </row>
    <row r="349" spans="24:53" x14ac:dyDescent="0.35">
      <c r="Y349">
        <v>6</v>
      </c>
      <c r="Z349" t="s">
        <v>1611</v>
      </c>
      <c r="AA349" t="s">
        <v>1610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1051</v>
      </c>
      <c r="AS349">
        <v>2022</v>
      </c>
      <c r="AT349">
        <v>11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5">
      <c r="Z350" s="57">
        <v>45091</v>
      </c>
      <c r="AA350" t="s">
        <v>1626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12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4:53" x14ac:dyDescent="0.35">
      <c r="Z351" s="57">
        <v>45101</v>
      </c>
      <c r="AA351" t="s">
        <v>1651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1088</v>
      </c>
      <c r="AS351" s="36"/>
      <c r="AT351" s="36"/>
      <c r="AU351" s="37">
        <v>0</v>
      </c>
      <c r="AV351" s="37"/>
      <c r="AW351" s="37"/>
      <c r="AX351" s="37"/>
      <c r="AY351" s="37"/>
      <c r="AZ351" s="37"/>
      <c r="BA351" s="37">
        <v>0</v>
      </c>
    </row>
    <row r="352" spans="24:53" x14ac:dyDescent="0.35">
      <c r="Y352">
        <v>7</v>
      </c>
      <c r="Z352" t="s">
        <v>1724</v>
      </c>
      <c r="AA352" t="s">
        <v>1723</v>
      </c>
      <c r="AB352" s="18">
        <v>-1.1368683772161603E-13</v>
      </c>
      <c r="AC352" s="18"/>
      <c r="AD352" s="18"/>
      <c r="AE352" s="18"/>
      <c r="AF352" s="18"/>
      <c r="AG352" s="18"/>
      <c r="AH352" s="18">
        <v>-1.1368683772161603E-13</v>
      </c>
      <c r="AR352" t="s">
        <v>1057</v>
      </c>
      <c r="AS352">
        <v>2022</v>
      </c>
      <c r="AT352">
        <v>11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5:53" x14ac:dyDescent="0.35">
      <c r="Z353" s="57">
        <v>45127</v>
      </c>
      <c r="AA353" t="s">
        <v>1726</v>
      </c>
      <c r="AB353" s="18">
        <v>0</v>
      </c>
      <c r="AC353" s="18"/>
      <c r="AD353" s="18"/>
      <c r="AE353" s="18"/>
      <c r="AF353" s="18"/>
      <c r="AG353" s="18"/>
      <c r="AH353" s="18">
        <v>0</v>
      </c>
      <c r="AR353" s="36" t="s">
        <v>1089</v>
      </c>
      <c r="AS353" s="36"/>
      <c r="AT353" s="36"/>
      <c r="AU353" s="37">
        <v>0</v>
      </c>
      <c r="AV353" s="37"/>
      <c r="AW353" s="37"/>
      <c r="AX353" s="37"/>
      <c r="AY353" s="37"/>
      <c r="AZ353" s="37"/>
      <c r="BA353" s="37">
        <v>0</v>
      </c>
    </row>
    <row r="354" spans="25:53" x14ac:dyDescent="0.35">
      <c r="Y354">
        <v>8</v>
      </c>
      <c r="Z354" s="57">
        <v>45142</v>
      </c>
      <c r="AA354" t="s">
        <v>1798</v>
      </c>
      <c r="AB354" s="18">
        <v>66.199999999999989</v>
      </c>
      <c r="AC354" s="18"/>
      <c r="AD354" s="18"/>
      <c r="AE354" s="18"/>
      <c r="AF354" s="18"/>
      <c r="AG354" s="18"/>
      <c r="AH354" s="18">
        <v>66.199999999999989</v>
      </c>
      <c r="AR354" t="s">
        <v>1101</v>
      </c>
      <c r="AS354">
        <v>2022</v>
      </c>
      <c r="AT354">
        <v>11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5:53" x14ac:dyDescent="0.35">
      <c r="Z355" s="57">
        <v>45153</v>
      </c>
      <c r="AA355" t="s">
        <v>1812</v>
      </c>
      <c r="AB355" s="18">
        <v>1738</v>
      </c>
      <c r="AC355" s="18"/>
      <c r="AD355" s="18"/>
      <c r="AE355" s="18"/>
      <c r="AF355" s="18"/>
      <c r="AG355" s="18"/>
      <c r="AH355" s="18">
        <v>1738</v>
      </c>
      <c r="AR355" s="36" t="s">
        <v>1104</v>
      </c>
      <c r="AS355" s="36"/>
      <c r="AT355" s="36"/>
      <c r="AU355" s="37">
        <v>0</v>
      </c>
      <c r="AV355" s="37"/>
      <c r="AW355" s="37"/>
      <c r="AX355" s="37"/>
      <c r="AY355" s="37"/>
      <c r="AZ355" s="37"/>
      <c r="BA355" s="37">
        <v>0</v>
      </c>
    </row>
    <row r="356" spans="25:53" x14ac:dyDescent="0.35">
      <c r="Z356" s="57">
        <v>45155</v>
      </c>
      <c r="AA356" t="s">
        <v>1821</v>
      </c>
      <c r="AB356" s="18">
        <v>250</v>
      </c>
      <c r="AC356" s="18"/>
      <c r="AD356" s="18"/>
      <c r="AE356" s="18"/>
      <c r="AF356" s="18"/>
      <c r="AG356" s="18"/>
      <c r="AH356" s="18">
        <v>250</v>
      </c>
      <c r="AR356" t="s">
        <v>1100</v>
      </c>
      <c r="AS356">
        <v>2022</v>
      </c>
      <c r="AT356">
        <v>11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5:53" x14ac:dyDescent="0.35">
      <c r="Z357" s="57">
        <v>45160</v>
      </c>
      <c r="AA357" t="s">
        <v>1826</v>
      </c>
      <c r="AB357" s="18">
        <v>1738</v>
      </c>
      <c r="AC357" s="18"/>
      <c r="AD357" s="18"/>
      <c r="AE357" s="18"/>
      <c r="AF357" s="18"/>
      <c r="AG357" s="18"/>
      <c r="AH357" s="18">
        <v>1738</v>
      </c>
      <c r="AR357" s="36" t="s">
        <v>1105</v>
      </c>
      <c r="AS357" s="36"/>
      <c r="AT357" s="36"/>
      <c r="AU357" s="37">
        <v>0</v>
      </c>
      <c r="AV357" s="37"/>
      <c r="AW357" s="37"/>
      <c r="AX357" s="37"/>
      <c r="AY357" s="37"/>
      <c r="AZ357" s="37"/>
      <c r="BA357" s="37">
        <v>0</v>
      </c>
    </row>
    <row r="358" spans="25:53" x14ac:dyDescent="0.35">
      <c r="Z358" s="57">
        <v>45164</v>
      </c>
      <c r="AA358" t="s">
        <v>1830</v>
      </c>
      <c r="AB358" s="18">
        <v>811.2</v>
      </c>
      <c r="AC358" s="18"/>
      <c r="AD358" s="18"/>
      <c r="AE358" s="18"/>
      <c r="AF358" s="18"/>
      <c r="AG358" s="18"/>
      <c r="AH358" s="18">
        <v>811.2</v>
      </c>
      <c r="AR358" t="s">
        <v>1196</v>
      </c>
      <c r="AS358">
        <v>2023</v>
      </c>
      <c r="AT358">
        <v>1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5:53" x14ac:dyDescent="0.35">
      <c r="Z359" s="57">
        <v>45168</v>
      </c>
      <c r="AA359" t="s">
        <v>1835</v>
      </c>
      <c r="AB359" s="18">
        <v>1738</v>
      </c>
      <c r="AC359" s="18"/>
      <c r="AD359" s="18"/>
      <c r="AE359" s="18"/>
      <c r="AF359" s="18"/>
      <c r="AG359" s="18"/>
      <c r="AH359" s="18">
        <v>1738</v>
      </c>
      <c r="AT359">
        <v>2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5:53" x14ac:dyDescent="0.35">
      <c r="Y360">
        <v>9</v>
      </c>
      <c r="Z360" s="57">
        <v>45177</v>
      </c>
      <c r="AA360" t="s">
        <v>1889</v>
      </c>
      <c r="AB360" s="18">
        <v>3005.6</v>
      </c>
      <c r="AC360" s="18"/>
      <c r="AD360" s="18"/>
      <c r="AE360" s="18"/>
      <c r="AF360" s="18"/>
      <c r="AG360" s="18"/>
      <c r="AH360" s="18">
        <v>3005.6</v>
      </c>
      <c r="AT360">
        <v>3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5:53" x14ac:dyDescent="0.35">
      <c r="Z361" s="57">
        <v>45182</v>
      </c>
      <c r="AA361" t="s">
        <v>1902</v>
      </c>
      <c r="AB361" s="18">
        <v>322.5</v>
      </c>
      <c r="AC361" s="18"/>
      <c r="AD361" s="18"/>
      <c r="AE361" s="18"/>
      <c r="AF361" s="18"/>
      <c r="AG361" s="18"/>
      <c r="AH361" s="18">
        <v>322.5</v>
      </c>
      <c r="AT361">
        <v>5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5:53" x14ac:dyDescent="0.35">
      <c r="Z362" s="57">
        <v>45192</v>
      </c>
      <c r="AA362" t="s">
        <v>1916</v>
      </c>
      <c r="AB362" s="18">
        <v>2128</v>
      </c>
      <c r="AC362" s="18"/>
      <c r="AD362" s="18"/>
      <c r="AE362" s="18"/>
      <c r="AF362" s="18"/>
      <c r="AG362" s="18"/>
      <c r="AH362" s="18">
        <v>2128</v>
      </c>
      <c r="AT362">
        <v>6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5:53" x14ac:dyDescent="0.35">
      <c r="Z363" s="57">
        <v>45195</v>
      </c>
      <c r="AA363" t="s">
        <v>1920</v>
      </c>
      <c r="AB363" s="18">
        <v>1196.2</v>
      </c>
      <c r="AC363" s="18"/>
      <c r="AD363" s="18"/>
      <c r="AE363" s="18"/>
      <c r="AF363" s="18"/>
      <c r="AG363" s="18"/>
      <c r="AH363" s="18">
        <v>1196.2</v>
      </c>
      <c r="AT363">
        <v>7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5:53" x14ac:dyDescent="0.35">
      <c r="Y364">
        <v>10</v>
      </c>
      <c r="Z364" s="57">
        <v>45202</v>
      </c>
      <c r="AA364" t="s">
        <v>1991</v>
      </c>
      <c r="AB364" s="18">
        <v>2615.1999999999998</v>
      </c>
      <c r="AC364" s="18"/>
      <c r="AD364" s="18"/>
      <c r="AE364" s="18"/>
      <c r="AF364" s="18"/>
      <c r="AG364" s="18"/>
      <c r="AH364" s="18">
        <v>2615.1999999999998</v>
      </c>
      <c r="AT364">
        <v>8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5:53" x14ac:dyDescent="0.35">
      <c r="Z365" t="s">
        <v>2009</v>
      </c>
      <c r="AA365" t="s">
        <v>2010</v>
      </c>
      <c r="AB365" s="18">
        <v>1738</v>
      </c>
      <c r="AC365" s="18"/>
      <c r="AD365" s="18"/>
      <c r="AE365" s="18"/>
      <c r="AF365" s="18"/>
      <c r="AG365" s="18"/>
      <c r="AH365" s="18">
        <v>1738</v>
      </c>
      <c r="AT365">
        <v>9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5:53" x14ac:dyDescent="0.35">
      <c r="Z366" s="57">
        <v>45225</v>
      </c>
      <c r="AA366" t="s">
        <v>2031</v>
      </c>
      <c r="AB366" s="18">
        <v>2535.5</v>
      </c>
      <c r="AC366" s="18"/>
      <c r="AD366" s="18"/>
      <c r="AE366" s="18"/>
      <c r="AF366" s="18"/>
      <c r="AG366" s="18"/>
      <c r="AH366" s="18">
        <v>2535.5</v>
      </c>
      <c r="AT366">
        <v>10</v>
      </c>
      <c r="AU366" s="18">
        <v>2498.3000000000002</v>
      </c>
      <c r="AV366" s="18"/>
      <c r="AW366" s="18"/>
      <c r="AX366" s="18"/>
      <c r="AY366" s="18"/>
      <c r="AZ366" s="18"/>
      <c r="BA366" s="18">
        <v>2498.3000000000002</v>
      </c>
    </row>
    <row r="367" spans="25:53" x14ac:dyDescent="0.35">
      <c r="Z367" s="57">
        <v>45226</v>
      </c>
      <c r="AA367" t="s">
        <v>2033</v>
      </c>
      <c r="AB367" s="18">
        <v>648</v>
      </c>
      <c r="AC367" s="18"/>
      <c r="AD367" s="18"/>
      <c r="AE367" s="18"/>
      <c r="AF367" s="18"/>
      <c r="AG367" s="18"/>
      <c r="AH367" s="18">
        <v>648</v>
      </c>
      <c r="AT367">
        <v>11</v>
      </c>
      <c r="AU367" s="18">
        <v>3078</v>
      </c>
      <c r="AV367" s="18"/>
      <c r="AW367" s="18"/>
      <c r="AX367" s="18"/>
      <c r="AY367" s="18"/>
      <c r="AZ367" s="18"/>
      <c r="BA367" s="18">
        <v>3078</v>
      </c>
    </row>
    <row r="368" spans="25:53" x14ac:dyDescent="0.35">
      <c r="Y368">
        <v>11</v>
      </c>
      <c r="Z368" s="57">
        <v>45233</v>
      </c>
      <c r="AA368" t="s">
        <v>2154</v>
      </c>
      <c r="AB368" s="18">
        <v>2418</v>
      </c>
      <c r="AC368" s="18"/>
      <c r="AD368" s="18"/>
      <c r="AE368" s="18"/>
      <c r="AF368" s="18"/>
      <c r="AG368" s="18"/>
      <c r="AH368" s="18">
        <v>2418</v>
      </c>
      <c r="AT368">
        <v>4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5">
      <c r="Z369" s="57">
        <v>45245</v>
      </c>
      <c r="AA369" t="s">
        <v>2166</v>
      </c>
      <c r="AB369" s="18">
        <v>3085.5</v>
      </c>
      <c r="AC369" s="18"/>
      <c r="AD369" s="18"/>
      <c r="AE369" s="18"/>
      <c r="AF369" s="18"/>
      <c r="AG369" s="18"/>
      <c r="AH369" s="18">
        <v>3085.5</v>
      </c>
      <c r="AR369" s="36" t="s">
        <v>1232</v>
      </c>
      <c r="AS369" s="36"/>
      <c r="AT369" s="36"/>
      <c r="AU369" s="37">
        <v>5576.3</v>
      </c>
      <c r="AV369" s="37"/>
      <c r="AW369" s="37"/>
      <c r="AX369" s="37"/>
      <c r="AY369" s="37"/>
      <c r="AZ369" s="37"/>
      <c r="BA369" s="37">
        <v>5576.3</v>
      </c>
    </row>
    <row r="370" spans="23:53" x14ac:dyDescent="0.35">
      <c r="Z370" s="57">
        <v>45259</v>
      </c>
      <c r="AA370" t="s">
        <v>2179</v>
      </c>
      <c r="AB370" s="18">
        <v>3424.3</v>
      </c>
      <c r="AC370" s="18"/>
      <c r="AD370" s="18"/>
      <c r="AE370" s="18"/>
      <c r="AF370" s="18"/>
      <c r="AG370" s="18"/>
      <c r="AH370" s="18">
        <v>3424.3</v>
      </c>
      <c r="AR370" t="s">
        <v>1257</v>
      </c>
      <c r="AS370">
        <v>2023</v>
      </c>
      <c r="AT370">
        <v>2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3:53" x14ac:dyDescent="0.35">
      <c r="Y371">
        <v>12</v>
      </c>
      <c r="Z371" s="57">
        <v>45268</v>
      </c>
      <c r="AA371" t="s">
        <v>2191</v>
      </c>
      <c r="AB371" s="18">
        <v>2693</v>
      </c>
      <c r="AC371" s="18"/>
      <c r="AD371" s="18"/>
      <c r="AE371" s="18"/>
      <c r="AF371" s="18"/>
      <c r="AG371" s="18"/>
      <c r="AH371" s="18">
        <v>2693</v>
      </c>
      <c r="AT371">
        <v>4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5">
      <c r="Z372" s="57">
        <v>45279</v>
      </c>
      <c r="AA372" t="s">
        <v>2205</v>
      </c>
      <c r="AB372" s="18">
        <v>2918</v>
      </c>
      <c r="AC372" s="18"/>
      <c r="AD372" s="18"/>
      <c r="AE372" s="18"/>
      <c r="AF372" s="18"/>
      <c r="AG372" s="18"/>
      <c r="AH372" s="18">
        <v>2918</v>
      </c>
      <c r="AR372" s="36" t="s">
        <v>1387</v>
      </c>
      <c r="AS372" s="36"/>
      <c r="AT372" s="36"/>
      <c r="AU372" s="37">
        <v>0</v>
      </c>
      <c r="AV372" s="37"/>
      <c r="AW372" s="37"/>
      <c r="AX372" s="37"/>
      <c r="AY372" s="37"/>
      <c r="AZ372" s="37"/>
      <c r="BA372" s="37">
        <v>0</v>
      </c>
    </row>
    <row r="373" spans="23:53" x14ac:dyDescent="0.35">
      <c r="Z373" s="57">
        <v>45290</v>
      </c>
      <c r="AA373" t="s">
        <v>2219</v>
      </c>
      <c r="AB373" s="18">
        <v>2353</v>
      </c>
      <c r="AC373" s="18"/>
      <c r="AD373" s="18"/>
      <c r="AE373" s="18"/>
      <c r="AF373" s="18"/>
      <c r="AG373" s="18"/>
      <c r="AH373" s="18">
        <v>2353</v>
      </c>
      <c r="AR373" t="s">
        <v>1304</v>
      </c>
      <c r="AS373">
        <v>2023</v>
      </c>
      <c r="AT373">
        <v>3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5">
      <c r="Y374">
        <v>4</v>
      </c>
      <c r="Z374" t="s">
        <v>1462</v>
      </c>
      <c r="AA374" t="s">
        <v>1461</v>
      </c>
      <c r="AB374" s="18">
        <v>0</v>
      </c>
      <c r="AC374" s="18"/>
      <c r="AD374" s="18"/>
      <c r="AE374" s="18"/>
      <c r="AF374" s="18"/>
      <c r="AG374" s="18"/>
      <c r="AH374" s="18">
        <v>0</v>
      </c>
      <c r="AR374" s="36" t="s">
        <v>1388</v>
      </c>
      <c r="AS374" s="36"/>
      <c r="AT374" s="36"/>
      <c r="AU374" s="37">
        <v>0</v>
      </c>
      <c r="AV374" s="37"/>
      <c r="AW374" s="37"/>
      <c r="AX374" s="37"/>
      <c r="AY374" s="37"/>
      <c r="AZ374" s="37"/>
      <c r="BA374" s="37">
        <v>0</v>
      </c>
    </row>
    <row r="375" spans="23:53" x14ac:dyDescent="0.35">
      <c r="AA375" t="s">
        <v>1467</v>
      </c>
      <c r="AB375" s="18">
        <v>0</v>
      </c>
      <c r="AC375" s="18"/>
      <c r="AD375" s="18"/>
      <c r="AE375" s="18"/>
      <c r="AF375" s="18"/>
      <c r="AG375" s="18"/>
      <c r="AH375" s="18">
        <v>0</v>
      </c>
      <c r="AR375" t="s">
        <v>1309</v>
      </c>
      <c r="AS375">
        <v>2023</v>
      </c>
      <c r="AT375">
        <v>5</v>
      </c>
      <c r="AU375" s="18"/>
      <c r="AV375" s="18"/>
      <c r="AW375" s="18"/>
      <c r="AX375" s="18"/>
      <c r="AY375" s="18"/>
      <c r="AZ375" s="18">
        <v>0</v>
      </c>
      <c r="BA375" s="18">
        <v>0</v>
      </c>
    </row>
    <row r="376" spans="23:53" x14ac:dyDescent="0.35">
      <c r="Z376" s="57">
        <v>45023</v>
      </c>
      <c r="AA376" t="s">
        <v>1412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6</v>
      </c>
      <c r="AU376" s="18"/>
      <c r="AV376" s="18"/>
      <c r="AW376" s="18"/>
      <c r="AX376" s="18"/>
      <c r="AY376" s="18"/>
      <c r="AZ376" s="18">
        <v>0</v>
      </c>
      <c r="BA376" s="18">
        <v>0</v>
      </c>
    </row>
    <row r="377" spans="23:53" x14ac:dyDescent="0.35">
      <c r="X377">
        <v>2024</v>
      </c>
      <c r="Y377">
        <v>1</v>
      </c>
      <c r="Z377" s="57">
        <v>45301</v>
      </c>
      <c r="AA377" t="s">
        <v>2282</v>
      </c>
      <c r="AB377" s="18">
        <v>2075.5</v>
      </c>
      <c r="AC377" s="18"/>
      <c r="AD377" s="18"/>
      <c r="AE377" s="18"/>
      <c r="AF377" s="18"/>
      <c r="AG377" s="18"/>
      <c r="AH377" s="18">
        <v>2075.5</v>
      </c>
      <c r="AT377">
        <v>7</v>
      </c>
      <c r="AU377" s="18"/>
      <c r="AV377" s="18"/>
      <c r="AW377" s="18"/>
      <c r="AX377" s="18"/>
      <c r="AY377" s="18"/>
      <c r="AZ377" s="18">
        <v>0</v>
      </c>
      <c r="BA377" s="18">
        <v>0</v>
      </c>
    </row>
    <row r="378" spans="23:53" x14ac:dyDescent="0.35">
      <c r="Z378" s="57">
        <v>45308</v>
      </c>
      <c r="AA378" t="s">
        <v>2288</v>
      </c>
      <c r="AB378" s="18">
        <v>795</v>
      </c>
      <c r="AC378" s="18"/>
      <c r="AD378" s="18"/>
      <c r="AE378" s="18"/>
      <c r="AF378" s="18"/>
      <c r="AG378" s="18"/>
      <c r="AH378" s="18">
        <v>795</v>
      </c>
      <c r="AT378">
        <v>8</v>
      </c>
      <c r="AU378" s="18"/>
      <c r="AV378" s="18"/>
      <c r="AW378" s="18"/>
      <c r="AX378" s="18"/>
      <c r="AY378" s="18"/>
      <c r="AZ378" s="18">
        <v>0</v>
      </c>
      <c r="BA378" s="18">
        <v>0</v>
      </c>
    </row>
    <row r="379" spans="23:53" x14ac:dyDescent="0.35">
      <c r="Z379" s="57">
        <v>45310</v>
      </c>
      <c r="AA379" t="s">
        <v>2292</v>
      </c>
      <c r="AB379" s="18">
        <v>2269.3000000000002</v>
      </c>
      <c r="AC379" s="18"/>
      <c r="AD379" s="18"/>
      <c r="AE379" s="18"/>
      <c r="AF379" s="18"/>
      <c r="AG379" s="18"/>
      <c r="AH379" s="18">
        <v>2269.3000000000002</v>
      </c>
      <c r="AT379">
        <v>9</v>
      </c>
      <c r="AU379" s="18"/>
      <c r="AV379" s="18"/>
      <c r="AW379" s="18"/>
      <c r="AX379" s="18"/>
      <c r="AY379" s="18"/>
      <c r="AZ379" s="18">
        <v>0</v>
      </c>
      <c r="BA379" s="18">
        <v>0</v>
      </c>
    </row>
    <row r="380" spans="23:53" x14ac:dyDescent="0.35">
      <c r="Y380">
        <v>2</v>
      </c>
      <c r="Z380" s="57">
        <v>45323</v>
      </c>
      <c r="AA380" t="s">
        <v>2348</v>
      </c>
      <c r="AB380" s="18">
        <v>2643</v>
      </c>
      <c r="AC380" s="18"/>
      <c r="AD380" s="18"/>
      <c r="AE380" s="18"/>
      <c r="AF380" s="18"/>
      <c r="AG380" s="18"/>
      <c r="AH380" s="18">
        <v>2643</v>
      </c>
      <c r="AT380">
        <v>10</v>
      </c>
      <c r="AU380" s="18"/>
      <c r="AV380" s="18"/>
      <c r="AW380" s="18"/>
      <c r="AX380" s="18"/>
      <c r="AY380" s="18"/>
      <c r="AZ380" s="18">
        <v>0</v>
      </c>
      <c r="BA380" s="18">
        <v>0</v>
      </c>
    </row>
    <row r="381" spans="23:53" x14ac:dyDescent="0.35">
      <c r="Z381" s="57">
        <v>45337</v>
      </c>
      <c r="AA381" t="s">
        <v>2360</v>
      </c>
      <c r="AB381" s="18">
        <v>2720.5</v>
      </c>
      <c r="AC381" s="18"/>
      <c r="AD381" s="18"/>
      <c r="AE381" s="18"/>
      <c r="AF381" s="18"/>
      <c r="AG381" s="18"/>
      <c r="AH381" s="18">
        <v>2720.5</v>
      </c>
      <c r="AT381">
        <v>11</v>
      </c>
      <c r="AU381" s="18"/>
      <c r="AV381" s="18"/>
      <c r="AW381" s="18"/>
      <c r="AX381" s="18"/>
      <c r="AY381" s="18"/>
      <c r="AZ381" s="18">
        <v>0</v>
      </c>
      <c r="BA381" s="18">
        <v>0</v>
      </c>
    </row>
    <row r="382" spans="23:53" x14ac:dyDescent="0.35">
      <c r="Z382" s="57">
        <v>45345</v>
      </c>
      <c r="AA382" t="s">
        <v>2372</v>
      </c>
      <c r="AB382" s="18">
        <v>3060.5</v>
      </c>
      <c r="AC382" s="18"/>
      <c r="AD382" s="18"/>
      <c r="AE382" s="18"/>
      <c r="AF382" s="18"/>
      <c r="AG382" s="18"/>
      <c r="AH382" s="18">
        <v>3060.5</v>
      </c>
      <c r="AT382">
        <v>4</v>
      </c>
      <c r="AU382" s="18"/>
      <c r="AV382" s="18"/>
      <c r="AW382" s="18"/>
      <c r="AX382" s="18"/>
      <c r="AY382" s="18"/>
      <c r="AZ382" s="18">
        <v>0</v>
      </c>
      <c r="BA382" s="18">
        <v>0</v>
      </c>
    </row>
    <row r="383" spans="23:53" x14ac:dyDescent="0.35">
      <c r="W383" s="36" t="s">
        <v>421</v>
      </c>
      <c r="X383" s="36"/>
      <c r="Y383" s="36"/>
      <c r="Z383" s="36"/>
      <c r="AA383" s="36"/>
      <c r="AB383" s="37">
        <v>50986</v>
      </c>
      <c r="AC383" s="37"/>
      <c r="AD383" s="37"/>
      <c r="AE383" s="37"/>
      <c r="AF383" s="37"/>
      <c r="AG383" s="37"/>
      <c r="AH383" s="37">
        <v>50986</v>
      </c>
      <c r="AS383">
        <v>2024</v>
      </c>
      <c r="AT383">
        <v>1</v>
      </c>
      <c r="AU383" s="18"/>
      <c r="AV383" s="18"/>
      <c r="AW383" s="18"/>
      <c r="AX383" s="18"/>
      <c r="AY383" s="18"/>
      <c r="AZ383" s="18">
        <v>0</v>
      </c>
      <c r="BA383" s="18">
        <v>0</v>
      </c>
    </row>
    <row r="384" spans="23:53" x14ac:dyDescent="0.35">
      <c r="W384" t="s">
        <v>409</v>
      </c>
      <c r="X384">
        <v>2021</v>
      </c>
      <c r="Y384">
        <v>10</v>
      </c>
      <c r="Z384" s="57">
        <v>44478</v>
      </c>
      <c r="AA384" t="s">
        <v>407</v>
      </c>
      <c r="AB384" s="18">
        <v>0</v>
      </c>
      <c r="AC384" s="18"/>
      <c r="AD384" s="18"/>
      <c r="AE384" s="18"/>
      <c r="AF384" s="18"/>
      <c r="AG384" s="18"/>
      <c r="AH384" s="18">
        <v>0</v>
      </c>
      <c r="AT384">
        <v>3</v>
      </c>
      <c r="AU384" s="18"/>
      <c r="AV384" s="18"/>
      <c r="AW384" s="18"/>
      <c r="AX384" s="18"/>
      <c r="AY384" s="18"/>
      <c r="AZ384" s="18">
        <v>8348.5</v>
      </c>
      <c r="BA384" s="18">
        <v>8348.5</v>
      </c>
    </row>
    <row r="385" spans="25:53" x14ac:dyDescent="0.35">
      <c r="Z385" s="57">
        <v>44481</v>
      </c>
      <c r="AA385" t="s">
        <v>411</v>
      </c>
      <c r="AB385" s="18">
        <v>0</v>
      </c>
      <c r="AC385" s="18"/>
      <c r="AD385" s="18"/>
      <c r="AE385" s="18"/>
      <c r="AF385" s="18"/>
      <c r="AG385" s="18"/>
      <c r="AH385" s="18">
        <v>0</v>
      </c>
      <c r="AR385" s="36" t="s">
        <v>1389</v>
      </c>
      <c r="AS385" s="36"/>
      <c r="AT385" s="36"/>
      <c r="AU385" s="37"/>
      <c r="AV385" s="37"/>
      <c r="AW385" s="37"/>
      <c r="AX385" s="37"/>
      <c r="AY385" s="37"/>
      <c r="AZ385" s="37">
        <v>8348.5</v>
      </c>
      <c r="BA385" s="37">
        <v>8348.5</v>
      </c>
    </row>
    <row r="386" spans="25:53" x14ac:dyDescent="0.35">
      <c r="Z386" s="57">
        <v>44484</v>
      </c>
      <c r="AA386" t="s">
        <v>424</v>
      </c>
      <c r="AB386" s="18">
        <v>0</v>
      </c>
      <c r="AC386" s="18"/>
      <c r="AD386" s="18"/>
      <c r="AE386" s="18"/>
      <c r="AF386" s="18"/>
      <c r="AG386" s="18"/>
      <c r="AH386" s="18">
        <v>0</v>
      </c>
      <c r="AR386" t="s">
        <v>1420</v>
      </c>
      <c r="AS386">
        <v>2023</v>
      </c>
      <c r="AT386">
        <v>5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5:53" x14ac:dyDescent="0.35">
      <c r="Z387" s="57">
        <v>44487</v>
      </c>
      <c r="AA387" t="s">
        <v>425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6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5:53" x14ac:dyDescent="0.35">
      <c r="Z388" s="57">
        <v>44488</v>
      </c>
      <c r="AA388" t="s">
        <v>426</v>
      </c>
      <c r="AB388" s="18">
        <v>0</v>
      </c>
      <c r="AC388" s="18"/>
      <c r="AD388" s="18"/>
      <c r="AE388" s="18"/>
      <c r="AF388" s="18"/>
      <c r="AG388" s="18"/>
      <c r="AH388" s="18">
        <v>0</v>
      </c>
      <c r="AT388">
        <v>7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5:53" x14ac:dyDescent="0.35">
      <c r="Z389" s="57">
        <v>44489</v>
      </c>
      <c r="AA389" t="s">
        <v>427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4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5:53" x14ac:dyDescent="0.35">
      <c r="Z390" s="57">
        <v>44495</v>
      </c>
      <c r="AA390" t="s">
        <v>443</v>
      </c>
      <c r="AB390" s="18">
        <v>0</v>
      </c>
      <c r="AC390" s="18"/>
      <c r="AD390" s="18"/>
      <c r="AE390" s="18"/>
      <c r="AF390" s="18"/>
      <c r="AG390" s="18"/>
      <c r="AH390" s="18">
        <v>0</v>
      </c>
      <c r="AR390" s="36" t="s">
        <v>1436</v>
      </c>
      <c r="AS390" s="36"/>
      <c r="AT390" s="36"/>
      <c r="AU390" s="37">
        <v>0</v>
      </c>
      <c r="AV390" s="37"/>
      <c r="AW390" s="37"/>
      <c r="AX390" s="37"/>
      <c r="AY390" s="37"/>
      <c r="AZ390" s="37"/>
      <c r="BA390" s="37">
        <v>0</v>
      </c>
    </row>
    <row r="391" spans="25:53" x14ac:dyDescent="0.35">
      <c r="Z391" s="57">
        <v>44496</v>
      </c>
      <c r="AA391" t="s">
        <v>445</v>
      </c>
      <c r="AB391" s="18">
        <v>0</v>
      </c>
      <c r="AC391" s="18"/>
      <c r="AD391" s="18"/>
      <c r="AE391" s="18"/>
      <c r="AF391" s="18"/>
      <c r="AG391" s="18"/>
      <c r="AH391" s="18">
        <v>0</v>
      </c>
      <c r="AR391" t="s">
        <v>1453</v>
      </c>
      <c r="AS391">
        <v>2021</v>
      </c>
      <c r="AT391">
        <v>1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5:53" x14ac:dyDescent="0.35">
      <c r="Y392">
        <v>11</v>
      </c>
      <c r="Z392" s="57">
        <v>44503</v>
      </c>
      <c r="AA392" t="s">
        <v>459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2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5:53" x14ac:dyDescent="0.35">
      <c r="Z393" s="57">
        <v>44506</v>
      </c>
      <c r="AA393" t="s">
        <v>464</v>
      </c>
      <c r="AB393" s="18">
        <v>0</v>
      </c>
      <c r="AC393" s="18"/>
      <c r="AD393" s="18"/>
      <c r="AE393" s="18"/>
      <c r="AF393" s="18"/>
      <c r="AG393" s="18"/>
      <c r="AH393" s="18">
        <v>0</v>
      </c>
      <c r="AT393">
        <v>5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5:53" x14ac:dyDescent="0.35">
      <c r="Z394" s="57">
        <v>44511</v>
      </c>
      <c r="AA394" t="s">
        <v>473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10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5:53" x14ac:dyDescent="0.35">
      <c r="AA395" t="s">
        <v>475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12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5:53" x14ac:dyDescent="0.35">
      <c r="Y396">
        <v>12</v>
      </c>
      <c r="Z396" s="57">
        <v>44537</v>
      </c>
      <c r="AA396" t="s">
        <v>501</v>
      </c>
      <c r="AB396" s="18">
        <v>0</v>
      </c>
      <c r="AC396" s="18"/>
      <c r="AD396" s="18"/>
      <c r="AE396" s="18"/>
      <c r="AF396" s="18"/>
      <c r="AG396" s="18"/>
      <c r="AH396" s="18">
        <v>0</v>
      </c>
      <c r="AS396">
        <v>2023</v>
      </c>
      <c r="AT396">
        <v>5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5:53" x14ac:dyDescent="0.35">
      <c r="Z397" s="57">
        <v>44540</v>
      </c>
      <c r="AA397" t="s">
        <v>504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6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5:53" x14ac:dyDescent="0.35">
      <c r="Z398" s="57">
        <v>44550</v>
      </c>
      <c r="AA398" t="s">
        <v>511</v>
      </c>
      <c r="AB398" s="18">
        <v>0</v>
      </c>
      <c r="AC398" s="18"/>
      <c r="AD398" s="18"/>
      <c r="AE398" s="18"/>
      <c r="AF398" s="18"/>
      <c r="AG398" s="18"/>
      <c r="AH398" s="18">
        <v>0</v>
      </c>
      <c r="AT398">
        <v>7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5:53" x14ac:dyDescent="0.35">
      <c r="Z399" s="57">
        <v>44552</v>
      </c>
      <c r="AA399" t="s">
        <v>522</v>
      </c>
      <c r="AB399" s="18">
        <v>0</v>
      </c>
      <c r="AC399" s="18"/>
      <c r="AD399" s="18"/>
      <c r="AE399" s="18"/>
      <c r="AF399" s="18"/>
      <c r="AG399" s="18"/>
      <c r="AH399" s="18">
        <v>0</v>
      </c>
      <c r="AT399">
        <v>9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5:53" x14ac:dyDescent="0.35">
      <c r="Z400" s="57">
        <v>44554</v>
      </c>
      <c r="AA400" t="s">
        <v>529</v>
      </c>
      <c r="AB400" s="18">
        <v>0</v>
      </c>
      <c r="AC400" s="18"/>
      <c r="AD400" s="18"/>
      <c r="AE400" s="18"/>
      <c r="AF400" s="18"/>
      <c r="AG400" s="18"/>
      <c r="AH400" s="18">
        <v>0</v>
      </c>
      <c r="AT400">
        <v>10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4:53" x14ac:dyDescent="0.35">
      <c r="Z401" s="57">
        <v>44557</v>
      </c>
      <c r="AA401" t="s">
        <v>530</v>
      </c>
      <c r="AB401" s="18">
        <v>0</v>
      </c>
      <c r="AC401" s="18"/>
      <c r="AD401" s="18"/>
      <c r="AE401" s="18"/>
      <c r="AF401" s="18"/>
      <c r="AG401" s="18"/>
      <c r="AH401" s="18">
        <v>0</v>
      </c>
      <c r="AT401">
        <v>11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4:53" x14ac:dyDescent="0.35">
      <c r="Z402" s="57">
        <v>44560</v>
      </c>
      <c r="AA402" t="s">
        <v>532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4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4:53" x14ac:dyDescent="0.35">
      <c r="X403">
        <v>2022</v>
      </c>
      <c r="Y403">
        <v>1</v>
      </c>
      <c r="Z403" s="57">
        <v>44564</v>
      </c>
      <c r="AA403" t="s">
        <v>546</v>
      </c>
      <c r="AB403" s="18">
        <v>0</v>
      </c>
      <c r="AC403" s="18"/>
      <c r="AD403" s="18"/>
      <c r="AE403" s="18"/>
      <c r="AF403" s="18"/>
      <c r="AG403" s="18"/>
      <c r="AH403" s="18">
        <v>0</v>
      </c>
      <c r="AR403" s="36" t="s">
        <v>1528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4:53" x14ac:dyDescent="0.35">
      <c r="Z404" s="57">
        <v>44568</v>
      </c>
      <c r="AA404" t="s">
        <v>548</v>
      </c>
      <c r="AB404" s="18">
        <v>0</v>
      </c>
      <c r="AC404" s="18"/>
      <c r="AD404" s="18"/>
      <c r="AE404" s="18"/>
      <c r="AF404" s="18"/>
      <c r="AG404" s="18"/>
      <c r="AH404" s="18">
        <v>0</v>
      </c>
      <c r="AR404" t="s">
        <v>1697</v>
      </c>
      <c r="AS404">
        <v>2021</v>
      </c>
      <c r="AT404">
        <v>9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4:53" x14ac:dyDescent="0.35">
      <c r="Z405" s="57">
        <v>44569</v>
      </c>
      <c r="AA405" t="s">
        <v>549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1789</v>
      </c>
      <c r="AS405" s="36"/>
      <c r="AT405" s="36"/>
      <c r="AU405" s="37">
        <v>0</v>
      </c>
      <c r="AV405" s="37"/>
      <c r="AW405" s="37"/>
      <c r="AX405" s="37"/>
      <c r="AY405" s="37"/>
      <c r="AZ405" s="37"/>
      <c r="BA405" s="37">
        <v>0</v>
      </c>
    </row>
    <row r="406" spans="24:53" x14ac:dyDescent="0.35">
      <c r="Z406" s="57">
        <v>44574</v>
      </c>
      <c r="AA406" t="s">
        <v>558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1620</v>
      </c>
      <c r="AS406">
        <v>2023</v>
      </c>
      <c r="AT406">
        <v>6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4:53" x14ac:dyDescent="0.35">
      <c r="Z407" s="57">
        <v>44579</v>
      </c>
      <c r="AA407" t="s">
        <v>564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8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4:53" x14ac:dyDescent="0.35">
      <c r="Y408">
        <v>2</v>
      </c>
      <c r="Z408" s="57">
        <v>44616</v>
      </c>
      <c r="AA408" t="s">
        <v>609</v>
      </c>
      <c r="AB408" s="18">
        <v>0</v>
      </c>
      <c r="AC408" s="18"/>
      <c r="AD408" s="18"/>
      <c r="AE408" s="18"/>
      <c r="AF408" s="18"/>
      <c r="AG408" s="18"/>
      <c r="AH408" s="18">
        <v>0</v>
      </c>
      <c r="AR408" s="36" t="s">
        <v>1790</v>
      </c>
      <c r="AS408" s="36"/>
      <c r="AT408" s="36"/>
      <c r="AU408" s="37">
        <v>0</v>
      </c>
      <c r="AV408" s="37"/>
      <c r="AW408" s="37"/>
      <c r="AX408" s="37"/>
      <c r="AY408" s="37"/>
      <c r="AZ408" s="37"/>
      <c r="BA408" s="37">
        <v>0</v>
      </c>
    </row>
    <row r="409" spans="24:53" x14ac:dyDescent="0.35">
      <c r="Z409" s="57">
        <v>44618</v>
      </c>
      <c r="AA409" t="s">
        <v>610</v>
      </c>
      <c r="AB409" s="18">
        <v>0</v>
      </c>
      <c r="AC409" s="18"/>
      <c r="AD409" s="18"/>
      <c r="AE409" s="18"/>
      <c r="AF409" s="18"/>
      <c r="AG409" s="18"/>
      <c r="AH409" s="18">
        <v>0</v>
      </c>
      <c r="AR409" t="s">
        <v>1702</v>
      </c>
      <c r="AS409">
        <v>2023</v>
      </c>
      <c r="AT409">
        <v>9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4:53" x14ac:dyDescent="0.35">
      <c r="Y410">
        <v>3</v>
      </c>
      <c r="Z410" s="57">
        <v>44634</v>
      </c>
      <c r="AA410" t="s">
        <v>646</v>
      </c>
      <c r="AB410" s="18">
        <v>0</v>
      </c>
      <c r="AC410" s="18"/>
      <c r="AD410" s="18"/>
      <c r="AE410" s="18"/>
      <c r="AF410" s="18"/>
      <c r="AG410" s="18"/>
      <c r="AH410" s="18">
        <v>0</v>
      </c>
      <c r="AR410" s="36" t="s">
        <v>1986</v>
      </c>
      <c r="AS410" s="36"/>
      <c r="AT410" s="36"/>
      <c r="AU410" s="37">
        <v>0</v>
      </c>
      <c r="AV410" s="37"/>
      <c r="AW410" s="37"/>
      <c r="AX410" s="37"/>
      <c r="AY410" s="37"/>
      <c r="AZ410" s="37"/>
      <c r="BA410" s="37">
        <v>0</v>
      </c>
    </row>
    <row r="411" spans="24:53" x14ac:dyDescent="0.35">
      <c r="Z411" s="57">
        <v>44635</v>
      </c>
      <c r="AA411" t="s">
        <v>648</v>
      </c>
      <c r="AB411" s="18">
        <v>0</v>
      </c>
      <c r="AC411" s="18"/>
      <c r="AD411" s="18"/>
      <c r="AE411" s="18"/>
      <c r="AF411" s="18"/>
      <c r="AG411" s="18"/>
      <c r="AH411" s="18">
        <v>0</v>
      </c>
      <c r="AR411" t="s">
        <v>1704</v>
      </c>
      <c r="AS411">
        <v>2023</v>
      </c>
      <c r="AT411">
        <v>9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4:53" x14ac:dyDescent="0.35">
      <c r="Z412" s="57">
        <v>44638</v>
      </c>
      <c r="AA412" t="s">
        <v>650</v>
      </c>
      <c r="AB412" s="18">
        <v>0</v>
      </c>
      <c r="AC412" s="18"/>
      <c r="AD412" s="18"/>
      <c r="AE412" s="18"/>
      <c r="AF412" s="18"/>
      <c r="AG412" s="18"/>
      <c r="AH412" s="18">
        <v>0</v>
      </c>
      <c r="AT412">
        <v>12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4:53" x14ac:dyDescent="0.35">
      <c r="Z413" s="57">
        <v>44643</v>
      </c>
      <c r="AA413" t="s">
        <v>653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s="36" t="s">
        <v>1987</v>
      </c>
      <c r="AS413" s="36"/>
      <c r="AT413" s="36"/>
      <c r="AU413" s="37">
        <v>0</v>
      </c>
      <c r="AV413" s="37"/>
      <c r="AW413" s="37"/>
      <c r="AX413" s="37"/>
      <c r="AY413" s="37"/>
      <c r="AZ413" s="37"/>
      <c r="BA413" s="37">
        <v>0</v>
      </c>
    </row>
    <row r="414" spans="24:53" x14ac:dyDescent="0.35">
      <c r="Z414" s="57">
        <v>44645</v>
      </c>
      <c r="AA414" t="s">
        <v>660</v>
      </c>
      <c r="AB414" s="18">
        <v>0</v>
      </c>
      <c r="AC414" s="18"/>
      <c r="AD414" s="18"/>
      <c r="AE414" s="18"/>
      <c r="AF414" s="18"/>
      <c r="AG414" s="18"/>
      <c r="AH414" s="18">
        <v>0</v>
      </c>
      <c r="AR414" t="s">
        <v>2012</v>
      </c>
      <c r="AS414">
        <v>2023</v>
      </c>
      <c r="AT414">
        <v>10</v>
      </c>
      <c r="AU414" s="18">
        <v>35464</v>
      </c>
      <c r="AV414" s="18"/>
      <c r="AW414" s="18"/>
      <c r="AX414" s="18"/>
      <c r="AY414" s="18"/>
      <c r="AZ414" s="18"/>
      <c r="BA414" s="18">
        <v>35464</v>
      </c>
    </row>
    <row r="415" spans="24:53" x14ac:dyDescent="0.35">
      <c r="Z415" s="57">
        <v>44649</v>
      </c>
      <c r="AA415" t="s">
        <v>662</v>
      </c>
      <c r="AB415" s="18">
        <v>0</v>
      </c>
      <c r="AC415" s="18"/>
      <c r="AD415" s="18"/>
      <c r="AE415" s="18"/>
      <c r="AF415" s="18"/>
      <c r="AG415" s="18"/>
      <c r="AH415" s="18">
        <v>0</v>
      </c>
      <c r="AT415">
        <v>11</v>
      </c>
      <c r="AU415" s="18">
        <v>50031.199999999997</v>
      </c>
      <c r="AV415" s="18"/>
      <c r="AW415" s="18"/>
      <c r="AX415" s="18"/>
      <c r="AY415" s="18"/>
      <c r="AZ415" s="18"/>
      <c r="BA415" s="18">
        <v>50031.199999999997</v>
      </c>
    </row>
    <row r="416" spans="24:53" x14ac:dyDescent="0.35">
      <c r="Y416">
        <v>5</v>
      </c>
      <c r="Z416" s="57">
        <v>44687</v>
      </c>
      <c r="AA416" t="s">
        <v>762</v>
      </c>
      <c r="AB416" s="18">
        <v>0</v>
      </c>
      <c r="AC416" s="18"/>
      <c r="AD416" s="18"/>
      <c r="AE416" s="18"/>
      <c r="AF416" s="18"/>
      <c r="AG416" s="18"/>
      <c r="AH416" s="18">
        <v>0</v>
      </c>
      <c r="AT416">
        <v>12</v>
      </c>
      <c r="AU416" s="18">
        <v>83033.5</v>
      </c>
      <c r="AV416" s="18"/>
      <c r="AW416" s="18"/>
      <c r="AX416" s="18"/>
      <c r="AY416" s="18"/>
      <c r="AZ416" s="18"/>
      <c r="BA416" s="18">
        <v>83033.5</v>
      </c>
    </row>
    <row r="417" spans="25:53" x14ac:dyDescent="0.35">
      <c r="Z417" s="57">
        <v>44688</v>
      </c>
      <c r="AA417" t="s">
        <v>764</v>
      </c>
      <c r="AB417" s="18">
        <v>0</v>
      </c>
      <c r="AC417" s="18"/>
      <c r="AD417" s="18"/>
      <c r="AE417" s="18"/>
      <c r="AF417" s="18"/>
      <c r="AG417" s="18"/>
      <c r="AH417" s="18">
        <v>0</v>
      </c>
      <c r="AS417">
        <v>2024</v>
      </c>
      <c r="AT417">
        <v>1</v>
      </c>
      <c r="AU417" s="18">
        <v>53942.8</v>
      </c>
      <c r="AV417" s="18"/>
      <c r="AW417" s="18"/>
      <c r="AX417" s="18"/>
      <c r="AY417" s="18"/>
      <c r="AZ417" s="18"/>
      <c r="BA417" s="18">
        <v>53942.8</v>
      </c>
    </row>
    <row r="418" spans="25:53" x14ac:dyDescent="0.35">
      <c r="Z418" s="57">
        <v>44695</v>
      </c>
      <c r="AA418" t="s">
        <v>777</v>
      </c>
      <c r="AB418" s="18">
        <v>0</v>
      </c>
      <c r="AC418" s="18"/>
      <c r="AD418" s="18"/>
      <c r="AE418" s="18"/>
      <c r="AF418" s="18"/>
      <c r="AG418" s="18"/>
      <c r="AH418" s="18">
        <v>0</v>
      </c>
      <c r="AT418">
        <v>2</v>
      </c>
      <c r="AU418" s="18">
        <v>70297.7</v>
      </c>
      <c r="AV418" s="18"/>
      <c r="AW418" s="18"/>
      <c r="AX418" s="18"/>
      <c r="AY418" s="18"/>
      <c r="AZ418" s="18"/>
      <c r="BA418" s="18">
        <v>70297.7</v>
      </c>
    </row>
    <row r="419" spans="25:53" x14ac:dyDescent="0.35">
      <c r="Z419" s="57">
        <v>44699</v>
      </c>
      <c r="AA419" t="s">
        <v>780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s="36" t="s">
        <v>2038</v>
      </c>
      <c r="AS419" s="36"/>
      <c r="AT419" s="36"/>
      <c r="AU419" s="37">
        <v>292769.2</v>
      </c>
      <c r="AV419" s="37"/>
      <c r="AW419" s="37"/>
      <c r="AX419" s="37"/>
      <c r="AY419" s="37"/>
      <c r="AZ419" s="37"/>
      <c r="BA419" s="37">
        <v>292769.2</v>
      </c>
    </row>
    <row r="420" spans="25:53" x14ac:dyDescent="0.35">
      <c r="Z420" s="57">
        <v>44701</v>
      </c>
      <c r="AA420" t="s">
        <v>783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t="s">
        <v>2022</v>
      </c>
      <c r="AS420">
        <v>2023</v>
      </c>
      <c r="AT420">
        <v>10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5:53" x14ac:dyDescent="0.35">
      <c r="Z421" s="57">
        <v>44702</v>
      </c>
      <c r="AA421" t="s">
        <v>789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11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5">
      <c r="Z422" s="57">
        <v>44704</v>
      </c>
      <c r="AA422" t="s">
        <v>793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2039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5:53" x14ac:dyDescent="0.35">
      <c r="Z423" s="57">
        <v>44706</v>
      </c>
      <c r="AA423" t="s">
        <v>796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2137</v>
      </c>
      <c r="AS423">
        <v>2023</v>
      </c>
      <c r="AT423">
        <v>12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5:53" x14ac:dyDescent="0.35">
      <c r="Y424">
        <v>6</v>
      </c>
      <c r="Z424" s="57">
        <v>44714</v>
      </c>
      <c r="AA424" t="s">
        <v>826</v>
      </c>
      <c r="AB424" s="18">
        <v>0</v>
      </c>
      <c r="AC424" s="18"/>
      <c r="AD424" s="18"/>
      <c r="AE424" s="18"/>
      <c r="AF424" s="18"/>
      <c r="AG424" s="18"/>
      <c r="AH424" s="18">
        <v>0</v>
      </c>
      <c r="AS424">
        <v>2024</v>
      </c>
      <c r="AT424">
        <v>1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5:53" x14ac:dyDescent="0.35">
      <c r="Z425" s="57">
        <v>44716</v>
      </c>
      <c r="AA425" t="s">
        <v>828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s="36" t="s">
        <v>2152</v>
      </c>
      <c r="AS425" s="36"/>
      <c r="AT425" s="36"/>
      <c r="AU425" s="37">
        <v>0</v>
      </c>
      <c r="AV425" s="37"/>
      <c r="AW425" s="37"/>
      <c r="AX425" s="37"/>
      <c r="AY425" s="37"/>
      <c r="AZ425" s="37"/>
      <c r="BA425" s="37">
        <v>0</v>
      </c>
    </row>
    <row r="426" spans="25:53" x14ac:dyDescent="0.35">
      <c r="Z426" s="57">
        <v>44723</v>
      </c>
      <c r="AA426" t="s">
        <v>834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t="s">
        <v>2143</v>
      </c>
      <c r="AS426">
        <v>2023</v>
      </c>
      <c r="AT426">
        <v>12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5:53" x14ac:dyDescent="0.35">
      <c r="Z427" s="57">
        <v>44730</v>
      </c>
      <c r="AA427" t="s">
        <v>842</v>
      </c>
      <c r="AB427" s="18">
        <v>0</v>
      </c>
      <c r="AC427" s="18"/>
      <c r="AD427" s="18"/>
      <c r="AE427" s="18"/>
      <c r="AF427" s="18"/>
      <c r="AG427" s="18"/>
      <c r="AH427" s="18">
        <v>0</v>
      </c>
      <c r="AS427">
        <v>2024</v>
      </c>
      <c r="AT427">
        <v>1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5">
      <c r="Z428" s="57">
        <v>44736</v>
      </c>
      <c r="AA428" t="s">
        <v>845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2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5:53" x14ac:dyDescent="0.35">
      <c r="Y429">
        <v>7</v>
      </c>
      <c r="Z429" s="57">
        <v>44756</v>
      </c>
      <c r="AA429" t="s">
        <v>858</v>
      </c>
      <c r="AB429" s="18">
        <v>0</v>
      </c>
      <c r="AC429" s="18"/>
      <c r="AD429" s="18"/>
      <c r="AE429" s="18"/>
      <c r="AF429" s="18"/>
      <c r="AG429" s="18"/>
      <c r="AH429" s="18">
        <v>0</v>
      </c>
      <c r="AR429" s="36" t="s">
        <v>2153</v>
      </c>
      <c r="AS429" s="36"/>
      <c r="AT429" s="36"/>
      <c r="AU429" s="37">
        <v>0</v>
      </c>
      <c r="AV429" s="37"/>
      <c r="AW429" s="37"/>
      <c r="AX429" s="37"/>
      <c r="AY429" s="37"/>
      <c r="AZ429" s="37"/>
      <c r="BA429" s="37">
        <v>0</v>
      </c>
    </row>
    <row r="430" spans="25:53" x14ac:dyDescent="0.35">
      <c r="Z430" s="57">
        <v>44760</v>
      </c>
      <c r="AA430" t="s">
        <v>866</v>
      </c>
      <c r="AB430" s="18">
        <v>0</v>
      </c>
      <c r="AC430" s="18"/>
      <c r="AD430" s="18"/>
      <c r="AE430" s="18"/>
      <c r="AF430" s="18"/>
      <c r="AG430" s="18"/>
      <c r="AH430" s="18">
        <v>0</v>
      </c>
      <c r="AR430" t="s">
        <v>2277</v>
      </c>
      <c r="AS430">
        <v>2024</v>
      </c>
      <c r="AT430">
        <v>1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5:53" x14ac:dyDescent="0.35">
      <c r="Z431" s="57">
        <v>44762</v>
      </c>
      <c r="AA431" t="s">
        <v>867</v>
      </c>
      <c r="AB431" s="18">
        <v>0</v>
      </c>
      <c r="AC431" s="18"/>
      <c r="AD431" s="18"/>
      <c r="AE431" s="18"/>
      <c r="AF431" s="18"/>
      <c r="AG431" s="18"/>
      <c r="AH431" s="18">
        <v>0</v>
      </c>
      <c r="AR431" s="36" t="s">
        <v>2346</v>
      </c>
      <c r="AS431" s="36"/>
      <c r="AT431" s="36"/>
      <c r="AU431" s="37">
        <v>0</v>
      </c>
      <c r="AV431" s="37"/>
      <c r="AW431" s="37"/>
      <c r="AX431" s="37"/>
      <c r="AY431" s="37"/>
      <c r="AZ431" s="37"/>
      <c r="BA431" s="37">
        <v>0</v>
      </c>
    </row>
    <row r="432" spans="25:53" x14ac:dyDescent="0.35">
      <c r="Z432" s="57">
        <v>44765</v>
      </c>
      <c r="AA432" t="s">
        <v>868</v>
      </c>
      <c r="AB432" s="18">
        <v>0</v>
      </c>
      <c r="AC432" s="18"/>
      <c r="AD432" s="18"/>
      <c r="AE432" s="18"/>
      <c r="AF432" s="18"/>
      <c r="AG432" s="18"/>
      <c r="AH432" s="18">
        <v>0</v>
      </c>
      <c r="AR432" t="s">
        <v>2290</v>
      </c>
      <c r="AS432">
        <v>2024</v>
      </c>
      <c r="AT432">
        <v>1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5:53" x14ac:dyDescent="0.35">
      <c r="Y433">
        <v>8</v>
      </c>
      <c r="Z433" s="57">
        <v>44779</v>
      </c>
      <c r="AA433" t="s">
        <v>895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2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5:53" x14ac:dyDescent="0.35">
      <c r="Z434" s="57">
        <v>44785</v>
      </c>
      <c r="AA434" t="s">
        <v>899</v>
      </c>
      <c r="AB434" s="18">
        <v>0</v>
      </c>
      <c r="AC434" s="18"/>
      <c r="AD434" s="18"/>
      <c r="AE434" s="18"/>
      <c r="AF434" s="18"/>
      <c r="AG434" s="18"/>
      <c r="AH434" s="18">
        <v>0</v>
      </c>
      <c r="AR434" s="36" t="s">
        <v>2347</v>
      </c>
      <c r="AS434" s="36"/>
      <c r="AT434" s="36"/>
      <c r="AU434" s="37">
        <v>0</v>
      </c>
      <c r="AV434" s="37"/>
      <c r="AW434" s="37"/>
      <c r="AX434" s="37"/>
      <c r="AY434" s="37"/>
      <c r="AZ434" s="37"/>
      <c r="BA434" s="37">
        <v>0</v>
      </c>
    </row>
    <row r="435" spans="25:53" x14ac:dyDescent="0.35">
      <c r="Z435" s="57">
        <v>44796</v>
      </c>
      <c r="AA435" t="s">
        <v>910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t="s">
        <v>2368</v>
      </c>
      <c r="AS435">
        <v>2024</v>
      </c>
      <c r="AT435">
        <v>2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5:53" x14ac:dyDescent="0.35">
      <c r="Y436">
        <v>9</v>
      </c>
      <c r="Z436" s="57">
        <v>44806</v>
      </c>
      <c r="AA436" t="s">
        <v>924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s="36" t="s">
        <v>2434</v>
      </c>
      <c r="AS436" s="36"/>
      <c r="AT436" s="36"/>
      <c r="AU436" s="37">
        <v>0</v>
      </c>
      <c r="AV436" s="37"/>
      <c r="AW436" s="37"/>
      <c r="AX436" s="37"/>
      <c r="AY436" s="37"/>
      <c r="AZ436" s="37"/>
      <c r="BA436" s="37">
        <v>0</v>
      </c>
    </row>
    <row r="437" spans="25:53" x14ac:dyDescent="0.35">
      <c r="Z437" s="57">
        <v>44810</v>
      </c>
      <c r="AA437" t="s">
        <v>927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t="s">
        <v>131</v>
      </c>
      <c r="AU437" s="18">
        <v>608148.19999999995</v>
      </c>
      <c r="AV437" s="18">
        <v>0</v>
      </c>
      <c r="AW437" s="18">
        <v>18246</v>
      </c>
      <c r="AX437" s="18">
        <v>82391.5</v>
      </c>
      <c r="AY437" s="18">
        <v>0</v>
      </c>
      <c r="AZ437" s="18">
        <v>8348.5</v>
      </c>
      <c r="BA437" s="18">
        <v>717134.2</v>
      </c>
    </row>
    <row r="438" spans="25:53" x14ac:dyDescent="0.35">
      <c r="Z438" s="57">
        <v>44813</v>
      </c>
      <c r="AA438" t="s">
        <v>931</v>
      </c>
      <c r="AB438" s="18">
        <v>0</v>
      </c>
      <c r="AC438" s="18"/>
      <c r="AD438" s="18"/>
      <c r="AE438" s="18"/>
      <c r="AF438" s="18"/>
      <c r="AG438" s="18"/>
      <c r="AH438" s="18">
        <v>0</v>
      </c>
    </row>
    <row r="439" spans="25:53" x14ac:dyDescent="0.35">
      <c r="Z439" s="57">
        <v>44817</v>
      </c>
      <c r="AA439" t="s">
        <v>933</v>
      </c>
      <c r="AB439" s="18">
        <v>0</v>
      </c>
      <c r="AC439" s="18"/>
      <c r="AD439" s="18"/>
      <c r="AE439" s="18"/>
      <c r="AF439" s="18"/>
      <c r="AG439" s="18"/>
      <c r="AH439" s="18">
        <v>0</v>
      </c>
    </row>
    <row r="440" spans="25:53" x14ac:dyDescent="0.35">
      <c r="AA440" t="s">
        <v>934</v>
      </c>
      <c r="AB440" s="18">
        <v>0</v>
      </c>
      <c r="AC440" s="18"/>
      <c r="AD440" s="18"/>
      <c r="AE440" s="18"/>
      <c r="AF440" s="18"/>
      <c r="AG440" s="18"/>
      <c r="AH440" s="18">
        <v>0</v>
      </c>
    </row>
    <row r="441" spans="25:53" x14ac:dyDescent="0.35">
      <c r="Y441">
        <v>10</v>
      </c>
      <c r="Z441" t="s">
        <v>992</v>
      </c>
      <c r="AA441" t="s">
        <v>987</v>
      </c>
      <c r="AB441" s="18">
        <v>0</v>
      </c>
      <c r="AC441" s="18"/>
      <c r="AD441" s="18"/>
      <c r="AE441" s="18"/>
      <c r="AF441" s="18"/>
      <c r="AG441" s="18"/>
      <c r="AH441" s="18">
        <v>0</v>
      </c>
    </row>
    <row r="442" spans="25:53" x14ac:dyDescent="0.35">
      <c r="Z442" s="57">
        <v>44847</v>
      </c>
      <c r="AA442" t="s">
        <v>999</v>
      </c>
      <c r="AB442" s="18">
        <v>0</v>
      </c>
      <c r="AC442" s="18"/>
      <c r="AD442" s="18"/>
      <c r="AE442" s="18"/>
      <c r="AF442" s="18"/>
      <c r="AG442" s="18"/>
      <c r="AH442" s="18">
        <v>0</v>
      </c>
    </row>
    <row r="443" spans="25:53" x14ac:dyDescent="0.35">
      <c r="Z443" s="57">
        <v>44856</v>
      </c>
      <c r="AA443" t="s">
        <v>1010</v>
      </c>
      <c r="AB443" s="18">
        <v>0</v>
      </c>
      <c r="AC443" s="18"/>
      <c r="AD443" s="18"/>
      <c r="AE443" s="18"/>
      <c r="AF443" s="18"/>
      <c r="AG443" s="18"/>
      <c r="AH443" s="18">
        <v>0</v>
      </c>
    </row>
    <row r="444" spans="25:53" x14ac:dyDescent="0.35">
      <c r="Z444" s="57">
        <v>44861</v>
      </c>
      <c r="AA444" t="s">
        <v>1012</v>
      </c>
      <c r="AB444" s="18">
        <v>0</v>
      </c>
      <c r="AC444" s="18"/>
      <c r="AD444" s="18"/>
      <c r="AE444" s="18"/>
      <c r="AF444" s="18"/>
      <c r="AG444" s="18"/>
      <c r="AH444" s="18">
        <v>0</v>
      </c>
    </row>
    <row r="445" spans="25:53" x14ac:dyDescent="0.35">
      <c r="Z445" s="57">
        <v>44865</v>
      </c>
      <c r="AA445" t="s">
        <v>1014</v>
      </c>
      <c r="AB445" s="18">
        <v>0</v>
      </c>
      <c r="AC445" s="18"/>
      <c r="AD445" s="18"/>
      <c r="AE445" s="18"/>
      <c r="AF445" s="18"/>
      <c r="AG445" s="18"/>
      <c r="AH445" s="18">
        <v>0</v>
      </c>
    </row>
    <row r="446" spans="25:53" x14ac:dyDescent="0.35">
      <c r="Y446">
        <v>11</v>
      </c>
      <c r="Z446" s="57">
        <v>44869</v>
      </c>
      <c r="AA446" t="s">
        <v>1050</v>
      </c>
      <c r="AB446" s="18">
        <v>0</v>
      </c>
      <c r="AC446" s="18"/>
      <c r="AD446" s="18"/>
      <c r="AE446" s="18"/>
      <c r="AF446" s="18"/>
      <c r="AG446" s="18"/>
      <c r="AH446" s="18">
        <v>0</v>
      </c>
    </row>
    <row r="447" spans="25:53" x14ac:dyDescent="0.35">
      <c r="Z447" s="57">
        <v>44876</v>
      </c>
      <c r="AA447" t="s">
        <v>1064</v>
      </c>
      <c r="AB447" s="18">
        <v>0</v>
      </c>
      <c r="AC447" s="18"/>
      <c r="AD447" s="18"/>
      <c r="AE447" s="18"/>
      <c r="AF447" s="18"/>
      <c r="AG447" s="18"/>
      <c r="AH447" s="18">
        <v>0</v>
      </c>
    </row>
    <row r="448" spans="25:53" x14ac:dyDescent="0.35">
      <c r="Z448" t="s">
        <v>1070</v>
      </c>
      <c r="AA448" t="s">
        <v>1075</v>
      </c>
      <c r="AB448" s="18">
        <v>0</v>
      </c>
      <c r="AC448" s="18"/>
      <c r="AD448" s="18"/>
      <c r="AE448" s="18"/>
      <c r="AF448" s="18"/>
      <c r="AG448" s="18"/>
      <c r="AH448" s="18">
        <v>0</v>
      </c>
    </row>
    <row r="449" spans="25:34" x14ac:dyDescent="0.35">
      <c r="Y449">
        <v>12</v>
      </c>
      <c r="Z449" s="57">
        <v>44897</v>
      </c>
      <c r="AA449" t="s">
        <v>1109</v>
      </c>
      <c r="AB449" s="18">
        <v>0</v>
      </c>
      <c r="AC449" s="18"/>
      <c r="AD449" s="18"/>
      <c r="AE449" s="18"/>
      <c r="AF449" s="18"/>
      <c r="AG449" s="18"/>
      <c r="AH449" s="18">
        <v>0</v>
      </c>
    </row>
    <row r="450" spans="25:34" x14ac:dyDescent="0.35">
      <c r="AA450" t="s">
        <v>1111</v>
      </c>
      <c r="AB450" s="18">
        <v>0</v>
      </c>
      <c r="AC450" s="18"/>
      <c r="AD450" s="18"/>
      <c r="AE450" s="18"/>
      <c r="AF450" s="18"/>
      <c r="AG450" s="18"/>
      <c r="AH450" s="18">
        <v>0</v>
      </c>
    </row>
    <row r="451" spans="25:34" x14ac:dyDescent="0.35">
      <c r="Z451" s="57">
        <v>44898</v>
      </c>
      <c r="AA451" t="s">
        <v>1115</v>
      </c>
      <c r="AB451" s="18">
        <v>0</v>
      </c>
      <c r="AC451" s="18"/>
      <c r="AD451" s="18"/>
      <c r="AE451" s="18"/>
      <c r="AF451" s="18"/>
      <c r="AG451" s="18"/>
      <c r="AH451" s="18">
        <v>0</v>
      </c>
    </row>
    <row r="452" spans="25:34" x14ac:dyDescent="0.35">
      <c r="Z452" s="57">
        <v>44904</v>
      </c>
      <c r="AA452" t="s">
        <v>1122</v>
      </c>
      <c r="AB452" s="18">
        <v>0</v>
      </c>
      <c r="AC452" s="18"/>
      <c r="AD452" s="18"/>
      <c r="AE452" s="18"/>
      <c r="AF452" s="18"/>
      <c r="AG452" s="18"/>
      <c r="AH452" s="18">
        <v>0</v>
      </c>
    </row>
    <row r="453" spans="25:34" x14ac:dyDescent="0.35">
      <c r="Z453" s="57">
        <v>44917</v>
      </c>
      <c r="AA453" t="s">
        <v>1127</v>
      </c>
      <c r="AB453" s="18">
        <v>0</v>
      </c>
      <c r="AC453" s="18"/>
      <c r="AD453" s="18"/>
      <c r="AE453" s="18"/>
      <c r="AF453" s="18"/>
      <c r="AG453" s="18"/>
      <c r="AH453" s="18">
        <v>0</v>
      </c>
    </row>
    <row r="454" spans="25:34" x14ac:dyDescent="0.35">
      <c r="Z454" s="57">
        <v>44923</v>
      </c>
      <c r="AA454" t="s">
        <v>1138</v>
      </c>
      <c r="AB454" s="18">
        <v>0</v>
      </c>
      <c r="AC454" s="18"/>
      <c r="AD454" s="18"/>
      <c r="AE454" s="18"/>
      <c r="AF454" s="18"/>
      <c r="AG454" s="18"/>
      <c r="AH454" s="18">
        <v>0</v>
      </c>
    </row>
    <row r="455" spans="25:34" x14ac:dyDescent="0.35">
      <c r="Z455" s="57">
        <v>44925</v>
      </c>
      <c r="AA455" t="s">
        <v>1139</v>
      </c>
      <c r="AB455" s="18">
        <v>0</v>
      </c>
      <c r="AC455" s="18"/>
      <c r="AD455" s="18"/>
      <c r="AE455" s="18"/>
      <c r="AF455" s="18"/>
      <c r="AG455" s="18"/>
      <c r="AH455" s="18">
        <v>0</v>
      </c>
    </row>
    <row r="456" spans="25:34" x14ac:dyDescent="0.35">
      <c r="Y456">
        <v>4</v>
      </c>
      <c r="Z456" s="57">
        <v>44652</v>
      </c>
      <c r="AA456" t="s">
        <v>683</v>
      </c>
      <c r="AB456" s="18">
        <v>0</v>
      </c>
      <c r="AC456" s="18"/>
      <c r="AD456" s="18"/>
      <c r="AE456" s="18"/>
      <c r="AF456" s="18"/>
      <c r="AG456" s="18"/>
      <c r="AH456" s="18">
        <v>0</v>
      </c>
    </row>
    <row r="457" spans="25:34" x14ac:dyDescent="0.35">
      <c r="Z457" s="57">
        <v>44656</v>
      </c>
      <c r="AA457" t="s">
        <v>685</v>
      </c>
      <c r="AB457" s="18">
        <v>0</v>
      </c>
      <c r="AC457" s="18"/>
      <c r="AD457" s="18"/>
      <c r="AE457" s="18"/>
      <c r="AF457" s="18"/>
      <c r="AG457" s="18"/>
      <c r="AH457" s="18">
        <v>0</v>
      </c>
    </row>
    <row r="458" spans="25:34" x14ac:dyDescent="0.35">
      <c r="Z458" s="57">
        <v>44660</v>
      </c>
      <c r="AA458" t="s">
        <v>689</v>
      </c>
      <c r="AB458" s="18">
        <v>0</v>
      </c>
      <c r="AC458" s="18"/>
      <c r="AD458" s="18"/>
      <c r="AE458" s="18"/>
      <c r="AF458" s="18"/>
      <c r="AG458" s="18"/>
      <c r="AH458" s="18">
        <v>0</v>
      </c>
    </row>
    <row r="459" spans="25:34" x14ac:dyDescent="0.35">
      <c r="Z459" s="57">
        <v>44664</v>
      </c>
      <c r="AA459" t="s">
        <v>693</v>
      </c>
      <c r="AB459" s="18">
        <v>0</v>
      </c>
      <c r="AC459" s="18"/>
      <c r="AD459" s="18"/>
      <c r="AE459" s="18"/>
      <c r="AF459" s="18"/>
      <c r="AG459" s="18"/>
      <c r="AH459" s="18">
        <v>0</v>
      </c>
    </row>
    <row r="460" spans="25:34" x14ac:dyDescent="0.35">
      <c r="Z460" s="57">
        <v>44667</v>
      </c>
      <c r="AA460" t="s">
        <v>696</v>
      </c>
      <c r="AB460" s="18">
        <v>0</v>
      </c>
      <c r="AC460" s="18"/>
      <c r="AD460" s="18"/>
      <c r="AE460" s="18"/>
      <c r="AF460" s="18"/>
      <c r="AG460" s="18"/>
      <c r="AH460" s="18">
        <v>0</v>
      </c>
    </row>
    <row r="461" spans="25:34" x14ac:dyDescent="0.35">
      <c r="Z461" s="57">
        <v>44670</v>
      </c>
      <c r="AA461" t="s">
        <v>698</v>
      </c>
      <c r="AB461" s="18">
        <v>0</v>
      </c>
      <c r="AC461" s="18"/>
      <c r="AD461" s="18"/>
      <c r="AE461" s="18"/>
      <c r="AF461" s="18"/>
      <c r="AG461" s="18"/>
      <c r="AH461" s="18">
        <v>0</v>
      </c>
    </row>
    <row r="462" spans="25:34" x14ac:dyDescent="0.35">
      <c r="Z462" s="57">
        <v>44674</v>
      </c>
      <c r="AA462" t="s">
        <v>718</v>
      </c>
      <c r="AB462" s="18">
        <v>0</v>
      </c>
      <c r="AC462" s="18"/>
      <c r="AD462" s="18"/>
      <c r="AE462" s="18"/>
      <c r="AF462" s="18"/>
      <c r="AG462" s="18"/>
      <c r="AH462" s="18">
        <v>0</v>
      </c>
    </row>
    <row r="463" spans="25:34" x14ac:dyDescent="0.35">
      <c r="Z463" s="57">
        <v>44679</v>
      </c>
      <c r="AA463" t="s">
        <v>725</v>
      </c>
      <c r="AB463" s="18">
        <v>0</v>
      </c>
      <c r="AC463" s="18"/>
      <c r="AD463" s="18"/>
      <c r="AE463" s="18"/>
      <c r="AF463" s="18"/>
      <c r="AG463" s="18"/>
      <c r="AH463" s="18">
        <v>0</v>
      </c>
    </row>
    <row r="464" spans="25:34" x14ac:dyDescent="0.35">
      <c r="Z464" s="57">
        <v>44681</v>
      </c>
      <c r="AA464" t="s">
        <v>729</v>
      </c>
      <c r="AB464" s="18">
        <v>0</v>
      </c>
      <c r="AC464" s="18"/>
      <c r="AD464" s="18"/>
      <c r="AE464" s="18"/>
      <c r="AF464" s="18"/>
      <c r="AG464" s="18"/>
      <c r="AH464" s="18">
        <v>0</v>
      </c>
    </row>
    <row r="465" spans="24:34" x14ac:dyDescent="0.35">
      <c r="X465">
        <v>2023</v>
      </c>
      <c r="Y465">
        <v>1</v>
      </c>
      <c r="Z465" s="57">
        <v>44931</v>
      </c>
      <c r="AA465" t="s">
        <v>1167</v>
      </c>
      <c r="AB465" s="18">
        <v>0</v>
      </c>
      <c r="AC465" s="18"/>
      <c r="AD465" s="18"/>
      <c r="AE465" s="18"/>
      <c r="AF465" s="18"/>
      <c r="AG465" s="18"/>
      <c r="AH465" s="18">
        <v>0</v>
      </c>
    </row>
    <row r="466" spans="24:34" x14ac:dyDescent="0.35">
      <c r="Z466" s="57">
        <v>44933</v>
      </c>
      <c r="AA466" t="s">
        <v>1171</v>
      </c>
      <c r="AB466" s="18">
        <v>0</v>
      </c>
      <c r="AC466" s="18"/>
      <c r="AD466" s="18"/>
      <c r="AE466" s="18"/>
      <c r="AF466" s="18"/>
      <c r="AG466" s="18"/>
      <c r="AH466" s="18">
        <v>0</v>
      </c>
    </row>
    <row r="467" spans="24:34" x14ac:dyDescent="0.35">
      <c r="Z467" s="57">
        <v>44935</v>
      </c>
      <c r="AA467" t="s">
        <v>1174</v>
      </c>
      <c r="AB467" s="18">
        <v>0</v>
      </c>
      <c r="AC467" s="18"/>
      <c r="AD467" s="18"/>
      <c r="AE467" s="18"/>
      <c r="AF467" s="18"/>
      <c r="AG467" s="18"/>
      <c r="AH467" s="18">
        <v>0</v>
      </c>
    </row>
    <row r="468" spans="24:34" x14ac:dyDescent="0.35">
      <c r="Z468" s="57">
        <v>44938</v>
      </c>
      <c r="AA468" t="s">
        <v>1181</v>
      </c>
      <c r="AB468" s="18">
        <v>0</v>
      </c>
      <c r="AC468" s="18"/>
      <c r="AD468" s="18"/>
      <c r="AE468" s="18"/>
      <c r="AF468" s="18"/>
      <c r="AG468" s="18"/>
      <c r="AH468" s="18">
        <v>0</v>
      </c>
    </row>
    <row r="469" spans="24:34" x14ac:dyDescent="0.35">
      <c r="Z469" s="57">
        <v>44940</v>
      </c>
      <c r="AA469" t="s">
        <v>1189</v>
      </c>
      <c r="AB469" s="18">
        <v>0</v>
      </c>
      <c r="AC469" s="18"/>
      <c r="AD469" s="18"/>
      <c r="AE469" s="18"/>
      <c r="AF469" s="18"/>
      <c r="AG469" s="18"/>
      <c r="AH469" s="18">
        <v>0</v>
      </c>
    </row>
    <row r="470" spans="24:34" x14ac:dyDescent="0.35">
      <c r="Z470" s="57">
        <v>44945</v>
      </c>
      <c r="AA470" t="s">
        <v>1193</v>
      </c>
      <c r="AB470" s="18">
        <v>0</v>
      </c>
      <c r="AC470" s="18"/>
      <c r="AD470" s="18"/>
      <c r="AE470" s="18"/>
      <c r="AF470" s="18"/>
      <c r="AG470" s="18"/>
      <c r="AH470" s="18">
        <v>0</v>
      </c>
    </row>
    <row r="471" spans="24:34" x14ac:dyDescent="0.35">
      <c r="Z471" s="57">
        <v>44956</v>
      </c>
      <c r="AA471" t="s">
        <v>1204</v>
      </c>
      <c r="AB471" s="18">
        <v>0</v>
      </c>
      <c r="AC471" s="18"/>
      <c r="AD471" s="18"/>
      <c r="AE471" s="18"/>
      <c r="AF471" s="18"/>
      <c r="AG471" s="18"/>
      <c r="AH471" s="18">
        <v>0</v>
      </c>
    </row>
    <row r="472" spans="24:34" x14ac:dyDescent="0.35">
      <c r="Y472">
        <v>2</v>
      </c>
      <c r="Z472" t="s">
        <v>1238</v>
      </c>
      <c r="AA472" t="s">
        <v>1237</v>
      </c>
      <c r="AB472" s="18">
        <v>0</v>
      </c>
      <c r="AC472" s="18"/>
      <c r="AD472" s="18"/>
      <c r="AE472" s="18"/>
      <c r="AF472" s="18"/>
      <c r="AG472" s="18"/>
      <c r="AH472" s="18">
        <v>0</v>
      </c>
    </row>
    <row r="473" spans="24:34" x14ac:dyDescent="0.35">
      <c r="Z473" t="s">
        <v>1246</v>
      </c>
      <c r="AA473" t="s">
        <v>1245</v>
      </c>
      <c r="AB473" s="18">
        <v>4.5474735088646412E-13</v>
      </c>
      <c r="AC473" s="18"/>
      <c r="AD473" s="18"/>
      <c r="AE473" s="18"/>
      <c r="AF473" s="18"/>
      <c r="AG473" s="18"/>
      <c r="AH473" s="18">
        <v>4.5474735088646412E-13</v>
      </c>
    </row>
    <row r="474" spans="24:34" x14ac:dyDescent="0.35">
      <c r="AA474" t="s">
        <v>1247</v>
      </c>
      <c r="AB474" s="18">
        <v>0</v>
      </c>
      <c r="AC474" s="18"/>
      <c r="AD474" s="18"/>
      <c r="AE474" s="18"/>
      <c r="AF474" s="18"/>
      <c r="AG474" s="18"/>
      <c r="AH474" s="18">
        <v>0</v>
      </c>
    </row>
    <row r="475" spans="24:34" x14ac:dyDescent="0.35">
      <c r="Z475" s="57">
        <v>44968</v>
      </c>
      <c r="AA475" t="s">
        <v>1254</v>
      </c>
      <c r="AB475" s="18">
        <v>0</v>
      </c>
      <c r="AC475" s="18"/>
      <c r="AD475" s="18"/>
      <c r="AE475" s="18"/>
      <c r="AF475" s="18"/>
      <c r="AG475" s="18"/>
      <c r="AH475" s="18">
        <v>0</v>
      </c>
    </row>
    <row r="476" spans="24:34" x14ac:dyDescent="0.35">
      <c r="AA476" t="s">
        <v>1255</v>
      </c>
      <c r="AB476" s="18">
        <v>0</v>
      </c>
      <c r="AC476" s="18"/>
      <c r="AD476" s="18"/>
      <c r="AE476" s="18"/>
      <c r="AF476" s="18"/>
      <c r="AG476" s="18"/>
      <c r="AH476" s="18">
        <v>0</v>
      </c>
    </row>
    <row r="477" spans="24:34" x14ac:dyDescent="0.35">
      <c r="Z477" t="s">
        <v>1264</v>
      </c>
      <c r="AA477" t="s">
        <v>1263</v>
      </c>
      <c r="AB477" s="18">
        <v>0</v>
      </c>
      <c r="AC477" s="18"/>
      <c r="AD477" s="18"/>
      <c r="AE477" s="18"/>
      <c r="AF477" s="18"/>
      <c r="AG477" s="18"/>
      <c r="AH477" s="18">
        <v>0</v>
      </c>
    </row>
    <row r="478" spans="24:34" x14ac:dyDescent="0.35">
      <c r="AA478" t="s">
        <v>1266</v>
      </c>
      <c r="AB478" s="18">
        <v>0</v>
      </c>
      <c r="AC478" s="18"/>
      <c r="AD478" s="18"/>
      <c r="AE478" s="18"/>
      <c r="AF478" s="18"/>
      <c r="AG478" s="18"/>
      <c r="AH478" s="18">
        <v>0</v>
      </c>
    </row>
    <row r="479" spans="24:34" x14ac:dyDescent="0.35">
      <c r="AA479" t="s">
        <v>1267</v>
      </c>
      <c r="AB479" s="18">
        <v>0</v>
      </c>
      <c r="AC479" s="18"/>
      <c r="AD479" s="18"/>
      <c r="AE479" s="18"/>
      <c r="AF479" s="18"/>
      <c r="AG479" s="18"/>
      <c r="AH479" s="18">
        <v>0</v>
      </c>
    </row>
    <row r="480" spans="24:34" x14ac:dyDescent="0.35">
      <c r="Z480" s="57">
        <v>44978</v>
      </c>
      <c r="AA480" t="s">
        <v>1274</v>
      </c>
      <c r="AB480" s="18">
        <v>0</v>
      </c>
      <c r="AC480" s="18"/>
      <c r="AD480" s="18"/>
      <c r="AE480" s="18"/>
      <c r="AF480" s="18"/>
      <c r="AG480" s="18"/>
      <c r="AH480" s="18">
        <v>0</v>
      </c>
    </row>
    <row r="481" spans="25:34" x14ac:dyDescent="0.35">
      <c r="AA481" t="s">
        <v>1275</v>
      </c>
      <c r="AB481" s="18">
        <v>0</v>
      </c>
      <c r="AC481" s="18"/>
      <c r="AD481" s="18"/>
      <c r="AE481" s="18"/>
      <c r="AF481" s="18"/>
      <c r="AG481" s="18"/>
      <c r="AH481" s="18">
        <v>0</v>
      </c>
    </row>
    <row r="482" spans="25:34" x14ac:dyDescent="0.35">
      <c r="Z482" t="s">
        <v>1279</v>
      </c>
      <c r="AA482" t="s">
        <v>1277</v>
      </c>
      <c r="AB482" s="18">
        <v>0</v>
      </c>
      <c r="AC482" s="18"/>
      <c r="AD482" s="18"/>
      <c r="AE482" s="18"/>
      <c r="AF482" s="18"/>
      <c r="AG482" s="18"/>
      <c r="AH482" s="18">
        <v>0</v>
      </c>
    </row>
    <row r="483" spans="25:34" x14ac:dyDescent="0.35">
      <c r="Y483">
        <v>3</v>
      </c>
      <c r="Z483" t="s">
        <v>1308</v>
      </c>
      <c r="AA483" t="s">
        <v>1307</v>
      </c>
      <c r="AB483" s="18">
        <v>0</v>
      </c>
      <c r="AC483" s="18"/>
      <c r="AD483" s="18"/>
      <c r="AE483" s="18"/>
      <c r="AF483" s="18"/>
      <c r="AG483" s="18"/>
      <c r="AH483" s="18">
        <v>0</v>
      </c>
    </row>
    <row r="484" spans="25:34" x14ac:dyDescent="0.35">
      <c r="AA484" t="s">
        <v>1311</v>
      </c>
      <c r="AB484" s="18">
        <v>0</v>
      </c>
      <c r="AC484" s="18"/>
      <c r="AD484" s="18"/>
      <c r="AE484" s="18"/>
      <c r="AF484" s="18"/>
      <c r="AG484" s="18"/>
      <c r="AH484" s="18">
        <v>0</v>
      </c>
    </row>
    <row r="485" spans="25:34" x14ac:dyDescent="0.35">
      <c r="Z485" t="s">
        <v>1332</v>
      </c>
      <c r="AA485" t="s">
        <v>1331</v>
      </c>
      <c r="AB485" s="18">
        <v>0</v>
      </c>
      <c r="AC485" s="18"/>
      <c r="AD485" s="18"/>
      <c r="AE485" s="18"/>
      <c r="AF485" s="18"/>
      <c r="AG485" s="18"/>
      <c r="AH485" s="18">
        <v>0</v>
      </c>
    </row>
    <row r="486" spans="25:34" x14ac:dyDescent="0.35">
      <c r="Z486" t="s">
        <v>1334</v>
      </c>
      <c r="AA486" t="s">
        <v>1335</v>
      </c>
      <c r="AB486" s="18">
        <v>0</v>
      </c>
      <c r="AC486" s="18"/>
      <c r="AD486" s="18"/>
      <c r="AE486" s="18"/>
      <c r="AF486" s="18"/>
      <c r="AG486" s="18"/>
      <c r="AH486" s="18">
        <v>0</v>
      </c>
    </row>
    <row r="487" spans="25:34" x14ac:dyDescent="0.35">
      <c r="AA487" t="s">
        <v>1336</v>
      </c>
      <c r="AB487" s="18">
        <v>0</v>
      </c>
      <c r="AC487" s="18"/>
      <c r="AD487" s="18"/>
      <c r="AE487" s="18"/>
      <c r="AF487" s="18"/>
      <c r="AG487" s="18"/>
      <c r="AH487" s="18">
        <v>0</v>
      </c>
    </row>
    <row r="488" spans="25:34" x14ac:dyDescent="0.35">
      <c r="Z488" t="s">
        <v>1348</v>
      </c>
      <c r="AA488" t="s">
        <v>1346</v>
      </c>
      <c r="AB488" s="18">
        <v>0</v>
      </c>
      <c r="AC488" s="18"/>
      <c r="AD488" s="18"/>
      <c r="AE488" s="18"/>
      <c r="AF488" s="18"/>
      <c r="AG488" s="18"/>
      <c r="AH488" s="18">
        <v>0</v>
      </c>
    </row>
    <row r="489" spans="25:34" x14ac:dyDescent="0.35">
      <c r="AA489" t="s">
        <v>1347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5:34" x14ac:dyDescent="0.35">
      <c r="Z490" t="s">
        <v>1362</v>
      </c>
      <c r="AA490" t="s">
        <v>1365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5:34" x14ac:dyDescent="0.35">
      <c r="AA491" t="s">
        <v>1366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34" x14ac:dyDescent="0.35">
      <c r="Y492">
        <v>5</v>
      </c>
      <c r="Z492" s="57">
        <v>45048</v>
      </c>
      <c r="AA492" t="s">
        <v>1531</v>
      </c>
      <c r="AB492" s="18">
        <v>0</v>
      </c>
      <c r="AC492" s="18"/>
      <c r="AD492" s="18"/>
      <c r="AE492" s="18"/>
      <c r="AF492" s="18"/>
      <c r="AG492" s="18"/>
      <c r="AH492" s="18">
        <v>0</v>
      </c>
    </row>
    <row r="493" spans="25:34" x14ac:dyDescent="0.35">
      <c r="AA493" t="s">
        <v>1532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5:34" x14ac:dyDescent="0.35">
      <c r="Z494" s="57">
        <v>45054</v>
      </c>
      <c r="AA494" t="s">
        <v>1538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5:34" x14ac:dyDescent="0.35">
      <c r="AA495" t="s">
        <v>1539</v>
      </c>
      <c r="AB495" s="18">
        <v>37797.100000000006</v>
      </c>
      <c r="AC495" s="18"/>
      <c r="AD495" s="18"/>
      <c r="AE495" s="18"/>
      <c r="AF495" s="18"/>
      <c r="AG495" s="18"/>
      <c r="AH495" s="18">
        <v>37797.100000000006</v>
      </c>
    </row>
    <row r="496" spans="25:34" x14ac:dyDescent="0.35">
      <c r="Z496" s="57">
        <v>45066</v>
      </c>
      <c r="AA496" t="s">
        <v>1555</v>
      </c>
      <c r="AB496" s="18">
        <v>187.5</v>
      </c>
      <c r="AC496" s="18"/>
      <c r="AD496" s="18"/>
      <c r="AE496" s="18"/>
      <c r="AF496" s="18"/>
      <c r="AG496" s="18"/>
      <c r="AH496" s="18">
        <v>187.5</v>
      </c>
    </row>
    <row r="497" spans="25:34" x14ac:dyDescent="0.35">
      <c r="AA497" t="s">
        <v>1556</v>
      </c>
      <c r="AB497" s="18">
        <v>10713.8</v>
      </c>
      <c r="AC497" s="18"/>
      <c r="AD497" s="18"/>
      <c r="AE497" s="18"/>
      <c r="AF497" s="18"/>
      <c r="AG497" s="18"/>
      <c r="AH497" s="18">
        <v>10713.8</v>
      </c>
    </row>
    <row r="498" spans="25:34" x14ac:dyDescent="0.35">
      <c r="Z498" s="57">
        <v>45072</v>
      </c>
      <c r="AA498" t="s">
        <v>1559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5:34" x14ac:dyDescent="0.35">
      <c r="Y499">
        <v>6</v>
      </c>
      <c r="Z499" t="s">
        <v>1636</v>
      </c>
      <c r="AA499" t="s">
        <v>1633</v>
      </c>
      <c r="AB499" s="18">
        <v>375</v>
      </c>
      <c r="AC499" s="18"/>
      <c r="AD499" s="18"/>
      <c r="AE499" s="18"/>
      <c r="AF499" s="18"/>
      <c r="AG499" s="18"/>
      <c r="AH499" s="18">
        <v>375</v>
      </c>
    </row>
    <row r="500" spans="25:34" x14ac:dyDescent="0.35">
      <c r="AA500" t="s">
        <v>1634</v>
      </c>
      <c r="AB500" s="18">
        <v>16367</v>
      </c>
      <c r="AC500" s="18"/>
      <c r="AD500" s="18"/>
      <c r="AE500" s="18"/>
      <c r="AF500" s="18"/>
      <c r="AG500" s="18"/>
      <c r="AH500" s="18">
        <v>16367</v>
      </c>
    </row>
    <row r="501" spans="25:34" x14ac:dyDescent="0.35">
      <c r="Y501">
        <v>7</v>
      </c>
      <c r="Z501" t="s">
        <v>1708</v>
      </c>
      <c r="AA501" t="s">
        <v>1706</v>
      </c>
      <c r="AB501" s="18">
        <v>112.9</v>
      </c>
      <c r="AC501" s="18"/>
      <c r="AD501" s="18"/>
      <c r="AE501" s="18"/>
      <c r="AF501" s="18"/>
      <c r="AG501" s="18"/>
      <c r="AH501" s="18">
        <v>112.9</v>
      </c>
    </row>
    <row r="502" spans="25:34" x14ac:dyDescent="0.35">
      <c r="Z502" s="57">
        <v>45133</v>
      </c>
      <c r="AA502" t="s">
        <v>1725</v>
      </c>
      <c r="AB502" s="18">
        <v>62.5</v>
      </c>
      <c r="AC502" s="18"/>
      <c r="AD502" s="18"/>
      <c r="AE502" s="18"/>
      <c r="AF502" s="18"/>
      <c r="AG502" s="18"/>
      <c r="AH502" s="18">
        <v>62.5</v>
      </c>
    </row>
    <row r="503" spans="25:34" x14ac:dyDescent="0.35">
      <c r="Z503" t="s">
        <v>1732</v>
      </c>
      <c r="AA503" t="s">
        <v>1731</v>
      </c>
      <c r="AB503" s="18">
        <v>6194</v>
      </c>
      <c r="AC503" s="18"/>
      <c r="AD503" s="18"/>
      <c r="AE503" s="18"/>
      <c r="AF503" s="18"/>
      <c r="AG503" s="18"/>
      <c r="AH503" s="18">
        <v>6194</v>
      </c>
    </row>
    <row r="504" spans="25:34" x14ac:dyDescent="0.35">
      <c r="Z504" s="57">
        <v>45134</v>
      </c>
      <c r="AA504" t="s">
        <v>1735</v>
      </c>
      <c r="AB504" s="18">
        <v>187.5</v>
      </c>
      <c r="AC504" s="18"/>
      <c r="AD504" s="18"/>
      <c r="AE504" s="18"/>
      <c r="AF504" s="18"/>
      <c r="AG504" s="18"/>
      <c r="AH504" s="18">
        <v>187.5</v>
      </c>
    </row>
    <row r="505" spans="25:34" x14ac:dyDescent="0.35">
      <c r="AA505" t="s">
        <v>1736</v>
      </c>
      <c r="AB505" s="18">
        <v>7121</v>
      </c>
      <c r="AC505" s="18"/>
      <c r="AD505" s="18"/>
      <c r="AE505" s="18"/>
      <c r="AF505" s="18"/>
      <c r="AG505" s="18"/>
      <c r="AH505" s="18">
        <v>7121</v>
      </c>
    </row>
    <row r="506" spans="25:34" x14ac:dyDescent="0.35">
      <c r="Y506">
        <v>8</v>
      </c>
      <c r="Z506" s="57">
        <v>45142</v>
      </c>
      <c r="AA506" t="s">
        <v>1799</v>
      </c>
      <c r="AB506" s="18">
        <v>5858</v>
      </c>
      <c r="AC506" s="18"/>
      <c r="AD506" s="18"/>
      <c r="AE506" s="18"/>
      <c r="AF506" s="18"/>
      <c r="AG506" s="18"/>
      <c r="AH506" s="18">
        <v>5858</v>
      </c>
    </row>
    <row r="507" spans="25:34" x14ac:dyDescent="0.35">
      <c r="Z507" s="57">
        <v>45145</v>
      </c>
      <c r="AA507" t="s">
        <v>1804</v>
      </c>
      <c r="AB507" s="18">
        <v>250</v>
      </c>
      <c r="AC507" s="18"/>
      <c r="AD507" s="18"/>
      <c r="AE507" s="18"/>
      <c r="AF507" s="18"/>
      <c r="AG507" s="18"/>
      <c r="AH507" s="18">
        <v>250</v>
      </c>
    </row>
    <row r="508" spans="25:34" x14ac:dyDescent="0.35">
      <c r="AA508" t="s">
        <v>1805</v>
      </c>
      <c r="AB508" s="18">
        <v>3124</v>
      </c>
      <c r="AC508" s="18"/>
      <c r="AD508" s="18"/>
      <c r="AE508" s="18"/>
      <c r="AF508" s="18"/>
      <c r="AG508" s="18"/>
      <c r="AH508" s="18">
        <v>3124</v>
      </c>
    </row>
    <row r="509" spans="25:34" x14ac:dyDescent="0.35">
      <c r="AA509" t="s">
        <v>1806</v>
      </c>
      <c r="AB509" s="18">
        <v>2734</v>
      </c>
      <c r="AC509" s="18"/>
      <c r="AD509" s="18"/>
      <c r="AE509" s="18"/>
      <c r="AF509" s="18"/>
      <c r="AG509" s="18"/>
      <c r="AH509" s="18">
        <v>2734</v>
      </c>
    </row>
    <row r="510" spans="25:34" x14ac:dyDescent="0.35">
      <c r="Z510" t="s">
        <v>1815</v>
      </c>
      <c r="AA510" t="s">
        <v>1813</v>
      </c>
      <c r="AB510" s="18">
        <v>125</v>
      </c>
      <c r="AC510" s="18"/>
      <c r="AD510" s="18"/>
      <c r="AE510" s="18"/>
      <c r="AF510" s="18"/>
      <c r="AG510" s="18"/>
      <c r="AH510" s="18">
        <v>125</v>
      </c>
    </row>
    <row r="511" spans="25:34" x14ac:dyDescent="0.35">
      <c r="AA511" t="s">
        <v>1814</v>
      </c>
      <c r="AB511" s="18">
        <v>5427</v>
      </c>
      <c r="AC511" s="18"/>
      <c r="AD511" s="18"/>
      <c r="AE511" s="18"/>
      <c r="AF511" s="18"/>
      <c r="AG511" s="18"/>
      <c r="AH511" s="18">
        <v>5427</v>
      </c>
    </row>
    <row r="512" spans="25:34" x14ac:dyDescent="0.35">
      <c r="Z512" s="57">
        <v>45160</v>
      </c>
      <c r="AA512" t="s">
        <v>1824</v>
      </c>
      <c r="AB512" s="18">
        <v>187.5</v>
      </c>
      <c r="AC512" s="18"/>
      <c r="AD512" s="18"/>
      <c r="AE512" s="18"/>
      <c r="AF512" s="18"/>
      <c r="AG512" s="18"/>
      <c r="AH512" s="18">
        <v>187.5</v>
      </c>
    </row>
    <row r="513" spans="25:34" x14ac:dyDescent="0.35">
      <c r="AA513" t="s">
        <v>1825</v>
      </c>
      <c r="AB513" s="18">
        <v>6587</v>
      </c>
      <c r="AC513" s="18"/>
      <c r="AD513" s="18"/>
      <c r="AE513" s="18"/>
      <c r="AF513" s="18"/>
      <c r="AG513" s="18"/>
      <c r="AH513" s="18">
        <v>6587</v>
      </c>
    </row>
    <row r="514" spans="25:34" x14ac:dyDescent="0.35">
      <c r="Z514" s="57">
        <v>45166</v>
      </c>
      <c r="AA514" t="s">
        <v>1833</v>
      </c>
      <c r="AB514" s="18">
        <v>125</v>
      </c>
      <c r="AC514" s="18"/>
      <c r="AD514" s="18"/>
      <c r="AE514" s="18"/>
      <c r="AF514" s="18"/>
      <c r="AG514" s="18"/>
      <c r="AH514" s="18">
        <v>125</v>
      </c>
    </row>
    <row r="515" spans="25:34" x14ac:dyDescent="0.35">
      <c r="AA515" t="s">
        <v>1834</v>
      </c>
      <c r="AB515" s="18">
        <v>5858</v>
      </c>
      <c r="AC515" s="18"/>
      <c r="AD515" s="18"/>
      <c r="AE515" s="18"/>
      <c r="AF515" s="18"/>
      <c r="AG515" s="18"/>
      <c r="AH515" s="18">
        <v>5858</v>
      </c>
    </row>
    <row r="516" spans="25:34" x14ac:dyDescent="0.35">
      <c r="Y516">
        <v>9</v>
      </c>
      <c r="Z516" t="s">
        <v>1878</v>
      </c>
      <c r="AA516" t="s">
        <v>1876</v>
      </c>
      <c r="AB516" s="18">
        <v>125</v>
      </c>
      <c r="AC516" s="18"/>
      <c r="AD516" s="18"/>
      <c r="AE516" s="18"/>
      <c r="AF516" s="18"/>
      <c r="AG516" s="18"/>
      <c r="AH516" s="18">
        <v>125</v>
      </c>
    </row>
    <row r="517" spans="25:34" x14ac:dyDescent="0.35">
      <c r="AA517" t="s">
        <v>1877</v>
      </c>
      <c r="AB517" s="18">
        <v>4858</v>
      </c>
      <c r="AC517" s="18"/>
      <c r="AD517" s="18"/>
      <c r="AE517" s="18"/>
      <c r="AF517" s="18"/>
      <c r="AG517" s="18"/>
      <c r="AH517" s="18">
        <v>4858</v>
      </c>
    </row>
    <row r="518" spans="25:34" x14ac:dyDescent="0.35">
      <c r="AA518" t="s">
        <v>1881</v>
      </c>
      <c r="AB518" s="18">
        <v>125</v>
      </c>
      <c r="AC518" s="18"/>
      <c r="AD518" s="18"/>
      <c r="AE518" s="18"/>
      <c r="AF518" s="18"/>
      <c r="AG518" s="18"/>
      <c r="AH518" s="18">
        <v>125</v>
      </c>
    </row>
    <row r="519" spans="25:34" x14ac:dyDescent="0.35">
      <c r="AA519" t="s">
        <v>1882</v>
      </c>
      <c r="AB519" s="18">
        <v>5946</v>
      </c>
      <c r="AC519" s="18"/>
      <c r="AD519" s="18"/>
      <c r="AE519" s="18"/>
      <c r="AF519" s="18"/>
      <c r="AG519" s="18"/>
      <c r="AH519" s="18">
        <v>5946</v>
      </c>
    </row>
    <row r="520" spans="25:34" x14ac:dyDescent="0.35">
      <c r="Z520" s="57">
        <v>45178</v>
      </c>
      <c r="AA520" t="s">
        <v>1891</v>
      </c>
      <c r="AB520" s="18">
        <v>125</v>
      </c>
      <c r="AC520" s="18"/>
      <c r="AD520" s="18"/>
      <c r="AE520" s="18"/>
      <c r="AF520" s="18"/>
      <c r="AG520" s="18"/>
      <c r="AH520" s="18">
        <v>125</v>
      </c>
    </row>
    <row r="521" spans="25:34" x14ac:dyDescent="0.35">
      <c r="AA521" t="s">
        <v>1892</v>
      </c>
      <c r="AB521" s="18">
        <v>5746</v>
      </c>
      <c r="AC521" s="18"/>
      <c r="AD521" s="18"/>
      <c r="AE521" s="18"/>
      <c r="AF521" s="18"/>
      <c r="AG521" s="18"/>
      <c r="AH521" s="18">
        <v>5746</v>
      </c>
    </row>
    <row r="522" spans="25:34" x14ac:dyDescent="0.35">
      <c r="Z522" s="57">
        <v>45182</v>
      </c>
      <c r="AA522" t="s">
        <v>1900</v>
      </c>
      <c r="AB522" s="18">
        <v>125</v>
      </c>
      <c r="AC522" s="18"/>
      <c r="AD522" s="18"/>
      <c r="AE522" s="18"/>
      <c r="AF522" s="18"/>
      <c r="AG522" s="18"/>
      <c r="AH522" s="18">
        <v>125</v>
      </c>
    </row>
    <row r="523" spans="25:34" x14ac:dyDescent="0.35">
      <c r="AA523" t="s">
        <v>1901</v>
      </c>
      <c r="AB523" s="18">
        <v>5326</v>
      </c>
      <c r="AC523" s="18"/>
      <c r="AD523" s="18"/>
      <c r="AE523" s="18"/>
      <c r="AF523" s="18"/>
      <c r="AG523" s="18"/>
      <c r="AH523" s="18">
        <v>5326</v>
      </c>
    </row>
    <row r="524" spans="25:34" x14ac:dyDescent="0.35">
      <c r="Z524" s="57">
        <v>45184</v>
      </c>
      <c r="AA524" t="s">
        <v>1903</v>
      </c>
      <c r="AB524" s="18">
        <v>125</v>
      </c>
      <c r="AC524" s="18"/>
      <c r="AD524" s="18"/>
      <c r="AE524" s="18"/>
      <c r="AF524" s="18"/>
      <c r="AG524" s="18"/>
      <c r="AH524" s="18">
        <v>125</v>
      </c>
    </row>
    <row r="525" spans="25:34" x14ac:dyDescent="0.35">
      <c r="AA525" t="s">
        <v>1904</v>
      </c>
      <c r="AB525" s="18">
        <v>5502</v>
      </c>
      <c r="AC525" s="18"/>
      <c r="AD525" s="18"/>
      <c r="AE525" s="18"/>
      <c r="AF525" s="18"/>
      <c r="AG525" s="18"/>
      <c r="AH525" s="18">
        <v>5502</v>
      </c>
    </row>
    <row r="526" spans="25:34" x14ac:dyDescent="0.35">
      <c r="Z526" s="57">
        <v>45189</v>
      </c>
      <c r="AA526" t="s">
        <v>1910</v>
      </c>
      <c r="AB526" s="18">
        <v>125</v>
      </c>
      <c r="AC526" s="18"/>
      <c r="AD526" s="18"/>
      <c r="AE526" s="18"/>
      <c r="AF526" s="18"/>
      <c r="AG526" s="18"/>
      <c r="AH526" s="18">
        <v>125</v>
      </c>
    </row>
    <row r="527" spans="25:34" x14ac:dyDescent="0.35">
      <c r="AA527" t="s">
        <v>1911</v>
      </c>
      <c r="AB527" s="18">
        <v>6326</v>
      </c>
      <c r="AC527" s="18"/>
      <c r="AD527" s="18"/>
      <c r="AE527" s="18"/>
      <c r="AF527" s="18"/>
      <c r="AG527" s="18"/>
      <c r="AH527" s="18">
        <v>6326</v>
      </c>
    </row>
    <row r="528" spans="25:34" x14ac:dyDescent="0.35">
      <c r="Z528" s="57">
        <v>45196</v>
      </c>
      <c r="AA528" t="s">
        <v>1921</v>
      </c>
      <c r="AB528" s="18">
        <v>500</v>
      </c>
      <c r="AC528" s="18"/>
      <c r="AD528" s="18"/>
      <c r="AE528" s="18"/>
      <c r="AF528" s="18"/>
      <c r="AG528" s="18"/>
      <c r="AH528" s="18">
        <v>500</v>
      </c>
    </row>
    <row r="529" spans="23:34" x14ac:dyDescent="0.35">
      <c r="AA529" t="s">
        <v>1923</v>
      </c>
      <c r="AB529" s="18">
        <v>21572</v>
      </c>
      <c r="AC529" s="18"/>
      <c r="AD529" s="18"/>
      <c r="AE529" s="18"/>
      <c r="AF529" s="18"/>
      <c r="AG529" s="18"/>
      <c r="AH529" s="18">
        <v>21572</v>
      </c>
    </row>
    <row r="530" spans="23:34" x14ac:dyDescent="0.35">
      <c r="Z530" s="57">
        <v>45199</v>
      </c>
      <c r="AA530" t="s">
        <v>1925</v>
      </c>
      <c r="AB530" s="18">
        <v>312.5</v>
      </c>
      <c r="AC530" s="18"/>
      <c r="AD530" s="18"/>
      <c r="AE530" s="18"/>
      <c r="AF530" s="18"/>
      <c r="AG530" s="18"/>
      <c r="AH530" s="18">
        <v>312.5</v>
      </c>
    </row>
    <row r="531" spans="23:34" x14ac:dyDescent="0.35">
      <c r="AA531" t="s">
        <v>1926</v>
      </c>
      <c r="AB531" s="18">
        <v>14117</v>
      </c>
      <c r="AC531" s="18"/>
      <c r="AD531" s="18"/>
      <c r="AE531" s="18"/>
      <c r="AF531" s="18"/>
      <c r="AG531" s="18"/>
      <c r="AH531" s="18">
        <v>14117</v>
      </c>
    </row>
    <row r="532" spans="23:34" x14ac:dyDescent="0.35">
      <c r="Y532">
        <v>10</v>
      </c>
      <c r="Z532" t="s">
        <v>1995</v>
      </c>
      <c r="AA532" t="s">
        <v>1993</v>
      </c>
      <c r="AB532" s="18">
        <v>125</v>
      </c>
      <c r="AC532" s="18"/>
      <c r="AD532" s="18"/>
      <c r="AE532" s="18"/>
      <c r="AF532" s="18"/>
      <c r="AG532" s="18"/>
      <c r="AH532" s="18">
        <v>125</v>
      </c>
    </row>
    <row r="533" spans="23:34" x14ac:dyDescent="0.35">
      <c r="AA533" t="s">
        <v>1994</v>
      </c>
      <c r="AB533" s="18">
        <v>6038</v>
      </c>
      <c r="AC533" s="18"/>
      <c r="AD533" s="18"/>
      <c r="AE533" s="18"/>
      <c r="AF533" s="18"/>
      <c r="AG533" s="18"/>
      <c r="AH533" s="18">
        <v>6038</v>
      </c>
    </row>
    <row r="534" spans="23:34" x14ac:dyDescent="0.35">
      <c r="Z534" s="57">
        <v>45205</v>
      </c>
      <c r="AA534" t="s">
        <v>1999</v>
      </c>
      <c r="AB534" s="18">
        <v>610</v>
      </c>
      <c r="AC534" s="18"/>
      <c r="AD534" s="18"/>
      <c r="AE534" s="18"/>
      <c r="AF534" s="18"/>
      <c r="AG534" s="18"/>
      <c r="AH534" s="18">
        <v>610</v>
      </c>
    </row>
    <row r="535" spans="23:34" x14ac:dyDescent="0.35">
      <c r="Z535" s="57">
        <v>45211</v>
      </c>
      <c r="AA535" t="s">
        <v>2001</v>
      </c>
      <c r="AB535" s="18">
        <v>1025</v>
      </c>
      <c r="AC535" s="18"/>
      <c r="AD535" s="18"/>
      <c r="AE535" s="18"/>
      <c r="AF535" s="18"/>
      <c r="AG535" s="18"/>
      <c r="AH535" s="18">
        <v>1025</v>
      </c>
    </row>
    <row r="536" spans="23:34" x14ac:dyDescent="0.35">
      <c r="Y536">
        <v>4</v>
      </c>
      <c r="Z536" t="s">
        <v>1409</v>
      </c>
      <c r="AA536" t="s">
        <v>1407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3:34" x14ac:dyDescent="0.35">
      <c r="Z537" t="s">
        <v>1419</v>
      </c>
      <c r="AA537" t="s">
        <v>1418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3:34" x14ac:dyDescent="0.35">
      <c r="Z538" t="s">
        <v>1435</v>
      </c>
      <c r="AA538" t="s">
        <v>1433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3:34" x14ac:dyDescent="0.35">
      <c r="AA539" t="s">
        <v>1434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3:34" x14ac:dyDescent="0.35">
      <c r="Z540" t="s">
        <v>1464</v>
      </c>
      <c r="AA540" t="s">
        <v>1463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3:34" x14ac:dyDescent="0.35">
      <c r="W541" s="36" t="s">
        <v>422</v>
      </c>
      <c r="X541" s="36"/>
      <c r="Y541" s="36"/>
      <c r="Z541" s="36"/>
      <c r="AA541" s="36"/>
      <c r="AB541" s="37">
        <v>188147.3</v>
      </c>
      <c r="AC541" s="37"/>
      <c r="AD541" s="37"/>
      <c r="AE541" s="37"/>
      <c r="AF541" s="37"/>
      <c r="AG541" s="37"/>
      <c r="AH541" s="37">
        <v>188147.3</v>
      </c>
    </row>
    <row r="542" spans="23:34" x14ac:dyDescent="0.35">
      <c r="W542" t="s">
        <v>469</v>
      </c>
      <c r="X542" t="s">
        <v>1763</v>
      </c>
      <c r="Y542" t="s">
        <v>1763</v>
      </c>
      <c r="Z542" s="57">
        <v>44509</v>
      </c>
      <c r="AA542" t="s">
        <v>470</v>
      </c>
      <c r="AB542" s="18"/>
      <c r="AC542" s="18"/>
      <c r="AD542" s="18"/>
      <c r="AE542" s="18"/>
      <c r="AF542" s="18">
        <v>0</v>
      </c>
      <c r="AG542" s="18"/>
      <c r="AH542" s="18">
        <v>0</v>
      </c>
    </row>
    <row r="543" spans="23:34" x14ac:dyDescent="0.35">
      <c r="W543" s="36" t="s">
        <v>483</v>
      </c>
      <c r="X543" s="36"/>
      <c r="Y543" s="36"/>
      <c r="Z543" s="36"/>
      <c r="AA543" s="36"/>
      <c r="AB543" s="37"/>
      <c r="AC543" s="37"/>
      <c r="AD543" s="37"/>
      <c r="AE543" s="37"/>
      <c r="AF543" s="37">
        <v>0</v>
      </c>
      <c r="AG543" s="37"/>
      <c r="AH543" s="37">
        <v>0</v>
      </c>
    </row>
    <row r="544" spans="23:34" x14ac:dyDescent="0.35">
      <c r="W544" t="s">
        <v>491</v>
      </c>
      <c r="X544">
        <v>2021</v>
      </c>
      <c r="Y544">
        <v>11</v>
      </c>
      <c r="Z544" s="57">
        <v>44510</v>
      </c>
      <c r="AA544" t="s">
        <v>472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4:34" x14ac:dyDescent="0.35">
      <c r="X545">
        <v>2022</v>
      </c>
      <c r="Y545">
        <v>2</v>
      </c>
      <c r="Z545" s="57">
        <v>44613</v>
      </c>
      <c r="AA545" t="s">
        <v>606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4:34" x14ac:dyDescent="0.35">
      <c r="Y546">
        <v>3</v>
      </c>
      <c r="Z546" s="57">
        <v>44625</v>
      </c>
      <c r="AA546" t="s">
        <v>633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4:34" x14ac:dyDescent="0.35">
      <c r="Z547" s="57">
        <v>44639</v>
      </c>
      <c r="AA547" t="s">
        <v>651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4:34" x14ac:dyDescent="0.35">
      <c r="Y548">
        <v>5</v>
      </c>
      <c r="Z548" s="57">
        <v>44700</v>
      </c>
      <c r="AA548" t="s">
        <v>781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4:34" x14ac:dyDescent="0.35">
      <c r="Z549" s="57">
        <v>44709</v>
      </c>
      <c r="AA549" t="s">
        <v>797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4:34" x14ac:dyDescent="0.35">
      <c r="Y550">
        <v>6</v>
      </c>
      <c r="Z550" s="57">
        <v>44722</v>
      </c>
      <c r="AA550" t="s">
        <v>833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4:34" x14ac:dyDescent="0.35">
      <c r="Z551" s="57">
        <v>44736</v>
      </c>
      <c r="AA551" t="s">
        <v>844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4:34" x14ac:dyDescent="0.35">
      <c r="Y552">
        <v>7</v>
      </c>
      <c r="Z552" s="57">
        <v>44771</v>
      </c>
      <c r="AA552" t="s">
        <v>871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4:34" x14ac:dyDescent="0.35">
      <c r="Y553">
        <v>8</v>
      </c>
      <c r="Z553" s="57">
        <v>44789</v>
      </c>
      <c r="AA553" t="s">
        <v>907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4:34" x14ac:dyDescent="0.35">
      <c r="Y554">
        <v>9</v>
      </c>
      <c r="Z554" s="57">
        <v>44813</v>
      </c>
      <c r="AA554" t="s">
        <v>932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4:34" x14ac:dyDescent="0.35">
      <c r="Z555" s="57">
        <v>44819</v>
      </c>
      <c r="AA555" t="s">
        <v>937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4:34" x14ac:dyDescent="0.35">
      <c r="Z556" s="57">
        <v>44830</v>
      </c>
      <c r="AA556" t="s">
        <v>950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4:34" x14ac:dyDescent="0.35">
      <c r="Y557">
        <v>10</v>
      </c>
      <c r="Z557" t="s">
        <v>994</v>
      </c>
      <c r="AA557" t="s">
        <v>993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4:34" x14ac:dyDescent="0.35">
      <c r="Z558" s="57">
        <v>44847</v>
      </c>
      <c r="AA558" t="s">
        <v>1000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4:34" x14ac:dyDescent="0.35">
      <c r="Z559" s="57">
        <v>44856</v>
      </c>
      <c r="AA559" t="s">
        <v>1011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4:34" x14ac:dyDescent="0.35">
      <c r="Z560" s="57">
        <v>44865</v>
      </c>
      <c r="AA560" t="s">
        <v>1015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4:34" x14ac:dyDescent="0.35">
      <c r="Y561">
        <v>11</v>
      </c>
      <c r="Z561" s="57">
        <v>44874</v>
      </c>
      <c r="AA561" t="s">
        <v>1063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4:34" x14ac:dyDescent="0.35">
      <c r="Y562">
        <v>12</v>
      </c>
      <c r="Z562" s="57">
        <v>44901</v>
      </c>
      <c r="AA562" t="s">
        <v>1119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4:34" x14ac:dyDescent="0.35">
      <c r="Z563" s="57">
        <v>44908</v>
      </c>
      <c r="AA563" t="s">
        <v>1123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4:34" x14ac:dyDescent="0.35">
      <c r="Z564" s="57">
        <v>44919</v>
      </c>
      <c r="AA564" t="s">
        <v>1135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4:34" x14ac:dyDescent="0.35">
      <c r="Y565">
        <v>4</v>
      </c>
      <c r="Z565" s="57">
        <v>44652</v>
      </c>
      <c r="AA565" t="s">
        <v>680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4:34" x14ac:dyDescent="0.35">
      <c r="Z566" s="57">
        <v>44665</v>
      </c>
      <c r="AA566" t="s">
        <v>694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4:34" x14ac:dyDescent="0.35">
      <c r="Z567" s="57">
        <v>44679</v>
      </c>
      <c r="AA567" t="s">
        <v>724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4:34" x14ac:dyDescent="0.35">
      <c r="X568">
        <v>2023</v>
      </c>
      <c r="Y568">
        <v>1</v>
      </c>
      <c r="Z568" s="57">
        <v>44935</v>
      </c>
      <c r="AA568" t="s">
        <v>1172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4:34" x14ac:dyDescent="0.35">
      <c r="Z569" s="57">
        <v>44942</v>
      </c>
      <c r="AA569" t="s">
        <v>1190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4:34" x14ac:dyDescent="0.35">
      <c r="Y570">
        <v>2</v>
      </c>
      <c r="Z570" s="57">
        <v>44959</v>
      </c>
      <c r="AA570" t="s">
        <v>1236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4:34" x14ac:dyDescent="0.35">
      <c r="Z571" t="s">
        <v>1250</v>
      </c>
      <c r="AA571" t="s">
        <v>1249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4:34" x14ac:dyDescent="0.35">
      <c r="Z572" t="s">
        <v>1272</v>
      </c>
      <c r="AA572" t="s">
        <v>1271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4:34" x14ac:dyDescent="0.35">
      <c r="Y573">
        <v>3</v>
      </c>
      <c r="Z573" t="s">
        <v>1317</v>
      </c>
      <c r="AA573" t="s">
        <v>1318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4:34" x14ac:dyDescent="0.35">
      <c r="Z574" t="s">
        <v>1340</v>
      </c>
      <c r="AA574" t="s">
        <v>1339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4:34" x14ac:dyDescent="0.35">
      <c r="Z575" t="s">
        <v>1350</v>
      </c>
      <c r="AA575" t="s">
        <v>1349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4:34" x14ac:dyDescent="0.35">
      <c r="Y576">
        <v>5</v>
      </c>
      <c r="Z576" s="57">
        <v>45063</v>
      </c>
      <c r="AA576" t="s">
        <v>1550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5:34" x14ac:dyDescent="0.35">
      <c r="Y577">
        <v>6</v>
      </c>
      <c r="Z577" s="57">
        <v>45099</v>
      </c>
      <c r="AA577" t="s">
        <v>1648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5:34" x14ac:dyDescent="0.35">
      <c r="Z578" s="57">
        <v>45105</v>
      </c>
      <c r="AA578" t="s">
        <v>1664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5:34" x14ac:dyDescent="0.35">
      <c r="Y579">
        <v>7</v>
      </c>
      <c r="Z579" s="57">
        <v>45118</v>
      </c>
      <c r="AA579" t="s">
        <v>1718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5:34" x14ac:dyDescent="0.35">
      <c r="Z580" s="57">
        <v>45124</v>
      </c>
      <c r="AA580" t="s">
        <v>1722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5:34" x14ac:dyDescent="0.35">
      <c r="Z581" s="57">
        <v>45134</v>
      </c>
      <c r="AA581" t="s">
        <v>1734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5:34" x14ac:dyDescent="0.35">
      <c r="Y582">
        <v>8</v>
      </c>
      <c r="Z582" s="57">
        <v>45163</v>
      </c>
      <c r="AA582" t="s">
        <v>1829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5:34" x14ac:dyDescent="0.35">
      <c r="Y583">
        <v>9</v>
      </c>
      <c r="Z583" s="57">
        <v>45176</v>
      </c>
      <c r="AA583" t="s">
        <v>1888</v>
      </c>
      <c r="AB583" s="18">
        <v>2613.5</v>
      </c>
      <c r="AC583" s="18"/>
      <c r="AD583" s="18"/>
      <c r="AE583" s="18"/>
      <c r="AF583" s="18"/>
      <c r="AG583" s="18"/>
      <c r="AH583" s="18">
        <v>2613.5</v>
      </c>
    </row>
    <row r="584" spans="25:34" x14ac:dyDescent="0.35">
      <c r="Y584">
        <v>10</v>
      </c>
      <c r="Z584" s="57">
        <v>45203</v>
      </c>
      <c r="AA584" t="s">
        <v>1992</v>
      </c>
      <c r="AB584" s="18">
        <v>2535</v>
      </c>
      <c r="AC584" s="18"/>
      <c r="AD584" s="18"/>
      <c r="AE584" s="18"/>
      <c r="AF584" s="18"/>
      <c r="AG584" s="18"/>
      <c r="AH584" s="18">
        <v>2535</v>
      </c>
    </row>
    <row r="585" spans="25:34" x14ac:dyDescent="0.35">
      <c r="Z585" s="57">
        <v>45224</v>
      </c>
      <c r="AA585" t="s">
        <v>2029</v>
      </c>
      <c r="AB585" s="18">
        <v>2561</v>
      </c>
      <c r="AC585" s="18"/>
      <c r="AD585" s="18"/>
      <c r="AE585" s="18"/>
      <c r="AF585" s="18"/>
      <c r="AG585" s="18"/>
      <c r="AH585" s="18">
        <v>2561</v>
      </c>
    </row>
    <row r="586" spans="25:34" x14ac:dyDescent="0.35">
      <c r="Y586">
        <v>11</v>
      </c>
      <c r="Z586" s="57">
        <v>45237</v>
      </c>
      <c r="AA586" t="s">
        <v>2158</v>
      </c>
      <c r="AB586" s="18">
        <v>2818.5</v>
      </c>
      <c r="AC586" s="18"/>
      <c r="AD586" s="18"/>
      <c r="AE586" s="18"/>
      <c r="AF586" s="18"/>
      <c r="AG586" s="18"/>
      <c r="AH586" s="18">
        <v>2818.5</v>
      </c>
    </row>
    <row r="587" spans="25:34" x14ac:dyDescent="0.35">
      <c r="Z587" s="57">
        <v>45255</v>
      </c>
      <c r="AA587" t="s">
        <v>2175</v>
      </c>
      <c r="AB587" s="18">
        <v>2508</v>
      </c>
      <c r="AC587" s="18"/>
      <c r="AD587" s="18"/>
      <c r="AE587" s="18"/>
      <c r="AF587" s="18"/>
      <c r="AG587" s="18"/>
      <c r="AH587" s="18">
        <v>2508</v>
      </c>
    </row>
    <row r="588" spans="25:34" x14ac:dyDescent="0.35">
      <c r="Y588">
        <v>12</v>
      </c>
      <c r="Z588" s="57">
        <v>45262</v>
      </c>
      <c r="AA588" t="s">
        <v>2185</v>
      </c>
      <c r="AB588" s="18">
        <v>3449</v>
      </c>
      <c r="AC588" s="18"/>
      <c r="AD588" s="18"/>
      <c r="AE588" s="18"/>
      <c r="AF588" s="18"/>
      <c r="AG588" s="18"/>
      <c r="AH588" s="18">
        <v>3449</v>
      </c>
    </row>
    <row r="589" spans="25:34" x14ac:dyDescent="0.35">
      <c r="Z589" s="57">
        <v>45267</v>
      </c>
      <c r="AA589" t="s">
        <v>2188</v>
      </c>
      <c r="AB589" s="18">
        <v>2700.5</v>
      </c>
      <c r="AC589" s="18"/>
      <c r="AD589" s="18"/>
      <c r="AE589" s="18"/>
      <c r="AF589" s="18"/>
      <c r="AG589" s="18"/>
      <c r="AH589" s="18">
        <v>2700.5</v>
      </c>
    </row>
    <row r="590" spans="25:34" x14ac:dyDescent="0.35">
      <c r="Z590" s="57">
        <v>45275</v>
      </c>
      <c r="AA590" t="s">
        <v>2197</v>
      </c>
      <c r="AB590" s="18">
        <v>2665.5</v>
      </c>
      <c r="AC590" s="18"/>
      <c r="AD590" s="18"/>
      <c r="AE590" s="18"/>
      <c r="AF590" s="18"/>
      <c r="AG590" s="18"/>
      <c r="AH590" s="18">
        <v>2665.5</v>
      </c>
    </row>
    <row r="591" spans="25:34" x14ac:dyDescent="0.35">
      <c r="Z591" s="57">
        <v>45278</v>
      </c>
      <c r="AA591" t="s">
        <v>2203</v>
      </c>
      <c r="AB591" s="18">
        <v>2978</v>
      </c>
      <c r="AC591" s="18"/>
      <c r="AD591" s="18"/>
      <c r="AE591" s="18"/>
      <c r="AF591" s="18"/>
      <c r="AG591" s="18"/>
      <c r="AH591" s="18">
        <v>2978</v>
      </c>
    </row>
    <row r="592" spans="25:34" x14ac:dyDescent="0.35">
      <c r="Z592" s="57">
        <v>45282</v>
      </c>
      <c r="AA592" t="s">
        <v>2213</v>
      </c>
      <c r="AB592" s="18">
        <v>2145.5</v>
      </c>
      <c r="AC592" s="18"/>
      <c r="AD592" s="18"/>
      <c r="AE592" s="18"/>
      <c r="AF592" s="18"/>
      <c r="AG592" s="18"/>
      <c r="AH592" s="18">
        <v>2145.5</v>
      </c>
    </row>
    <row r="593" spans="23:34" x14ac:dyDescent="0.35">
      <c r="Z593" s="57">
        <v>45290</v>
      </c>
      <c r="AA593" t="s">
        <v>2218</v>
      </c>
      <c r="AB593" s="18">
        <v>2423</v>
      </c>
      <c r="AC593" s="18"/>
      <c r="AD593" s="18"/>
      <c r="AE593" s="18"/>
      <c r="AF593" s="18"/>
      <c r="AG593" s="18"/>
      <c r="AH593" s="18">
        <v>2423</v>
      </c>
    </row>
    <row r="594" spans="23:34" x14ac:dyDescent="0.35">
      <c r="Y594">
        <v>4</v>
      </c>
      <c r="Z594" t="s">
        <v>1403</v>
      </c>
      <c r="AA594" t="s">
        <v>1406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3:34" x14ac:dyDescent="0.35">
      <c r="Z595" t="s">
        <v>1428</v>
      </c>
      <c r="AA595" t="s">
        <v>1427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3:34" x14ac:dyDescent="0.35">
      <c r="Z596" t="s">
        <v>1439</v>
      </c>
      <c r="AA596" t="s">
        <v>1438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3:34" x14ac:dyDescent="0.35">
      <c r="Z597" t="s">
        <v>1466</v>
      </c>
      <c r="AA597" t="s">
        <v>1465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3:34" x14ac:dyDescent="0.35">
      <c r="X598">
        <v>2024</v>
      </c>
      <c r="Y598">
        <v>1</v>
      </c>
      <c r="Z598" s="57">
        <v>45296</v>
      </c>
      <c r="AA598" t="s">
        <v>2278</v>
      </c>
      <c r="AB598" s="18">
        <v>2388</v>
      </c>
      <c r="AC598" s="18"/>
      <c r="AD598" s="18"/>
      <c r="AE598" s="18"/>
      <c r="AF598" s="18"/>
      <c r="AG598" s="18"/>
      <c r="AH598" s="18">
        <v>2388</v>
      </c>
    </row>
    <row r="599" spans="23:34" x14ac:dyDescent="0.35">
      <c r="Z599" s="57">
        <v>45306</v>
      </c>
      <c r="AA599" t="s">
        <v>2287</v>
      </c>
      <c r="AB599" s="18">
        <v>2700.5</v>
      </c>
      <c r="AC599" s="18"/>
      <c r="AD599" s="18"/>
      <c r="AE599" s="18"/>
      <c r="AF599" s="18"/>
      <c r="AG599" s="18"/>
      <c r="AH599" s="18">
        <v>2700.5</v>
      </c>
    </row>
    <row r="600" spans="23:34" x14ac:dyDescent="0.35">
      <c r="Y600">
        <v>2</v>
      </c>
      <c r="Z600" s="57">
        <v>45338</v>
      </c>
      <c r="AA600" t="s">
        <v>2362</v>
      </c>
      <c r="AB600" s="18">
        <v>2405.1</v>
      </c>
      <c r="AC600" s="18"/>
      <c r="AD600" s="18"/>
      <c r="AE600" s="18"/>
      <c r="AF600" s="18"/>
      <c r="AG600" s="18"/>
      <c r="AH600" s="18">
        <v>2405.1</v>
      </c>
    </row>
    <row r="601" spans="23:34" x14ac:dyDescent="0.35">
      <c r="W601" s="36" t="s">
        <v>500</v>
      </c>
      <c r="X601" s="36"/>
      <c r="Y601" s="36"/>
      <c r="Z601" s="36"/>
      <c r="AA601" s="36"/>
      <c r="AB601" s="37">
        <v>36891.1</v>
      </c>
      <c r="AC601" s="37"/>
      <c r="AD601" s="37"/>
      <c r="AE601" s="37"/>
      <c r="AF601" s="37"/>
      <c r="AG601" s="37"/>
      <c r="AH601" s="37">
        <v>36891.1</v>
      </c>
    </row>
    <row r="602" spans="23:34" x14ac:dyDescent="0.35">
      <c r="W602" t="s">
        <v>637</v>
      </c>
      <c r="X602">
        <v>2022</v>
      </c>
      <c r="Y602">
        <v>3</v>
      </c>
      <c r="Z602" s="57">
        <v>44628</v>
      </c>
      <c r="AA602" t="s">
        <v>634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3:34" x14ac:dyDescent="0.35">
      <c r="Z603" s="57">
        <v>44629</v>
      </c>
      <c r="AA603" t="s">
        <v>642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3:34" x14ac:dyDescent="0.35">
      <c r="Z604" s="57">
        <v>44632</v>
      </c>
      <c r="AA604" t="s">
        <v>644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3:34" x14ac:dyDescent="0.35">
      <c r="Y605">
        <v>5</v>
      </c>
      <c r="Z605" s="57">
        <v>44693</v>
      </c>
      <c r="AA605" t="s">
        <v>769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3:34" x14ac:dyDescent="0.35">
      <c r="Y606">
        <v>6</v>
      </c>
      <c r="Z606" s="57">
        <v>44715</v>
      </c>
      <c r="AA606" t="s">
        <v>827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3:34" x14ac:dyDescent="0.35">
      <c r="Z607" s="57">
        <v>44721</v>
      </c>
      <c r="AA607" t="s">
        <v>832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3:34" x14ac:dyDescent="0.35">
      <c r="Y608">
        <v>9</v>
      </c>
      <c r="Z608" s="57">
        <v>44830</v>
      </c>
      <c r="AA608" t="s">
        <v>952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4:34" x14ac:dyDescent="0.35">
      <c r="AA609" t="s">
        <v>953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4:34" x14ac:dyDescent="0.35">
      <c r="Y610">
        <v>11</v>
      </c>
      <c r="Z610" s="57">
        <v>44872</v>
      </c>
      <c r="AA610" t="s">
        <v>1055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4:34" x14ac:dyDescent="0.35">
      <c r="Y611">
        <v>12</v>
      </c>
      <c r="Z611" s="57">
        <v>44896</v>
      </c>
      <c r="AA611" t="s">
        <v>1108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4:34" x14ac:dyDescent="0.35">
      <c r="Z612" s="57">
        <v>44900</v>
      </c>
      <c r="AA612" t="s">
        <v>1116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4:34" x14ac:dyDescent="0.35">
      <c r="Z613" s="57">
        <v>44902</v>
      </c>
      <c r="AA613" t="s">
        <v>1120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4:34" x14ac:dyDescent="0.35">
      <c r="Z614" s="57">
        <v>44917</v>
      </c>
      <c r="AA614" t="s">
        <v>1130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4:34" x14ac:dyDescent="0.35">
      <c r="Y615">
        <v>4</v>
      </c>
      <c r="Z615" s="57">
        <v>44652</v>
      </c>
      <c r="AA615" t="s">
        <v>684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4:34" x14ac:dyDescent="0.35">
      <c r="Z616" s="57">
        <v>44663</v>
      </c>
      <c r="AA616" t="s">
        <v>691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4:34" x14ac:dyDescent="0.35">
      <c r="X617">
        <v>2023</v>
      </c>
      <c r="Y617">
        <v>1</v>
      </c>
      <c r="Z617" s="57">
        <v>44938</v>
      </c>
      <c r="AA617" t="s">
        <v>1182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4:34" x14ac:dyDescent="0.35">
      <c r="Z618" s="57">
        <v>44944</v>
      </c>
      <c r="AA618" t="s">
        <v>1191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4:34" x14ac:dyDescent="0.35">
      <c r="Z619" s="57">
        <v>44956</v>
      </c>
      <c r="AA619" t="s">
        <v>1205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4:34" x14ac:dyDescent="0.35">
      <c r="Y620">
        <v>2</v>
      </c>
      <c r="Z620" t="s">
        <v>1240</v>
      </c>
      <c r="AA620" t="s">
        <v>1239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4:34" x14ac:dyDescent="0.35">
      <c r="Z621" t="s">
        <v>1246</v>
      </c>
      <c r="AA621" t="s">
        <v>1248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4:34" x14ac:dyDescent="0.35">
      <c r="Z622" t="s">
        <v>1264</v>
      </c>
      <c r="AA622" t="s">
        <v>1268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4:34" x14ac:dyDescent="0.35">
      <c r="Y623">
        <v>3</v>
      </c>
      <c r="Z623" t="s">
        <v>1301</v>
      </c>
      <c r="AA623" t="s">
        <v>1282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4:34" x14ac:dyDescent="0.35">
      <c r="Y624">
        <v>7</v>
      </c>
      <c r="Z624" s="57">
        <v>45111</v>
      </c>
      <c r="AA624" t="s">
        <v>1710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3:34" x14ac:dyDescent="0.35">
      <c r="Y625">
        <v>9</v>
      </c>
      <c r="Z625" s="57">
        <v>45187</v>
      </c>
      <c r="AA625" t="s">
        <v>1905</v>
      </c>
      <c r="AB625" s="18">
        <v>3316.2</v>
      </c>
      <c r="AC625" s="18"/>
      <c r="AD625" s="18"/>
      <c r="AE625" s="18"/>
      <c r="AF625" s="18"/>
      <c r="AG625" s="18"/>
      <c r="AH625" s="18">
        <v>3316.2</v>
      </c>
    </row>
    <row r="626" spans="23:34" x14ac:dyDescent="0.35">
      <c r="Y626">
        <v>10</v>
      </c>
      <c r="Z626" s="57">
        <v>45205</v>
      </c>
      <c r="AA626" t="s">
        <v>1996</v>
      </c>
      <c r="AB626" s="18">
        <v>4068</v>
      </c>
      <c r="AC626" s="18"/>
      <c r="AD626" s="18"/>
      <c r="AE626" s="18"/>
      <c r="AF626" s="18"/>
      <c r="AG626" s="18"/>
      <c r="AH626" s="18">
        <v>4068</v>
      </c>
    </row>
    <row r="627" spans="23:34" x14ac:dyDescent="0.35">
      <c r="Z627" s="57">
        <v>45209</v>
      </c>
      <c r="AA627" t="s">
        <v>2003</v>
      </c>
      <c r="AB627" s="18">
        <v>344</v>
      </c>
      <c r="AC627" s="18"/>
      <c r="AD627" s="18"/>
      <c r="AE627" s="18"/>
      <c r="AF627" s="18"/>
      <c r="AG627" s="18"/>
      <c r="AH627" s="18">
        <v>344</v>
      </c>
    </row>
    <row r="628" spans="23:34" x14ac:dyDescent="0.35">
      <c r="Z628" t="s">
        <v>2009</v>
      </c>
      <c r="AA628" t="s">
        <v>2011</v>
      </c>
      <c r="AB628" s="18">
        <v>1738</v>
      </c>
      <c r="AC628" s="18"/>
      <c r="AD628" s="18"/>
      <c r="AE628" s="18"/>
      <c r="AF628" s="18"/>
      <c r="AG628" s="18"/>
      <c r="AH628" s="18">
        <v>1738</v>
      </c>
    </row>
    <row r="629" spans="23:34" x14ac:dyDescent="0.35">
      <c r="Y629">
        <v>12</v>
      </c>
      <c r="Z629" s="57">
        <v>45268</v>
      </c>
      <c r="AA629" t="s">
        <v>2189</v>
      </c>
      <c r="AB629" s="18">
        <v>250</v>
      </c>
      <c r="AC629" s="18"/>
      <c r="AD629" s="18"/>
      <c r="AE629" s="18"/>
      <c r="AF629" s="18"/>
      <c r="AG629" s="18"/>
      <c r="AH629" s="18">
        <v>250</v>
      </c>
    </row>
    <row r="630" spans="23:34" x14ac:dyDescent="0.35">
      <c r="AA630" t="s">
        <v>2190</v>
      </c>
      <c r="AB630" s="18">
        <v>4068</v>
      </c>
      <c r="AC630" s="18"/>
      <c r="AD630" s="18"/>
      <c r="AE630" s="18"/>
      <c r="AF630" s="18"/>
      <c r="AG630" s="18"/>
      <c r="AH630" s="18">
        <v>4068</v>
      </c>
    </row>
    <row r="631" spans="23:34" x14ac:dyDescent="0.35">
      <c r="Z631" s="57">
        <v>45279</v>
      </c>
      <c r="AA631" t="s">
        <v>2206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5">
      <c r="AA632" t="s">
        <v>2271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5">
      <c r="Y633">
        <v>4</v>
      </c>
      <c r="Z633" s="57">
        <v>45019</v>
      </c>
      <c r="AA633" t="s">
        <v>1391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3:34" x14ac:dyDescent="0.35">
      <c r="Z634" t="s">
        <v>1414</v>
      </c>
      <c r="AA634" t="s">
        <v>1413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5">
      <c r="Z635" s="57">
        <v>45030</v>
      </c>
      <c r="AA635" t="s">
        <v>1432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5">
      <c r="W636" s="36" t="s">
        <v>641</v>
      </c>
      <c r="X636" s="36"/>
      <c r="Y636" s="36"/>
      <c r="Z636" s="36"/>
      <c r="AA636" s="36"/>
      <c r="AB636" s="37">
        <v>13784.2</v>
      </c>
      <c r="AC636" s="37"/>
      <c r="AD636" s="37"/>
      <c r="AE636" s="37"/>
      <c r="AF636" s="37"/>
      <c r="AG636" s="37"/>
      <c r="AH636" s="37">
        <v>13784.2</v>
      </c>
    </row>
    <row r="637" spans="23:34" x14ac:dyDescent="0.35">
      <c r="W637" t="s">
        <v>665</v>
      </c>
      <c r="X637">
        <v>2022</v>
      </c>
      <c r="Y637">
        <v>3</v>
      </c>
      <c r="Z637" s="57">
        <v>44651</v>
      </c>
      <c r="AA637" t="s">
        <v>663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5">
      <c r="Y638">
        <v>5</v>
      </c>
      <c r="Z638" s="57">
        <v>44687</v>
      </c>
      <c r="AA638" t="s">
        <v>763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3:34" x14ac:dyDescent="0.35">
      <c r="Y639">
        <v>6</v>
      </c>
      <c r="Z639" s="57">
        <v>44725</v>
      </c>
      <c r="AA639" t="s">
        <v>835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5">
      <c r="Y640">
        <v>4</v>
      </c>
      <c r="Z640" s="57">
        <v>44667</v>
      </c>
      <c r="AA640" t="s">
        <v>697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5">
      <c r="Z641" t="s">
        <v>721</v>
      </c>
      <c r="AA641" t="s">
        <v>720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5">
      <c r="Z642" s="57">
        <v>44680</v>
      </c>
      <c r="AA642" t="s">
        <v>728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5">
      <c r="X643">
        <v>2023</v>
      </c>
      <c r="Y643">
        <v>1</v>
      </c>
      <c r="Z643" s="57">
        <v>44932</v>
      </c>
      <c r="AA643" t="s">
        <v>1170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5">
      <c r="Z644" s="57">
        <v>44935</v>
      </c>
      <c r="AA644" t="s">
        <v>1173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5">
      <c r="Z645" s="57">
        <v>44937</v>
      </c>
      <c r="AA645" t="s">
        <v>1179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Z646" s="57">
        <v>44939</v>
      </c>
      <c r="AA646" t="s">
        <v>1183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5">
      <c r="Y647">
        <v>6</v>
      </c>
      <c r="Z647" s="57">
        <v>45084</v>
      </c>
      <c r="AA647" t="s">
        <v>1613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5">
      <c r="W648" s="36" t="s">
        <v>679</v>
      </c>
      <c r="X648" s="36"/>
      <c r="Y648" s="36"/>
      <c r="Z648" s="36"/>
      <c r="AA648" s="36"/>
      <c r="AB648" s="37">
        <v>0</v>
      </c>
      <c r="AC648" s="37"/>
      <c r="AD648" s="37"/>
      <c r="AE648" s="37"/>
      <c r="AF648" s="37"/>
      <c r="AG648" s="37"/>
      <c r="AH648" s="37">
        <v>0</v>
      </c>
    </row>
    <row r="649" spans="23:34" x14ac:dyDescent="0.35">
      <c r="W649" t="s">
        <v>709</v>
      </c>
      <c r="X649">
        <v>2022</v>
      </c>
      <c r="Y649">
        <v>4</v>
      </c>
      <c r="Z649" s="57">
        <v>44671</v>
      </c>
      <c r="AA649" t="s">
        <v>699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Z650" s="57">
        <v>44672</v>
      </c>
      <c r="AA650" t="s">
        <v>701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W651" s="36" t="s">
        <v>754</v>
      </c>
      <c r="X651" s="36"/>
      <c r="Y651" s="36"/>
      <c r="Z651" s="36"/>
      <c r="AA651" s="36"/>
      <c r="AB651" s="37">
        <v>0</v>
      </c>
      <c r="AC651" s="37"/>
      <c r="AD651" s="37"/>
      <c r="AE651" s="37"/>
      <c r="AF651" s="37"/>
      <c r="AG651" s="37"/>
      <c r="AH651" s="37">
        <v>0</v>
      </c>
    </row>
    <row r="652" spans="23:34" x14ac:dyDescent="0.35">
      <c r="W652" t="s">
        <v>773</v>
      </c>
      <c r="X652">
        <v>2022</v>
      </c>
      <c r="Y652">
        <v>5</v>
      </c>
      <c r="Z652" s="57">
        <v>44693</v>
      </c>
      <c r="AA652" t="s">
        <v>774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Y653">
        <v>4</v>
      </c>
      <c r="Z653" s="57">
        <v>44660</v>
      </c>
      <c r="AA653" t="s">
        <v>690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Z654" s="57">
        <v>44664</v>
      </c>
      <c r="AA654" t="s">
        <v>692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Z655" s="57">
        <v>44666</v>
      </c>
      <c r="AA655" t="s">
        <v>695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W656" s="36" t="s">
        <v>798</v>
      </c>
      <c r="X656" s="36"/>
      <c r="Y656" s="36"/>
      <c r="Z656" s="36"/>
      <c r="AA656" s="36"/>
      <c r="AB656" s="37">
        <v>0</v>
      </c>
      <c r="AC656" s="37"/>
      <c r="AD656" s="37"/>
      <c r="AE656" s="37"/>
      <c r="AF656" s="37"/>
      <c r="AG656" s="37"/>
      <c r="AH656" s="37">
        <v>0</v>
      </c>
    </row>
    <row r="657" spans="23:34" x14ac:dyDescent="0.35">
      <c r="W657" t="s">
        <v>784</v>
      </c>
      <c r="X657">
        <v>2022</v>
      </c>
      <c r="Y657">
        <v>5</v>
      </c>
      <c r="Z657" s="57">
        <v>44702</v>
      </c>
      <c r="AA657" t="s">
        <v>788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3:34" x14ac:dyDescent="0.35">
      <c r="Y658">
        <v>8</v>
      </c>
      <c r="Z658" s="57">
        <v>44782</v>
      </c>
      <c r="AA658" t="s">
        <v>898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3:34" x14ac:dyDescent="0.35">
      <c r="Y659">
        <v>10</v>
      </c>
      <c r="Z659" s="57">
        <v>44851</v>
      </c>
      <c r="AA659" t="s">
        <v>1004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5">
      <c r="Y660">
        <v>12</v>
      </c>
      <c r="Z660" t="s">
        <v>1124</v>
      </c>
      <c r="AA660" t="s">
        <v>1125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5">
      <c r="X661">
        <v>2023</v>
      </c>
      <c r="Y661">
        <v>3</v>
      </c>
      <c r="Z661" t="s">
        <v>1359</v>
      </c>
      <c r="AA661" t="s">
        <v>1358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5">
      <c r="Y662">
        <v>12</v>
      </c>
      <c r="Z662" s="57">
        <v>45281</v>
      </c>
      <c r="AA662" t="s">
        <v>2210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5">
      <c r="Z663" s="57">
        <v>45282</v>
      </c>
      <c r="AA663" t="s">
        <v>2212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3:34" x14ac:dyDescent="0.35">
      <c r="X664">
        <v>2024</v>
      </c>
      <c r="Y664">
        <v>2</v>
      </c>
      <c r="Z664" s="57">
        <v>45328</v>
      </c>
      <c r="AA664" t="s">
        <v>2357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5">
      <c r="Z665" s="57">
        <v>45342</v>
      </c>
      <c r="AA665" t="s">
        <v>2365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5">
      <c r="Z666" s="57">
        <v>45349</v>
      </c>
      <c r="AA666" t="s">
        <v>2377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5">
      <c r="W667" s="36" t="s">
        <v>799</v>
      </c>
      <c r="X667" s="36"/>
      <c r="Y667" s="36"/>
      <c r="Z667" s="36"/>
      <c r="AA667" s="36"/>
      <c r="AB667" s="37">
        <v>0</v>
      </c>
      <c r="AC667" s="37"/>
      <c r="AD667" s="37"/>
      <c r="AE667" s="37"/>
      <c r="AF667" s="37"/>
      <c r="AG667" s="37"/>
      <c r="AH667" s="37">
        <v>0</v>
      </c>
    </row>
    <row r="668" spans="23:34" x14ac:dyDescent="0.35">
      <c r="W668" t="s">
        <v>859</v>
      </c>
      <c r="X668">
        <v>2022</v>
      </c>
      <c r="Y668">
        <v>7</v>
      </c>
      <c r="Z668" s="57">
        <v>44756</v>
      </c>
      <c r="AA668" t="s">
        <v>861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5">
      <c r="Y669">
        <v>8</v>
      </c>
      <c r="Z669" s="57">
        <v>44777</v>
      </c>
      <c r="AA669" t="s">
        <v>891</v>
      </c>
      <c r="AB669" s="18">
        <v>0.20000000000004547</v>
      </c>
      <c r="AC669" s="18"/>
      <c r="AD669" s="18"/>
      <c r="AE669" s="18"/>
      <c r="AF669" s="18"/>
      <c r="AG669" s="18"/>
      <c r="AH669" s="18">
        <v>0.20000000000004547</v>
      </c>
    </row>
    <row r="670" spans="23:34" x14ac:dyDescent="0.35">
      <c r="Z670" s="57">
        <v>44796</v>
      </c>
      <c r="AA670" t="s">
        <v>909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3:34" x14ac:dyDescent="0.35">
      <c r="Z671" s="57">
        <v>44798</v>
      </c>
      <c r="AA671" t="s">
        <v>914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5">
      <c r="Y672">
        <v>9</v>
      </c>
      <c r="Z672" s="57">
        <v>44832</v>
      </c>
      <c r="AA672" t="s">
        <v>955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5">
      <c r="Y673">
        <v>11</v>
      </c>
      <c r="Z673" s="57">
        <v>44879</v>
      </c>
      <c r="AA673" t="s">
        <v>1065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5">
      <c r="X674">
        <v>2023</v>
      </c>
      <c r="Y674">
        <v>2</v>
      </c>
      <c r="Z674" t="s">
        <v>1278</v>
      </c>
      <c r="AA674" t="s">
        <v>1276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5">
      <c r="Y675">
        <v>5</v>
      </c>
      <c r="Z675" s="57">
        <v>45052</v>
      </c>
      <c r="AA675" t="s">
        <v>1534</v>
      </c>
      <c r="AB675" s="18">
        <v>3784</v>
      </c>
      <c r="AC675" s="18"/>
      <c r="AD675" s="18"/>
      <c r="AE675" s="18"/>
      <c r="AF675" s="18"/>
      <c r="AG675" s="18"/>
      <c r="AH675" s="18">
        <v>3784</v>
      </c>
    </row>
    <row r="676" spans="23:34" x14ac:dyDescent="0.35">
      <c r="Y676">
        <v>7</v>
      </c>
      <c r="Z676" s="57">
        <v>45113</v>
      </c>
      <c r="AA676" t="s">
        <v>1711</v>
      </c>
      <c r="AB676" s="18">
        <v>2516</v>
      </c>
      <c r="AC676" s="18"/>
      <c r="AD676" s="18"/>
      <c r="AE676" s="18"/>
      <c r="AF676" s="18"/>
      <c r="AG676" s="18"/>
      <c r="AH676" s="18">
        <v>2516</v>
      </c>
    </row>
    <row r="677" spans="23:34" x14ac:dyDescent="0.35">
      <c r="Y677">
        <v>11</v>
      </c>
      <c r="Z677" s="57">
        <v>45257</v>
      </c>
      <c r="AA677" t="s">
        <v>2176</v>
      </c>
      <c r="AB677" s="18">
        <v>4987.1000000000004</v>
      </c>
      <c r="AC677" s="18"/>
      <c r="AD677" s="18"/>
      <c r="AE677" s="18"/>
      <c r="AF677" s="18"/>
      <c r="AG677" s="18"/>
      <c r="AH677" s="18">
        <v>4987.1000000000004</v>
      </c>
    </row>
    <row r="678" spans="23:34" x14ac:dyDescent="0.35">
      <c r="Y678">
        <v>4</v>
      </c>
      <c r="Z678" s="57">
        <v>45020</v>
      </c>
      <c r="AA678" t="s">
        <v>1400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5">
      <c r="Z679" t="s">
        <v>1401</v>
      </c>
      <c r="AA679" t="s">
        <v>1400</v>
      </c>
      <c r="AB679" s="18">
        <v>6058.6</v>
      </c>
      <c r="AC679" s="18"/>
      <c r="AD679" s="18"/>
      <c r="AE679" s="18"/>
      <c r="AF679" s="18"/>
      <c r="AG679" s="18"/>
      <c r="AH679" s="18">
        <v>6058.6</v>
      </c>
    </row>
    <row r="680" spans="23:34" x14ac:dyDescent="0.35">
      <c r="W680" s="36" t="s">
        <v>874</v>
      </c>
      <c r="X680" s="36"/>
      <c r="Y680" s="36"/>
      <c r="Z680" s="36"/>
      <c r="AA680" s="36"/>
      <c r="AB680" s="37">
        <v>17345.900000000001</v>
      </c>
      <c r="AC680" s="37"/>
      <c r="AD680" s="37"/>
      <c r="AE680" s="37"/>
      <c r="AF680" s="37"/>
      <c r="AG680" s="37"/>
      <c r="AH680" s="37">
        <v>17345.900000000001</v>
      </c>
    </row>
    <row r="681" spans="23:34" x14ac:dyDescent="0.35">
      <c r="W681" t="s">
        <v>958</v>
      </c>
      <c r="X681">
        <v>2022</v>
      </c>
      <c r="Y681">
        <v>9</v>
      </c>
      <c r="Z681" s="57">
        <v>44813</v>
      </c>
      <c r="AA681" t="s">
        <v>930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Z682" s="57">
        <v>44832</v>
      </c>
      <c r="AA682" t="s">
        <v>956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X683">
        <v>2023</v>
      </c>
      <c r="Y683">
        <v>1</v>
      </c>
      <c r="Z683" s="57">
        <v>44940</v>
      </c>
      <c r="AA683" t="s">
        <v>1188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W684" s="36" t="s">
        <v>985</v>
      </c>
      <c r="X684" s="36"/>
      <c r="Y684" s="36"/>
      <c r="Z684" s="36"/>
      <c r="AA684" s="36"/>
      <c r="AB684" s="37">
        <v>0</v>
      </c>
      <c r="AC684" s="37"/>
      <c r="AD684" s="37"/>
      <c r="AE684" s="37"/>
      <c r="AF684" s="37"/>
      <c r="AG684" s="37"/>
      <c r="AH684" s="37">
        <v>0</v>
      </c>
    </row>
    <row r="685" spans="23:34" x14ac:dyDescent="0.35">
      <c r="W685" t="s">
        <v>1044</v>
      </c>
      <c r="X685" t="s">
        <v>1763</v>
      </c>
      <c r="Y685" t="s">
        <v>1763</v>
      </c>
      <c r="Z685" s="57">
        <v>44788</v>
      </c>
      <c r="AA685" t="s">
        <v>900</v>
      </c>
      <c r="AB685" s="18"/>
      <c r="AC685" s="18"/>
      <c r="AD685" s="18"/>
      <c r="AE685" s="18"/>
      <c r="AF685" s="18">
        <v>0</v>
      </c>
      <c r="AG685" s="18"/>
      <c r="AH685" s="18">
        <v>0</v>
      </c>
    </row>
    <row r="686" spans="23:34" x14ac:dyDescent="0.35">
      <c r="Z686" s="57">
        <v>45220</v>
      </c>
      <c r="AA686" t="s">
        <v>2019</v>
      </c>
      <c r="AB686" s="18"/>
      <c r="AC686" s="18"/>
      <c r="AD686" s="18"/>
      <c r="AE686" s="18"/>
      <c r="AF686" s="18">
        <v>0</v>
      </c>
      <c r="AG686" s="18"/>
      <c r="AH686" s="18">
        <v>0</v>
      </c>
    </row>
    <row r="687" spans="23:34" x14ac:dyDescent="0.35">
      <c r="W687" s="36" t="s">
        <v>1045</v>
      </c>
      <c r="X687" s="36"/>
      <c r="Y687" s="36"/>
      <c r="Z687" s="36"/>
      <c r="AA687" s="36"/>
      <c r="AB687" s="37"/>
      <c r="AC687" s="37"/>
      <c r="AD687" s="37"/>
      <c r="AE687" s="37"/>
      <c r="AF687" s="37">
        <v>0</v>
      </c>
      <c r="AG687" s="37"/>
      <c r="AH687" s="37">
        <v>0</v>
      </c>
    </row>
    <row r="688" spans="23:34" x14ac:dyDescent="0.35">
      <c r="W688" t="s">
        <v>1051</v>
      </c>
      <c r="X688">
        <v>2022</v>
      </c>
      <c r="Y688">
        <v>11</v>
      </c>
      <c r="Z688" s="57">
        <v>44870</v>
      </c>
      <c r="AA688" t="s">
        <v>1053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5">
      <c r="Z689" t="s">
        <v>1070</v>
      </c>
      <c r="AA689" t="s">
        <v>1071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5">
      <c r="Y690">
        <v>12</v>
      </c>
      <c r="Z690" s="57">
        <v>44896</v>
      </c>
      <c r="AA690" t="s">
        <v>1106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5">
      <c r="W691" s="36" t="s">
        <v>1088</v>
      </c>
      <c r="X691" s="36"/>
      <c r="Y691" s="36"/>
      <c r="Z691" s="36"/>
      <c r="AA691" s="36"/>
      <c r="AB691" s="37">
        <v>0</v>
      </c>
      <c r="AC691" s="37"/>
      <c r="AD691" s="37"/>
      <c r="AE691" s="37"/>
      <c r="AF691" s="37"/>
      <c r="AG691" s="37"/>
      <c r="AH691" s="37">
        <v>0</v>
      </c>
    </row>
    <row r="692" spans="23:34" x14ac:dyDescent="0.35">
      <c r="W692" t="s">
        <v>1057</v>
      </c>
      <c r="X692">
        <v>2022</v>
      </c>
      <c r="Y692">
        <v>11</v>
      </c>
      <c r="Z692" s="57">
        <v>44873</v>
      </c>
      <c r="AA692" t="s">
        <v>1062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5">
      <c r="W693" s="36" t="s">
        <v>1089</v>
      </c>
      <c r="X693" s="36"/>
      <c r="Y693" s="36"/>
      <c r="Z693" s="36"/>
      <c r="AA693" s="36"/>
      <c r="AB693" s="37">
        <v>0</v>
      </c>
      <c r="AC693" s="37"/>
      <c r="AD693" s="37"/>
      <c r="AE693" s="37"/>
      <c r="AF693" s="37"/>
      <c r="AG693" s="37"/>
      <c r="AH693" s="37">
        <v>0</v>
      </c>
    </row>
    <row r="694" spans="23:34" x14ac:dyDescent="0.35">
      <c r="W694" t="s">
        <v>1101</v>
      </c>
      <c r="X694">
        <v>2022</v>
      </c>
      <c r="Y694">
        <v>11</v>
      </c>
      <c r="Z694" s="57">
        <v>44895</v>
      </c>
      <c r="AA694" t="s">
        <v>1096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5">
      <c r="W695" s="36" t="s">
        <v>1104</v>
      </c>
      <c r="X695" s="36"/>
      <c r="Y695" s="36"/>
      <c r="Z695" s="36"/>
      <c r="AA695" s="36"/>
      <c r="AB695" s="37">
        <v>0</v>
      </c>
      <c r="AC695" s="37"/>
      <c r="AD695" s="37"/>
      <c r="AE695" s="37"/>
      <c r="AF695" s="37"/>
      <c r="AG695" s="37"/>
      <c r="AH695" s="37">
        <v>0</v>
      </c>
    </row>
    <row r="696" spans="23:34" x14ac:dyDescent="0.35">
      <c r="W696" t="s">
        <v>1100</v>
      </c>
      <c r="X696">
        <v>2022</v>
      </c>
      <c r="Y696">
        <v>11</v>
      </c>
      <c r="Z696" s="57">
        <v>44895</v>
      </c>
      <c r="AA696" t="s">
        <v>1097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3:34" x14ac:dyDescent="0.35">
      <c r="W697" s="36" t="s">
        <v>1105</v>
      </c>
      <c r="X697" s="36"/>
      <c r="Y697" s="36"/>
      <c r="Z697" s="36"/>
      <c r="AA697" s="36"/>
      <c r="AB697" s="37">
        <v>0</v>
      </c>
      <c r="AC697" s="37"/>
      <c r="AD697" s="37"/>
      <c r="AE697" s="37"/>
      <c r="AF697" s="37"/>
      <c r="AG697" s="37"/>
      <c r="AH697" s="37">
        <v>0</v>
      </c>
    </row>
    <row r="698" spans="23:34" x14ac:dyDescent="0.35">
      <c r="W698" t="s">
        <v>1196</v>
      </c>
      <c r="X698">
        <v>2023</v>
      </c>
      <c r="Y698">
        <v>1</v>
      </c>
      <c r="Z698" s="57">
        <v>44953</v>
      </c>
      <c r="AA698" t="s">
        <v>1203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5">
      <c r="Y699">
        <v>2</v>
      </c>
      <c r="Z699" s="57">
        <v>44958</v>
      </c>
      <c r="AA699" t="s">
        <v>1234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5">
      <c r="Z700" t="s">
        <v>1240</v>
      </c>
      <c r="AA700" t="s">
        <v>1244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5">
      <c r="Y701">
        <v>3</v>
      </c>
      <c r="Z701" t="s">
        <v>1350</v>
      </c>
      <c r="AA701" t="s">
        <v>1353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5">
      <c r="Z702" t="s">
        <v>1355</v>
      </c>
      <c r="AA702" t="s">
        <v>1354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5">
      <c r="Z703" t="s">
        <v>1362</v>
      </c>
      <c r="AA703" t="s">
        <v>1363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5">
      <c r="AA704" t="s">
        <v>1364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5:34" x14ac:dyDescent="0.35">
      <c r="Y705">
        <v>5</v>
      </c>
      <c r="Z705" s="57">
        <v>45048</v>
      </c>
      <c r="AA705" t="s">
        <v>1530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5:34" x14ac:dyDescent="0.35">
      <c r="Z706" s="57">
        <v>45054</v>
      </c>
      <c r="AA706" t="s">
        <v>1535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5:34" x14ac:dyDescent="0.35">
      <c r="Z707" t="s">
        <v>1552</v>
      </c>
      <c r="AA707" t="s">
        <v>1553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5:34" x14ac:dyDescent="0.35">
      <c r="Z708" s="57">
        <v>45066</v>
      </c>
      <c r="AA708" t="s">
        <v>1554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5:34" x14ac:dyDescent="0.35">
      <c r="Z709" s="57">
        <v>45076</v>
      </c>
      <c r="AA709" t="s">
        <v>1562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5:34" x14ac:dyDescent="0.35">
      <c r="Y710">
        <v>6</v>
      </c>
      <c r="Z710" t="s">
        <v>1611</v>
      </c>
      <c r="AA710" t="s">
        <v>1609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5:34" x14ac:dyDescent="0.35">
      <c r="Z711" s="57">
        <v>45086</v>
      </c>
      <c r="AA711" t="s">
        <v>1622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5:34" x14ac:dyDescent="0.35">
      <c r="Z712" t="s">
        <v>1625</v>
      </c>
      <c r="AA712" t="s">
        <v>1623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5:34" x14ac:dyDescent="0.35">
      <c r="Z713" s="57">
        <v>45092</v>
      </c>
      <c r="AA713" t="s">
        <v>1632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5:34" x14ac:dyDescent="0.35">
      <c r="Z714" s="57">
        <v>45097</v>
      </c>
      <c r="AA714" t="s">
        <v>1646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5:34" x14ac:dyDescent="0.35">
      <c r="Z715" t="s">
        <v>1645</v>
      </c>
      <c r="AA715" t="s">
        <v>1644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5:34" x14ac:dyDescent="0.35">
      <c r="Z716" s="57">
        <v>45099</v>
      </c>
      <c r="AA716" t="s">
        <v>1649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5:34" x14ac:dyDescent="0.35">
      <c r="Z717" t="s">
        <v>1663</v>
      </c>
      <c r="AA717" t="s">
        <v>1662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5:34" x14ac:dyDescent="0.35">
      <c r="Y718">
        <v>7</v>
      </c>
      <c r="Z718" s="57">
        <v>45110</v>
      </c>
      <c r="AA718" t="s">
        <v>1707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5:34" x14ac:dyDescent="0.35">
      <c r="AA719" t="s">
        <v>1709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5:34" x14ac:dyDescent="0.35">
      <c r="Z720" s="57">
        <v>45117</v>
      </c>
      <c r="AA720" t="s">
        <v>1717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5:34" x14ac:dyDescent="0.35">
      <c r="Z721" t="s">
        <v>1721</v>
      </c>
      <c r="AA721" t="s">
        <v>1720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5:34" x14ac:dyDescent="0.35">
      <c r="Z722" s="57">
        <v>45131</v>
      </c>
      <c r="AA722" t="s">
        <v>1729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5:34" x14ac:dyDescent="0.35">
      <c r="Y723">
        <v>8</v>
      </c>
      <c r="Z723" s="57">
        <v>45139</v>
      </c>
      <c r="AA723" t="s">
        <v>1791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5:34" x14ac:dyDescent="0.35">
      <c r="Z724" s="57">
        <v>45145</v>
      </c>
      <c r="AA724" t="s">
        <v>1807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5:34" x14ac:dyDescent="0.35">
      <c r="Z725" s="57">
        <v>45152</v>
      </c>
      <c r="AA725" t="s">
        <v>1810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5:34" x14ac:dyDescent="0.35">
      <c r="Z726" s="57">
        <v>45154</v>
      </c>
      <c r="AA726" t="s">
        <v>1816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5:34" x14ac:dyDescent="0.35">
      <c r="Z727" s="57">
        <v>45161</v>
      </c>
      <c r="AA727" t="s">
        <v>1827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5:34" x14ac:dyDescent="0.35">
      <c r="Z728" s="57">
        <v>45162</v>
      </c>
      <c r="AA728" t="s">
        <v>1828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5:34" x14ac:dyDescent="0.35">
      <c r="Z729" s="57">
        <v>45166</v>
      </c>
      <c r="AA729" t="s">
        <v>1832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5:34" x14ac:dyDescent="0.35">
      <c r="Y730">
        <v>9</v>
      </c>
      <c r="Z730" t="s">
        <v>1878</v>
      </c>
      <c r="AA730" t="s">
        <v>1879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5:34" x14ac:dyDescent="0.35">
      <c r="Z731" s="57">
        <v>45174</v>
      </c>
      <c r="AA731" t="s">
        <v>1884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5:34" x14ac:dyDescent="0.35">
      <c r="Z732" s="57">
        <v>45181</v>
      </c>
      <c r="AA732" t="s">
        <v>1897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5:34" x14ac:dyDescent="0.35">
      <c r="Z733" s="57">
        <v>45195</v>
      </c>
      <c r="AA733" t="s">
        <v>1919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5:34" x14ac:dyDescent="0.35">
      <c r="Z734" s="57">
        <v>45198</v>
      </c>
      <c r="AA734" t="s">
        <v>1924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5:34" x14ac:dyDescent="0.35">
      <c r="Y735">
        <v>10</v>
      </c>
      <c r="Z735" t="s">
        <v>2004</v>
      </c>
      <c r="AA735" t="s">
        <v>2007</v>
      </c>
      <c r="AB735" s="18">
        <v>1803.3</v>
      </c>
      <c r="AC735" s="18"/>
      <c r="AD735" s="18"/>
      <c r="AE735" s="18"/>
      <c r="AF735" s="18"/>
      <c r="AG735" s="18"/>
      <c r="AH735" s="18">
        <v>1803.3</v>
      </c>
    </row>
    <row r="736" spans="25:34" x14ac:dyDescent="0.35">
      <c r="Z736" s="57">
        <v>45226</v>
      </c>
      <c r="AA736" t="s">
        <v>2034</v>
      </c>
      <c r="AB736" s="18">
        <v>695</v>
      </c>
      <c r="AC736" s="18"/>
      <c r="AD736" s="18"/>
      <c r="AE736" s="18"/>
      <c r="AF736" s="18"/>
      <c r="AG736" s="18"/>
      <c r="AH736" s="18">
        <v>695</v>
      </c>
    </row>
    <row r="737" spans="23:34" x14ac:dyDescent="0.35">
      <c r="Y737">
        <v>11</v>
      </c>
      <c r="Z737" s="57">
        <v>45234</v>
      </c>
      <c r="AA737" t="s">
        <v>2155</v>
      </c>
      <c r="AB737" s="18">
        <v>3078</v>
      </c>
      <c r="AC737" s="18"/>
      <c r="AD737" s="18"/>
      <c r="AE737" s="18"/>
      <c r="AF737" s="18"/>
      <c r="AG737" s="18"/>
      <c r="AH737" s="18">
        <v>3078</v>
      </c>
    </row>
    <row r="738" spans="23:34" x14ac:dyDescent="0.35">
      <c r="Y738">
        <v>4</v>
      </c>
      <c r="Z738" s="57">
        <v>45019</v>
      </c>
      <c r="AA738" t="s">
        <v>1394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5">
      <c r="Z739" t="s">
        <v>1417</v>
      </c>
      <c r="AA739" t="s">
        <v>1416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W740" s="36" t="s">
        <v>1232</v>
      </c>
      <c r="X740" s="36"/>
      <c r="Y740" s="36"/>
      <c r="Z740" s="36"/>
      <c r="AA740" s="36"/>
      <c r="AB740" s="37">
        <v>5576.3</v>
      </c>
      <c r="AC740" s="37"/>
      <c r="AD740" s="37"/>
      <c r="AE740" s="37"/>
      <c r="AF740" s="37"/>
      <c r="AG740" s="37"/>
      <c r="AH740" s="37">
        <v>5576.3</v>
      </c>
    </row>
    <row r="741" spans="23:34" x14ac:dyDescent="0.35">
      <c r="W741" t="s">
        <v>1257</v>
      </c>
      <c r="X741">
        <v>2023</v>
      </c>
      <c r="Y741">
        <v>2</v>
      </c>
      <c r="Z741" s="57">
        <v>44972</v>
      </c>
      <c r="AA741" t="s">
        <v>1262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Y742">
        <v>4</v>
      </c>
      <c r="Z742" t="s">
        <v>1398</v>
      </c>
      <c r="AA742" t="s">
        <v>1395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W743" s="36" t="s">
        <v>1387</v>
      </c>
      <c r="X743" s="36"/>
      <c r="Y743" s="36"/>
      <c r="Z743" s="36"/>
      <c r="AA743" s="36"/>
      <c r="AB743" s="37">
        <v>0</v>
      </c>
      <c r="AC743" s="37"/>
      <c r="AD743" s="37"/>
      <c r="AE743" s="37"/>
      <c r="AF743" s="37"/>
      <c r="AG743" s="37"/>
      <c r="AH743" s="37">
        <v>0</v>
      </c>
    </row>
    <row r="744" spans="23:34" x14ac:dyDescent="0.35">
      <c r="W744" t="s">
        <v>1304</v>
      </c>
      <c r="X744">
        <v>2023</v>
      </c>
      <c r="Y744">
        <v>3</v>
      </c>
      <c r="Z744" t="s">
        <v>1303</v>
      </c>
      <c r="AA744" t="s">
        <v>1306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Z745" t="s">
        <v>1317</v>
      </c>
      <c r="AA745" t="s">
        <v>1313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W746" s="36" t="s">
        <v>1388</v>
      </c>
      <c r="X746" s="36"/>
      <c r="Y746" s="36"/>
      <c r="Z746" s="36"/>
      <c r="AA746" s="36"/>
      <c r="AB746" s="37">
        <v>0</v>
      </c>
      <c r="AC746" s="37"/>
      <c r="AD746" s="37"/>
      <c r="AE746" s="37"/>
      <c r="AF746" s="37"/>
      <c r="AG746" s="37"/>
      <c r="AH746" s="37">
        <v>0</v>
      </c>
    </row>
    <row r="747" spans="23:34" x14ac:dyDescent="0.35">
      <c r="W747" t="s">
        <v>1309</v>
      </c>
      <c r="X747">
        <v>2023</v>
      </c>
      <c r="Y747">
        <v>5</v>
      </c>
      <c r="Z747" t="s">
        <v>1430</v>
      </c>
      <c r="AA747" t="s">
        <v>1429</v>
      </c>
      <c r="AB747" s="18"/>
      <c r="AC747" s="18"/>
      <c r="AD747" s="18"/>
      <c r="AE747" s="18"/>
      <c r="AF747" s="18"/>
      <c r="AG747" s="18">
        <v>0</v>
      </c>
      <c r="AH747" s="18">
        <v>0</v>
      </c>
    </row>
    <row r="748" spans="23:34" x14ac:dyDescent="0.35">
      <c r="Y748">
        <v>6</v>
      </c>
      <c r="Z748" s="57">
        <v>45048</v>
      </c>
      <c r="AA748" t="s">
        <v>1529</v>
      </c>
      <c r="AB748" s="18"/>
      <c r="AC748" s="18"/>
      <c r="AD748" s="18"/>
      <c r="AE748" s="18"/>
      <c r="AF748" s="18"/>
      <c r="AG748" s="18">
        <v>0</v>
      </c>
      <c r="AH748" s="18">
        <v>0</v>
      </c>
    </row>
    <row r="749" spans="23:34" x14ac:dyDescent="0.35">
      <c r="Z749" s="57">
        <v>45061</v>
      </c>
      <c r="AA749" t="s">
        <v>1544</v>
      </c>
      <c r="AB749" s="18"/>
      <c r="AC749" s="18"/>
      <c r="AD749" s="18"/>
      <c r="AE749" s="18"/>
      <c r="AF749" s="18"/>
      <c r="AG749" s="18">
        <v>0</v>
      </c>
      <c r="AH749" s="18">
        <v>0</v>
      </c>
    </row>
    <row r="750" spans="23:34" x14ac:dyDescent="0.35">
      <c r="Y750">
        <v>7</v>
      </c>
      <c r="Z750" t="s">
        <v>1640</v>
      </c>
      <c r="AA750" t="s">
        <v>1641</v>
      </c>
      <c r="AB750" s="18"/>
      <c r="AC750" s="18"/>
      <c r="AD750" s="18"/>
      <c r="AE750" s="18"/>
      <c r="AF750" s="18"/>
      <c r="AG750" s="18">
        <v>0</v>
      </c>
      <c r="AH750" s="18">
        <v>0</v>
      </c>
    </row>
    <row r="751" spans="23:34" x14ac:dyDescent="0.35">
      <c r="Z751" s="57">
        <v>45098</v>
      </c>
      <c r="AA751" t="s">
        <v>1647</v>
      </c>
      <c r="AB751" s="18"/>
      <c r="AC751" s="18"/>
      <c r="AD751" s="18"/>
      <c r="AE751" s="18"/>
      <c r="AF751" s="18"/>
      <c r="AG751" s="18">
        <v>0</v>
      </c>
      <c r="AH751" s="18">
        <v>0</v>
      </c>
    </row>
    <row r="752" spans="23:34" x14ac:dyDescent="0.35">
      <c r="Y752">
        <v>8</v>
      </c>
      <c r="Z752" s="57">
        <v>45118</v>
      </c>
      <c r="AA752" t="s">
        <v>1719</v>
      </c>
      <c r="AB752" s="18"/>
      <c r="AC752" s="18"/>
      <c r="AD752" s="18"/>
      <c r="AE752" s="18"/>
      <c r="AF752" s="18"/>
      <c r="AG752" s="18">
        <v>0</v>
      </c>
      <c r="AH752" s="18">
        <v>0</v>
      </c>
    </row>
    <row r="753" spans="23:34" x14ac:dyDescent="0.35">
      <c r="Z753" s="57">
        <v>45128</v>
      </c>
      <c r="AA753" t="s">
        <v>1728</v>
      </c>
      <c r="AB753" s="18"/>
      <c r="AC753" s="18"/>
      <c r="AD753" s="18"/>
      <c r="AE753" s="18"/>
      <c r="AF753" s="18"/>
      <c r="AG753" s="18">
        <v>0</v>
      </c>
      <c r="AH753" s="18">
        <v>0</v>
      </c>
    </row>
    <row r="754" spans="23:34" x14ac:dyDescent="0.35">
      <c r="Y754">
        <v>9</v>
      </c>
      <c r="Z754" s="57">
        <v>45146</v>
      </c>
      <c r="AA754" t="s">
        <v>1808</v>
      </c>
      <c r="AB754" s="18"/>
      <c r="AC754" s="18"/>
      <c r="AD754" s="18"/>
      <c r="AE754" s="18"/>
      <c r="AF754" s="18"/>
      <c r="AG754" s="18">
        <v>0</v>
      </c>
      <c r="AH754" s="18">
        <v>0</v>
      </c>
    </row>
    <row r="755" spans="23:34" x14ac:dyDescent="0.35">
      <c r="Z755" s="57">
        <v>45160</v>
      </c>
      <c r="AA755" t="s">
        <v>1823</v>
      </c>
      <c r="AB755" s="18"/>
      <c r="AC755" s="18"/>
      <c r="AD755" s="18"/>
      <c r="AE755" s="18"/>
      <c r="AF755" s="18"/>
      <c r="AG755" s="18">
        <v>0</v>
      </c>
      <c r="AH755" s="18">
        <v>0</v>
      </c>
    </row>
    <row r="756" spans="23:34" x14ac:dyDescent="0.35">
      <c r="Y756">
        <v>10</v>
      </c>
      <c r="Z756" s="57">
        <v>45191</v>
      </c>
      <c r="AA756" t="s">
        <v>1913</v>
      </c>
      <c r="AB756" s="18"/>
      <c r="AC756" s="18"/>
      <c r="AD756" s="18"/>
      <c r="AE756" s="18"/>
      <c r="AF756" s="18"/>
      <c r="AG756" s="18">
        <v>0</v>
      </c>
      <c r="AH756" s="18">
        <v>0</v>
      </c>
    </row>
    <row r="757" spans="23:34" x14ac:dyDescent="0.35">
      <c r="Y757">
        <v>11</v>
      </c>
      <c r="Z757" s="57">
        <v>45229</v>
      </c>
      <c r="AA757" t="s">
        <v>2037</v>
      </c>
      <c r="AB757" s="18"/>
      <c r="AC757" s="18"/>
      <c r="AD757" s="18"/>
      <c r="AE757" s="18"/>
      <c r="AF757" s="18"/>
      <c r="AG757" s="18">
        <v>0</v>
      </c>
      <c r="AH757" s="18">
        <v>0</v>
      </c>
    </row>
    <row r="758" spans="23:34" x14ac:dyDescent="0.35">
      <c r="Y758">
        <v>4</v>
      </c>
      <c r="Z758" t="s">
        <v>1308</v>
      </c>
      <c r="AA758" t="s">
        <v>1312</v>
      </c>
      <c r="AB758" s="18"/>
      <c r="AC758" s="18"/>
      <c r="AD758" s="18"/>
      <c r="AE758" s="18"/>
      <c r="AF758" s="18"/>
      <c r="AG758" s="18">
        <v>0</v>
      </c>
      <c r="AH758" s="18">
        <v>0</v>
      </c>
    </row>
    <row r="759" spans="23:34" x14ac:dyDescent="0.35">
      <c r="Z759" t="s">
        <v>1345</v>
      </c>
      <c r="AA759" t="s">
        <v>1344</v>
      </c>
      <c r="AB759" s="18"/>
      <c r="AC759" s="18"/>
      <c r="AD759" s="18"/>
      <c r="AE759" s="18"/>
      <c r="AF759" s="18"/>
      <c r="AG759" s="18">
        <v>0</v>
      </c>
      <c r="AH759" s="18">
        <v>0</v>
      </c>
    </row>
    <row r="760" spans="23:34" x14ac:dyDescent="0.35">
      <c r="Z760" t="s">
        <v>1362</v>
      </c>
      <c r="AA760" t="s">
        <v>1361</v>
      </c>
      <c r="AB760" s="18"/>
      <c r="AC760" s="18"/>
      <c r="AD760" s="18"/>
      <c r="AE760" s="18"/>
      <c r="AF760" s="18"/>
      <c r="AG760" s="18">
        <v>0</v>
      </c>
      <c r="AH760" s="18">
        <v>0</v>
      </c>
    </row>
    <row r="761" spans="23:34" x14ac:dyDescent="0.35">
      <c r="X761">
        <v>2024</v>
      </c>
      <c r="Y761">
        <v>1</v>
      </c>
      <c r="Z761" s="57">
        <v>45280</v>
      </c>
      <c r="AA761" t="s">
        <v>2207</v>
      </c>
      <c r="AB761" s="18"/>
      <c r="AC761" s="18"/>
      <c r="AD761" s="18"/>
      <c r="AE761" s="18"/>
      <c r="AF761" s="18"/>
      <c r="AG761" s="18">
        <v>0</v>
      </c>
      <c r="AH761" s="18">
        <v>0</v>
      </c>
    </row>
    <row r="762" spans="23:34" x14ac:dyDescent="0.35">
      <c r="Y762">
        <v>3</v>
      </c>
      <c r="Z762" s="57">
        <v>45324</v>
      </c>
      <c r="AA762" t="s">
        <v>2349</v>
      </c>
      <c r="AB762" s="18"/>
      <c r="AC762" s="18"/>
      <c r="AD762" s="18"/>
      <c r="AE762" s="18"/>
      <c r="AF762" s="18"/>
      <c r="AG762" s="18">
        <v>8348.5</v>
      </c>
      <c r="AH762" s="18">
        <v>8348.5</v>
      </c>
    </row>
    <row r="763" spans="23:34" x14ac:dyDescent="0.35">
      <c r="W763" s="36" t="s">
        <v>1389</v>
      </c>
      <c r="X763" s="36"/>
      <c r="Y763" s="36"/>
      <c r="Z763" s="36"/>
      <c r="AA763" s="36"/>
      <c r="AB763" s="37"/>
      <c r="AC763" s="37"/>
      <c r="AD763" s="37"/>
      <c r="AE763" s="37"/>
      <c r="AF763" s="37"/>
      <c r="AG763" s="37">
        <v>8348.5</v>
      </c>
      <c r="AH763" s="37">
        <v>8348.5</v>
      </c>
    </row>
    <row r="764" spans="23:34" x14ac:dyDescent="0.35">
      <c r="W764" t="s">
        <v>1420</v>
      </c>
      <c r="X764">
        <v>2023</v>
      </c>
      <c r="Y764">
        <v>5</v>
      </c>
      <c r="Z764" s="57">
        <v>45063</v>
      </c>
      <c r="AA764" t="s">
        <v>1548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Z765" s="57">
        <v>45071</v>
      </c>
      <c r="AA765" t="s">
        <v>1558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Y766">
        <v>6</v>
      </c>
      <c r="Z766" t="s">
        <v>1607</v>
      </c>
      <c r="AA766" t="s">
        <v>1606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Z767" s="57">
        <v>45092</v>
      </c>
      <c r="AA767" t="s">
        <v>1629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Y768">
        <v>7</v>
      </c>
      <c r="Z768" s="57">
        <v>45132</v>
      </c>
      <c r="AA768" t="s">
        <v>1730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Y769">
        <v>4</v>
      </c>
      <c r="Z769" t="s">
        <v>1426</v>
      </c>
      <c r="AA769" t="s">
        <v>1422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W770" s="36" t="s">
        <v>1436</v>
      </c>
      <c r="X770" s="36"/>
      <c r="Y770" s="36"/>
      <c r="Z770" s="36"/>
      <c r="AA770" s="36"/>
      <c r="AB770" s="37">
        <v>0</v>
      </c>
      <c r="AC770" s="37"/>
      <c r="AD770" s="37"/>
      <c r="AE770" s="37"/>
      <c r="AF770" s="37"/>
      <c r="AG770" s="37"/>
      <c r="AH770" s="37">
        <v>0</v>
      </c>
    </row>
    <row r="771" spans="23:34" x14ac:dyDescent="0.35">
      <c r="W771" t="s">
        <v>1453</v>
      </c>
      <c r="X771">
        <v>2021</v>
      </c>
      <c r="Y771">
        <v>1</v>
      </c>
      <c r="Z771" s="57">
        <v>44200</v>
      </c>
      <c r="AA771" t="s">
        <v>226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Z772" s="57">
        <v>44204</v>
      </c>
      <c r="AA772" t="s">
        <v>242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Z773" s="57">
        <v>44214</v>
      </c>
      <c r="AA773" t="s">
        <v>246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Y774">
        <v>2</v>
      </c>
      <c r="Z774" s="57">
        <v>44236</v>
      </c>
      <c r="AA774" t="s">
        <v>265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Y775">
        <v>5</v>
      </c>
      <c r="Z775" s="57">
        <v>44341</v>
      </c>
      <c r="AA775" t="s">
        <v>317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Y776">
        <v>10</v>
      </c>
      <c r="Z776" s="57">
        <v>44480</v>
      </c>
      <c r="AA776" t="s">
        <v>410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Y777">
        <v>12</v>
      </c>
      <c r="Z777" s="57">
        <v>44540</v>
      </c>
      <c r="AA777" t="s">
        <v>502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X778">
        <v>2023</v>
      </c>
      <c r="Y778">
        <v>5</v>
      </c>
      <c r="Z778" s="57">
        <v>45063</v>
      </c>
      <c r="AA778" t="s">
        <v>1551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Z779" t="s">
        <v>1552</v>
      </c>
      <c r="AA779" t="s">
        <v>1551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5">
      <c r="Y780">
        <v>6</v>
      </c>
      <c r="Z780" t="s">
        <v>1636</v>
      </c>
      <c r="AA780" t="s">
        <v>1635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5">
      <c r="Z781" t="s">
        <v>1640</v>
      </c>
      <c r="AA781" t="s">
        <v>1635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Z782" s="57">
        <v>45103</v>
      </c>
      <c r="AA782" t="s">
        <v>1652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Y783">
        <v>7</v>
      </c>
      <c r="Z783" s="57">
        <v>45138</v>
      </c>
      <c r="AA783" t="s">
        <v>1747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5">
      <c r="Y784">
        <v>9</v>
      </c>
      <c r="Z784" t="s">
        <v>1878</v>
      </c>
      <c r="AA784" t="s">
        <v>1880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5">
      <c r="Z785" s="57">
        <v>45188</v>
      </c>
      <c r="AA785" t="s">
        <v>1909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Y786">
        <v>10</v>
      </c>
      <c r="Z786" s="57">
        <v>45202</v>
      </c>
      <c r="AA786" t="s">
        <v>1990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5">
      <c r="Y787">
        <v>11</v>
      </c>
      <c r="Z787" s="57">
        <v>45231</v>
      </c>
      <c r="AA787" t="s">
        <v>2094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Y788">
        <v>4</v>
      </c>
      <c r="Z788" t="s">
        <v>1455</v>
      </c>
      <c r="AA788" t="s">
        <v>1454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W789" s="36" t="s">
        <v>1528</v>
      </c>
      <c r="X789" s="36"/>
      <c r="Y789" s="36"/>
      <c r="Z789" s="36"/>
      <c r="AA789" s="36"/>
      <c r="AB789" s="37">
        <v>0</v>
      </c>
      <c r="AC789" s="37"/>
      <c r="AD789" s="37"/>
      <c r="AE789" s="37"/>
      <c r="AF789" s="37"/>
      <c r="AG789" s="37"/>
      <c r="AH789" s="37">
        <v>0</v>
      </c>
    </row>
    <row r="790" spans="23:34" x14ac:dyDescent="0.35">
      <c r="W790" t="s">
        <v>1697</v>
      </c>
      <c r="X790">
        <v>2021</v>
      </c>
      <c r="Y790">
        <v>9</v>
      </c>
      <c r="Z790" s="57">
        <v>44440</v>
      </c>
      <c r="AA790" t="s">
        <v>363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5">
      <c r="W791" s="36" t="s">
        <v>1789</v>
      </c>
      <c r="X791" s="36"/>
      <c r="Y791" s="36"/>
      <c r="Z791" s="36"/>
      <c r="AA791" s="36"/>
      <c r="AB791" s="37">
        <v>0</v>
      </c>
      <c r="AC791" s="37"/>
      <c r="AD791" s="37"/>
      <c r="AE791" s="37"/>
      <c r="AF791" s="37"/>
      <c r="AG791" s="37"/>
      <c r="AH791" s="37">
        <v>0</v>
      </c>
    </row>
    <row r="792" spans="23:34" x14ac:dyDescent="0.35">
      <c r="W792" t="s">
        <v>1620</v>
      </c>
      <c r="X792">
        <v>2023</v>
      </c>
      <c r="Y792">
        <v>6</v>
      </c>
      <c r="Z792" s="57">
        <v>45085</v>
      </c>
      <c r="AA792" t="s">
        <v>1618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5">
      <c r="Y793">
        <v>8</v>
      </c>
      <c r="Z793" s="57">
        <v>45153</v>
      </c>
      <c r="AA793" t="s">
        <v>1811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5">
      <c r="W794" s="36" t="s">
        <v>1790</v>
      </c>
      <c r="X794" s="36"/>
      <c r="Y794" s="36"/>
      <c r="Z794" s="36"/>
      <c r="AA794" s="36"/>
      <c r="AB794" s="37">
        <v>0</v>
      </c>
      <c r="AC794" s="37"/>
      <c r="AD794" s="37"/>
      <c r="AE794" s="37"/>
      <c r="AF794" s="37"/>
      <c r="AG794" s="37"/>
      <c r="AH794" s="37">
        <v>0</v>
      </c>
    </row>
    <row r="795" spans="23:34" x14ac:dyDescent="0.35">
      <c r="W795" t="s">
        <v>1702</v>
      </c>
      <c r="X795">
        <v>2023</v>
      </c>
      <c r="Y795">
        <v>9</v>
      </c>
      <c r="Z795" s="57">
        <v>45178</v>
      </c>
      <c r="AA795" t="s">
        <v>1893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3:34" x14ac:dyDescent="0.35">
      <c r="W796" s="36" t="s">
        <v>1986</v>
      </c>
      <c r="X796" s="36"/>
      <c r="Y796" s="36"/>
      <c r="Z796" s="36"/>
      <c r="AA796" s="36"/>
      <c r="AB796" s="37">
        <v>0</v>
      </c>
      <c r="AC796" s="37"/>
      <c r="AD796" s="37"/>
      <c r="AE796" s="37"/>
      <c r="AF796" s="37"/>
      <c r="AG796" s="37"/>
      <c r="AH796" s="37">
        <v>0</v>
      </c>
    </row>
    <row r="797" spans="23:34" x14ac:dyDescent="0.35">
      <c r="W797" t="s">
        <v>1704</v>
      </c>
      <c r="X797">
        <v>2023</v>
      </c>
      <c r="Y797">
        <v>9</v>
      </c>
      <c r="Z797" s="57">
        <v>45180</v>
      </c>
      <c r="AA797" t="s">
        <v>1896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5">
      <c r="Y798">
        <v>12</v>
      </c>
      <c r="Z798" s="57">
        <v>45261</v>
      </c>
      <c r="AA798" t="s">
        <v>2183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5">
      <c r="W799" s="36" t="s">
        <v>1987</v>
      </c>
      <c r="X799" s="36"/>
      <c r="Y799" s="36"/>
      <c r="Z799" s="36"/>
      <c r="AA799" s="36"/>
      <c r="AB799" s="37">
        <v>0</v>
      </c>
      <c r="AC799" s="37"/>
      <c r="AD799" s="37"/>
      <c r="AE799" s="37"/>
      <c r="AF799" s="37"/>
      <c r="AG799" s="37"/>
      <c r="AH799" s="37">
        <v>0</v>
      </c>
    </row>
    <row r="800" spans="23:34" x14ac:dyDescent="0.35">
      <c r="W800" t="s">
        <v>2012</v>
      </c>
      <c r="X800">
        <v>2023</v>
      </c>
      <c r="Y800">
        <v>10</v>
      </c>
      <c r="Z800" s="57">
        <v>45216</v>
      </c>
      <c r="AA800" t="s">
        <v>2013</v>
      </c>
      <c r="AB800" s="18">
        <v>312.5</v>
      </c>
      <c r="AC800" s="18"/>
      <c r="AD800" s="18"/>
      <c r="AE800" s="18"/>
      <c r="AF800" s="18"/>
      <c r="AG800" s="18"/>
      <c r="AH800" s="18">
        <v>312.5</v>
      </c>
    </row>
    <row r="801" spans="25:34" x14ac:dyDescent="0.35">
      <c r="AA801" t="s">
        <v>2014</v>
      </c>
      <c r="AB801" s="18">
        <v>14658</v>
      </c>
      <c r="AC801" s="18"/>
      <c r="AD801" s="18"/>
      <c r="AE801" s="18"/>
      <c r="AF801" s="18"/>
      <c r="AG801" s="18"/>
      <c r="AH801" s="18">
        <v>14658</v>
      </c>
    </row>
    <row r="802" spans="25:34" x14ac:dyDescent="0.35">
      <c r="Z802" t="s">
        <v>2018</v>
      </c>
      <c r="AA802" t="s">
        <v>2017</v>
      </c>
      <c r="AB802" s="18">
        <v>2700</v>
      </c>
      <c r="AC802" s="18"/>
      <c r="AD802" s="18"/>
      <c r="AE802" s="18"/>
      <c r="AF802" s="18"/>
      <c r="AG802" s="18"/>
      <c r="AH802" s="18">
        <v>2700</v>
      </c>
    </row>
    <row r="803" spans="25:34" x14ac:dyDescent="0.35">
      <c r="Z803" s="57">
        <v>45224</v>
      </c>
      <c r="AA803" t="s">
        <v>2020</v>
      </c>
      <c r="AB803" s="18">
        <v>250</v>
      </c>
      <c r="AC803" s="18"/>
      <c r="AD803" s="18"/>
      <c r="AE803" s="18"/>
      <c r="AF803" s="18"/>
      <c r="AG803" s="18"/>
      <c r="AH803" s="18">
        <v>250</v>
      </c>
    </row>
    <row r="804" spans="25:34" x14ac:dyDescent="0.35">
      <c r="AA804" t="s">
        <v>2021</v>
      </c>
      <c r="AB804" s="18">
        <v>7916</v>
      </c>
      <c r="AC804" s="18"/>
      <c r="AD804" s="18"/>
      <c r="AE804" s="18"/>
      <c r="AF804" s="18"/>
      <c r="AG804" s="18"/>
      <c r="AH804" s="18">
        <v>7916</v>
      </c>
    </row>
    <row r="805" spans="25:34" x14ac:dyDescent="0.35">
      <c r="Z805" s="57">
        <v>45225</v>
      </c>
      <c r="AA805" t="s">
        <v>2032</v>
      </c>
      <c r="AB805" s="18">
        <v>1000</v>
      </c>
      <c r="AC805" s="18"/>
      <c r="AD805" s="18"/>
      <c r="AE805" s="18"/>
      <c r="AF805" s="18"/>
      <c r="AG805" s="18"/>
      <c r="AH805" s="18">
        <v>1000</v>
      </c>
    </row>
    <row r="806" spans="25:34" x14ac:dyDescent="0.35">
      <c r="Z806" s="57">
        <v>45227</v>
      </c>
      <c r="AA806" t="s">
        <v>2035</v>
      </c>
      <c r="AB806" s="18">
        <v>187.5</v>
      </c>
      <c r="AC806" s="18"/>
      <c r="AD806" s="18"/>
      <c r="AE806" s="18"/>
      <c r="AF806" s="18"/>
      <c r="AG806" s="18"/>
      <c r="AH806" s="18">
        <v>187.5</v>
      </c>
    </row>
    <row r="807" spans="25:34" x14ac:dyDescent="0.35">
      <c r="AA807" t="s">
        <v>2036</v>
      </c>
      <c r="AB807" s="18">
        <v>7440</v>
      </c>
      <c r="AC807" s="18"/>
      <c r="AD807" s="18"/>
      <c r="AE807" s="18"/>
      <c r="AF807" s="18"/>
      <c r="AG807" s="18"/>
      <c r="AH807" s="18">
        <v>7440</v>
      </c>
    </row>
    <row r="808" spans="25:34" x14ac:dyDescent="0.35">
      <c r="Z808" s="57">
        <v>45229</v>
      </c>
      <c r="AA808" t="s">
        <v>2093</v>
      </c>
      <c r="AB808" s="18">
        <v>1000</v>
      </c>
      <c r="AC808" s="18"/>
      <c r="AD808" s="18"/>
      <c r="AE808" s="18"/>
      <c r="AF808" s="18"/>
      <c r="AG808" s="18"/>
      <c r="AH808" s="18">
        <v>1000</v>
      </c>
    </row>
    <row r="809" spans="25:34" x14ac:dyDescent="0.35">
      <c r="Y809">
        <v>11</v>
      </c>
      <c r="Z809" s="57">
        <v>45236</v>
      </c>
      <c r="AA809" t="s">
        <v>2156</v>
      </c>
      <c r="AB809" s="18">
        <v>437.5</v>
      </c>
      <c r="AC809" s="18"/>
      <c r="AD809" s="18"/>
      <c r="AE809" s="18"/>
      <c r="AF809" s="18"/>
      <c r="AG809" s="18"/>
      <c r="AH809" s="18">
        <v>437.5</v>
      </c>
    </row>
    <row r="810" spans="25:34" x14ac:dyDescent="0.35">
      <c r="AA810" t="s">
        <v>2157</v>
      </c>
      <c r="AB810" s="18">
        <v>19024</v>
      </c>
      <c r="AC810" s="18"/>
      <c r="AD810" s="18"/>
      <c r="AE810" s="18"/>
      <c r="AF810" s="18"/>
      <c r="AG810" s="18"/>
      <c r="AH810" s="18">
        <v>19024</v>
      </c>
    </row>
    <row r="811" spans="25:34" x14ac:dyDescent="0.35">
      <c r="Z811" s="57">
        <v>45240</v>
      </c>
      <c r="AA811" t="s">
        <v>2160</v>
      </c>
      <c r="AB811" s="18">
        <v>1000</v>
      </c>
      <c r="AC811" s="18"/>
      <c r="AD811" s="18"/>
      <c r="AE811" s="18"/>
      <c r="AF811" s="18"/>
      <c r="AG811" s="18"/>
      <c r="AH811" s="18">
        <v>1000</v>
      </c>
    </row>
    <row r="812" spans="25:34" x14ac:dyDescent="0.35">
      <c r="AA812" t="s">
        <v>2161</v>
      </c>
      <c r="AB812" s="18">
        <v>125</v>
      </c>
      <c r="AC812" s="18"/>
      <c r="AD812" s="18"/>
      <c r="AE812" s="18"/>
      <c r="AF812" s="18"/>
      <c r="AG812" s="18"/>
      <c r="AH812" s="18">
        <v>125</v>
      </c>
    </row>
    <row r="813" spans="25:34" x14ac:dyDescent="0.35">
      <c r="Z813" s="57">
        <v>45245</v>
      </c>
      <c r="AA813" t="s">
        <v>2162</v>
      </c>
      <c r="AB813" s="18">
        <v>6201.6</v>
      </c>
      <c r="AC813" s="18"/>
      <c r="AD813" s="18"/>
      <c r="AE813" s="18"/>
      <c r="AF813" s="18"/>
      <c r="AG813" s="18"/>
      <c r="AH813" s="18">
        <v>6201.6</v>
      </c>
    </row>
    <row r="814" spans="25:34" x14ac:dyDescent="0.35">
      <c r="Z814" s="57">
        <v>45247</v>
      </c>
      <c r="AA814" t="s">
        <v>2167</v>
      </c>
      <c r="AB814" s="18">
        <v>62.5</v>
      </c>
      <c r="AC814" s="18"/>
      <c r="AD814" s="18"/>
      <c r="AE814" s="18"/>
      <c r="AF814" s="18"/>
      <c r="AG814" s="18"/>
      <c r="AH814" s="18">
        <v>62.5</v>
      </c>
    </row>
    <row r="815" spans="25:34" x14ac:dyDescent="0.35">
      <c r="AA815" t="s">
        <v>2168</v>
      </c>
      <c r="AB815" s="18">
        <v>2717.8</v>
      </c>
      <c r="AC815" s="18"/>
      <c r="AD815" s="18"/>
      <c r="AE815" s="18"/>
      <c r="AF815" s="18"/>
      <c r="AG815" s="18"/>
      <c r="AH815" s="18">
        <v>2717.8</v>
      </c>
    </row>
    <row r="816" spans="25:34" x14ac:dyDescent="0.35">
      <c r="Z816" s="57">
        <v>45251</v>
      </c>
      <c r="AA816" t="s">
        <v>2170</v>
      </c>
      <c r="AB816" s="18">
        <v>125</v>
      </c>
      <c r="AC816" s="18"/>
      <c r="AD816" s="18"/>
      <c r="AE816" s="18"/>
      <c r="AF816" s="18"/>
      <c r="AG816" s="18"/>
      <c r="AH816" s="18">
        <v>125</v>
      </c>
    </row>
    <row r="817" spans="25:34" x14ac:dyDescent="0.35">
      <c r="AA817" t="s">
        <v>2171</v>
      </c>
      <c r="AB817" s="18">
        <v>3212</v>
      </c>
      <c r="AC817" s="18"/>
      <c r="AD817" s="18"/>
      <c r="AE817" s="18"/>
      <c r="AF817" s="18"/>
      <c r="AG817" s="18"/>
      <c r="AH817" s="18">
        <v>3212</v>
      </c>
    </row>
    <row r="818" spans="25:34" x14ac:dyDescent="0.35">
      <c r="Z818" s="57">
        <v>45254</v>
      </c>
      <c r="AA818" t="s">
        <v>2173</v>
      </c>
      <c r="AB818" s="18">
        <v>187.5</v>
      </c>
      <c r="AC818" s="18"/>
      <c r="AD818" s="18"/>
      <c r="AE818" s="18"/>
      <c r="AF818" s="18"/>
      <c r="AG818" s="18"/>
      <c r="AH818" s="18">
        <v>187.5</v>
      </c>
    </row>
    <row r="819" spans="25:34" x14ac:dyDescent="0.35">
      <c r="AA819" t="s">
        <v>2174</v>
      </c>
      <c r="AB819" s="18">
        <v>8685.4</v>
      </c>
      <c r="AC819" s="18"/>
      <c r="AD819" s="18"/>
      <c r="AE819" s="18"/>
      <c r="AF819" s="18"/>
      <c r="AG819" s="18"/>
      <c r="AH819" s="18">
        <v>8685.4</v>
      </c>
    </row>
    <row r="820" spans="25:34" x14ac:dyDescent="0.35">
      <c r="Z820" s="57">
        <v>45258</v>
      </c>
      <c r="AA820" t="s">
        <v>2177</v>
      </c>
      <c r="AB820" s="18">
        <v>187.5</v>
      </c>
      <c r="AC820" s="18"/>
      <c r="AD820" s="18"/>
      <c r="AE820" s="18"/>
      <c r="AF820" s="18"/>
      <c r="AG820" s="18"/>
      <c r="AH820" s="18">
        <v>187.5</v>
      </c>
    </row>
    <row r="821" spans="25:34" x14ac:dyDescent="0.35">
      <c r="AA821" t="s">
        <v>2178</v>
      </c>
      <c r="AB821" s="18">
        <v>8065.4</v>
      </c>
      <c r="AC821" s="18"/>
      <c r="AD821" s="18"/>
      <c r="AE821" s="18"/>
      <c r="AF821" s="18"/>
      <c r="AG821" s="18"/>
      <c r="AH821" s="18">
        <v>8065.4</v>
      </c>
    </row>
    <row r="822" spans="25:34" x14ac:dyDescent="0.35">
      <c r="Y822">
        <v>12</v>
      </c>
      <c r="Z822" s="57">
        <v>45261</v>
      </c>
      <c r="AA822" t="s">
        <v>2181</v>
      </c>
      <c r="AB822" s="18">
        <v>125</v>
      </c>
      <c r="AC822" s="18"/>
      <c r="AD822" s="18"/>
      <c r="AE822" s="18"/>
      <c r="AF822" s="18"/>
      <c r="AG822" s="18"/>
      <c r="AH822" s="18">
        <v>125</v>
      </c>
    </row>
    <row r="823" spans="25:34" x14ac:dyDescent="0.35">
      <c r="AA823" t="s">
        <v>2182</v>
      </c>
      <c r="AB823" s="18">
        <v>4784</v>
      </c>
      <c r="AC823" s="18"/>
      <c r="AD823" s="18"/>
      <c r="AE823" s="18"/>
      <c r="AF823" s="18"/>
      <c r="AG823" s="18"/>
      <c r="AH823" s="18">
        <v>4784</v>
      </c>
    </row>
    <row r="824" spans="25:34" x14ac:dyDescent="0.35">
      <c r="Z824" s="57">
        <v>45264</v>
      </c>
      <c r="AA824" t="s">
        <v>2186</v>
      </c>
      <c r="AB824" s="18">
        <v>250</v>
      </c>
      <c r="AC824" s="18"/>
      <c r="AD824" s="18"/>
      <c r="AE824" s="18"/>
      <c r="AF824" s="18"/>
      <c r="AG824" s="18"/>
      <c r="AH824" s="18">
        <v>250</v>
      </c>
    </row>
    <row r="825" spans="25:34" x14ac:dyDescent="0.35">
      <c r="AA825" t="s">
        <v>2187</v>
      </c>
      <c r="AB825" s="18">
        <v>9682</v>
      </c>
      <c r="AC825" s="18"/>
      <c r="AD825" s="18"/>
      <c r="AE825" s="18"/>
      <c r="AF825" s="18"/>
      <c r="AG825" s="18"/>
      <c r="AH825" s="18">
        <v>9682</v>
      </c>
    </row>
    <row r="826" spans="25:34" x14ac:dyDescent="0.35">
      <c r="Z826" s="57">
        <v>45269</v>
      </c>
      <c r="AA826" t="s">
        <v>2192</v>
      </c>
      <c r="AB826" s="18">
        <v>250</v>
      </c>
      <c r="AC826" s="18"/>
      <c r="AD826" s="18"/>
      <c r="AE826" s="18"/>
      <c r="AF826" s="18"/>
      <c r="AG826" s="18"/>
      <c r="AH826" s="18">
        <v>250</v>
      </c>
    </row>
    <row r="827" spans="25:34" x14ac:dyDescent="0.35">
      <c r="AA827" t="s">
        <v>2193</v>
      </c>
      <c r="AB827" s="18">
        <v>10725</v>
      </c>
      <c r="AC827" s="18"/>
      <c r="AD827" s="18"/>
      <c r="AE827" s="18"/>
      <c r="AF827" s="18"/>
      <c r="AG827" s="18"/>
      <c r="AH827" s="18">
        <v>10725</v>
      </c>
    </row>
    <row r="828" spans="25:34" x14ac:dyDescent="0.35">
      <c r="Z828" s="57">
        <v>45274</v>
      </c>
      <c r="AA828" t="s">
        <v>2195</v>
      </c>
      <c r="AB828" s="18">
        <v>125</v>
      </c>
      <c r="AC828" s="18"/>
      <c r="AD828" s="18"/>
      <c r="AE828" s="18"/>
      <c r="AF828" s="18"/>
      <c r="AG828" s="18"/>
      <c r="AH828" s="18">
        <v>125</v>
      </c>
    </row>
    <row r="829" spans="25:34" x14ac:dyDescent="0.35">
      <c r="Z829" s="57">
        <v>45275</v>
      </c>
      <c r="AA829" t="s">
        <v>2196</v>
      </c>
      <c r="AB829" s="18">
        <v>6650.2</v>
      </c>
      <c r="AC829" s="18"/>
      <c r="AD829" s="18"/>
      <c r="AE829" s="18"/>
      <c r="AF829" s="18"/>
      <c r="AG829" s="18"/>
      <c r="AH829" s="18">
        <v>6650.2</v>
      </c>
    </row>
    <row r="830" spans="25:34" x14ac:dyDescent="0.35">
      <c r="Z830" s="57">
        <v>45276</v>
      </c>
      <c r="AA830" t="s">
        <v>2201</v>
      </c>
      <c r="AB830" s="18">
        <v>250</v>
      </c>
      <c r="AC830" s="18"/>
      <c r="AD830" s="18"/>
      <c r="AE830" s="18"/>
      <c r="AF830" s="18"/>
      <c r="AG830" s="18"/>
      <c r="AH830" s="18">
        <v>250</v>
      </c>
    </row>
    <row r="831" spans="25:34" x14ac:dyDescent="0.35">
      <c r="AA831" t="s">
        <v>2202</v>
      </c>
      <c r="AB831" s="18">
        <v>10539.6</v>
      </c>
      <c r="AC831" s="18"/>
      <c r="AD831" s="18"/>
      <c r="AE831" s="18"/>
      <c r="AF831" s="18"/>
      <c r="AG831" s="18"/>
      <c r="AH831" s="18">
        <v>10539.6</v>
      </c>
    </row>
    <row r="832" spans="25:34" x14ac:dyDescent="0.35">
      <c r="Z832" s="57">
        <v>45281</v>
      </c>
      <c r="AA832" t="s">
        <v>2208</v>
      </c>
      <c r="AB832" s="18">
        <v>250</v>
      </c>
      <c r="AC832" s="18"/>
      <c r="AD832" s="18"/>
      <c r="AE832" s="18"/>
      <c r="AF832" s="18"/>
      <c r="AG832" s="18"/>
      <c r="AH832" s="18">
        <v>250</v>
      </c>
    </row>
    <row r="833" spans="24:34" x14ac:dyDescent="0.35">
      <c r="AA833" t="s">
        <v>2209</v>
      </c>
      <c r="AB833" s="18">
        <v>11783.2</v>
      </c>
      <c r="AC833" s="18"/>
      <c r="AD833" s="18"/>
      <c r="AE833" s="18"/>
      <c r="AF833" s="18"/>
      <c r="AG833" s="18"/>
      <c r="AH833" s="18">
        <v>11783.2</v>
      </c>
    </row>
    <row r="834" spans="24:34" x14ac:dyDescent="0.35">
      <c r="Z834" s="57">
        <v>45287</v>
      </c>
      <c r="AA834" t="s">
        <v>2214</v>
      </c>
      <c r="AB834" s="18">
        <v>312.5</v>
      </c>
      <c r="AC834" s="18"/>
      <c r="AD834" s="18"/>
      <c r="AE834" s="18"/>
      <c r="AF834" s="18"/>
      <c r="AG834" s="18"/>
      <c r="AH834" s="18">
        <v>312.5</v>
      </c>
    </row>
    <row r="835" spans="24:34" x14ac:dyDescent="0.35">
      <c r="AA835" t="s">
        <v>2215</v>
      </c>
      <c r="AB835" s="18">
        <v>12348</v>
      </c>
      <c r="AC835" s="18"/>
      <c r="AD835" s="18"/>
      <c r="AE835" s="18"/>
      <c r="AF835" s="18"/>
      <c r="AG835" s="18"/>
      <c r="AH835" s="18">
        <v>12348</v>
      </c>
    </row>
    <row r="836" spans="24:34" x14ac:dyDescent="0.35">
      <c r="Z836" s="57">
        <v>45290</v>
      </c>
      <c r="AA836" t="s">
        <v>2216</v>
      </c>
      <c r="AB836" s="18">
        <v>625</v>
      </c>
      <c r="AC836" s="18"/>
      <c r="AD836" s="18"/>
      <c r="AE836" s="18"/>
      <c r="AF836" s="18"/>
      <c r="AG836" s="18"/>
      <c r="AH836" s="18">
        <v>625</v>
      </c>
    </row>
    <row r="837" spans="24:34" x14ac:dyDescent="0.35">
      <c r="AA837" t="s">
        <v>2217</v>
      </c>
      <c r="AB837" s="18">
        <v>14334</v>
      </c>
      <c r="AC837" s="18"/>
      <c r="AD837" s="18"/>
      <c r="AE837" s="18"/>
      <c r="AF837" s="18"/>
      <c r="AG837" s="18"/>
      <c r="AH837" s="18">
        <v>14334</v>
      </c>
    </row>
    <row r="838" spans="24:34" x14ac:dyDescent="0.35">
      <c r="X838">
        <v>2024</v>
      </c>
      <c r="Y838">
        <v>1</v>
      </c>
      <c r="Z838" s="57">
        <v>45301</v>
      </c>
      <c r="AA838" t="s">
        <v>2283</v>
      </c>
      <c r="AB838" s="18">
        <v>187.5</v>
      </c>
      <c r="AC838" s="18"/>
      <c r="AD838" s="18"/>
      <c r="AE838" s="18"/>
      <c r="AF838" s="18"/>
      <c r="AG838" s="18"/>
      <c r="AH838" s="18">
        <v>187.5</v>
      </c>
    </row>
    <row r="839" spans="24:34" x14ac:dyDescent="0.35">
      <c r="AA839" t="s">
        <v>2284</v>
      </c>
      <c r="AB839" s="18">
        <v>15087</v>
      </c>
      <c r="AC839" s="18"/>
      <c r="AD839" s="18"/>
      <c r="AE839" s="18"/>
      <c r="AF839" s="18"/>
      <c r="AG839" s="18"/>
      <c r="AH839" s="18">
        <v>15087</v>
      </c>
    </row>
    <row r="840" spans="24:34" x14ac:dyDescent="0.35">
      <c r="Z840" s="57">
        <v>45311</v>
      </c>
      <c r="AA840" t="s">
        <v>2293</v>
      </c>
      <c r="AB840" s="18">
        <v>375</v>
      </c>
      <c r="AC840" s="18"/>
      <c r="AD840" s="18"/>
      <c r="AE840" s="18"/>
      <c r="AF840" s="18"/>
      <c r="AG840" s="18"/>
      <c r="AH840" s="18">
        <v>375</v>
      </c>
    </row>
    <row r="841" spans="24:34" x14ac:dyDescent="0.35">
      <c r="AA841" t="s">
        <v>2294</v>
      </c>
      <c r="AB841" s="18">
        <v>15020</v>
      </c>
      <c r="AC841" s="18"/>
      <c r="AD841" s="18"/>
      <c r="AE841" s="18"/>
      <c r="AF841" s="18"/>
      <c r="AG841" s="18"/>
      <c r="AH841" s="18">
        <v>15020</v>
      </c>
    </row>
    <row r="842" spans="24:34" x14ac:dyDescent="0.35">
      <c r="Z842" s="57">
        <v>45320</v>
      </c>
      <c r="AA842" t="s">
        <v>2304</v>
      </c>
      <c r="AB842" s="18">
        <v>187.5</v>
      </c>
      <c r="AC842" s="18"/>
      <c r="AD842" s="18"/>
      <c r="AE842" s="18"/>
      <c r="AF842" s="18"/>
      <c r="AG842" s="18"/>
      <c r="AH842" s="18">
        <v>187.5</v>
      </c>
    </row>
    <row r="843" spans="24:34" x14ac:dyDescent="0.35">
      <c r="AA843" t="s">
        <v>2305</v>
      </c>
      <c r="AB843" s="18">
        <v>6564</v>
      </c>
      <c r="AC843" s="18"/>
      <c r="AD843" s="18"/>
      <c r="AE843" s="18"/>
      <c r="AF843" s="18"/>
      <c r="AG843" s="18"/>
      <c r="AH843" s="18">
        <v>6564</v>
      </c>
    </row>
    <row r="844" spans="24:34" x14ac:dyDescent="0.35">
      <c r="Z844" s="57">
        <v>45322</v>
      </c>
      <c r="AA844" t="s">
        <v>2306</v>
      </c>
      <c r="AB844" s="18">
        <v>375</v>
      </c>
      <c r="AC844" s="18"/>
      <c r="AD844" s="18"/>
      <c r="AE844" s="18"/>
      <c r="AF844" s="18"/>
      <c r="AG844" s="18"/>
      <c r="AH844" s="18">
        <v>375</v>
      </c>
    </row>
    <row r="845" spans="24:34" x14ac:dyDescent="0.35">
      <c r="AA845" t="s">
        <v>2307</v>
      </c>
      <c r="AB845" s="18">
        <v>16146.8</v>
      </c>
      <c r="AC845" s="18"/>
      <c r="AD845" s="18"/>
      <c r="AE845" s="18"/>
      <c r="AF845" s="18"/>
      <c r="AG845" s="18"/>
      <c r="AH845" s="18">
        <v>16146.8</v>
      </c>
    </row>
    <row r="846" spans="24:34" x14ac:dyDescent="0.35">
      <c r="Y846">
        <v>2</v>
      </c>
      <c r="Z846" s="57">
        <v>45325</v>
      </c>
      <c r="AA846" t="s">
        <v>2351</v>
      </c>
      <c r="AB846" s="18">
        <v>187.5</v>
      </c>
      <c r="AC846" s="18"/>
      <c r="AD846" s="18"/>
      <c r="AE846" s="18"/>
      <c r="AF846" s="18"/>
      <c r="AG846" s="18"/>
      <c r="AH846" s="18">
        <v>187.5</v>
      </c>
    </row>
    <row r="847" spans="24:34" x14ac:dyDescent="0.35">
      <c r="AA847" t="s">
        <v>2352</v>
      </c>
      <c r="AB847" s="18">
        <v>9928.7999999999993</v>
      </c>
      <c r="AC847" s="18"/>
      <c r="AD847" s="18"/>
      <c r="AE847" s="18"/>
      <c r="AF847" s="18"/>
      <c r="AG847" s="18"/>
      <c r="AH847" s="18">
        <v>9928.7999999999993</v>
      </c>
    </row>
    <row r="848" spans="24:34" x14ac:dyDescent="0.35">
      <c r="AA848" t="s">
        <v>2353</v>
      </c>
      <c r="AB848" s="18">
        <v>1000</v>
      </c>
      <c r="AC848" s="18"/>
      <c r="AD848" s="18"/>
      <c r="AE848" s="18"/>
      <c r="AF848" s="18"/>
      <c r="AG848" s="18"/>
      <c r="AH848" s="18">
        <v>1000</v>
      </c>
    </row>
    <row r="849" spans="23:34" x14ac:dyDescent="0.35">
      <c r="Z849" s="57">
        <v>45328</v>
      </c>
      <c r="AA849" t="s">
        <v>2355</v>
      </c>
      <c r="AB849" s="18">
        <v>812.5</v>
      </c>
      <c r="AC849" s="18"/>
      <c r="AD849" s="18"/>
      <c r="AE849" s="18"/>
      <c r="AF849" s="18"/>
      <c r="AG849" s="18"/>
      <c r="AH849" s="18">
        <v>812.5</v>
      </c>
    </row>
    <row r="850" spans="23:34" x14ac:dyDescent="0.35">
      <c r="AA850" t="s">
        <v>2356</v>
      </c>
      <c r="AB850" s="18">
        <v>30308</v>
      </c>
      <c r="AC850" s="18"/>
      <c r="AD850" s="18"/>
      <c r="AE850" s="18"/>
      <c r="AF850" s="18"/>
      <c r="AG850" s="18"/>
      <c r="AH850" s="18">
        <v>30308</v>
      </c>
    </row>
    <row r="851" spans="23:34" x14ac:dyDescent="0.35">
      <c r="Z851" s="57">
        <v>45341</v>
      </c>
      <c r="AA851" t="s">
        <v>2363</v>
      </c>
      <c r="AB851" s="18">
        <v>125</v>
      </c>
      <c r="AC851" s="18"/>
      <c r="AD851" s="18"/>
      <c r="AE851" s="18"/>
      <c r="AF851" s="18"/>
      <c r="AG851" s="18"/>
      <c r="AH851" s="18">
        <v>125</v>
      </c>
    </row>
    <row r="852" spans="23:34" x14ac:dyDescent="0.35">
      <c r="Z852" s="57">
        <v>45342</v>
      </c>
      <c r="AA852" t="s">
        <v>2364</v>
      </c>
      <c r="AB852" s="18">
        <v>7680</v>
      </c>
      <c r="AC852" s="18"/>
      <c r="AD852" s="18"/>
      <c r="AE852" s="18"/>
      <c r="AF852" s="18"/>
      <c r="AG852" s="18"/>
      <c r="AH852" s="18">
        <v>7680</v>
      </c>
    </row>
    <row r="853" spans="23:34" x14ac:dyDescent="0.35">
      <c r="Z853" s="57">
        <v>45348</v>
      </c>
      <c r="AA853" t="s">
        <v>2374</v>
      </c>
      <c r="AB853" s="18">
        <v>437.5</v>
      </c>
      <c r="AC853" s="18"/>
      <c r="AD853" s="18"/>
      <c r="AE853" s="18"/>
      <c r="AF853" s="18"/>
      <c r="AG853" s="18"/>
      <c r="AH853" s="18">
        <v>437.5</v>
      </c>
    </row>
    <row r="854" spans="23:34" x14ac:dyDescent="0.35">
      <c r="AA854" t="s">
        <v>2375</v>
      </c>
      <c r="AB854" s="18">
        <v>18818.400000000001</v>
      </c>
      <c r="AC854" s="18"/>
      <c r="AD854" s="18"/>
      <c r="AE854" s="18"/>
      <c r="AF854" s="18"/>
      <c r="AG854" s="18"/>
      <c r="AH854" s="18">
        <v>18818.400000000001</v>
      </c>
    </row>
    <row r="855" spans="23:34" x14ac:dyDescent="0.35">
      <c r="Z855" s="57">
        <v>45350</v>
      </c>
      <c r="AA855" t="s">
        <v>2378</v>
      </c>
      <c r="AB855" s="18">
        <v>1000</v>
      </c>
      <c r="AC855" s="18"/>
      <c r="AD855" s="18"/>
      <c r="AE855" s="18"/>
      <c r="AF855" s="18"/>
      <c r="AG855" s="18"/>
      <c r="AH855" s="18">
        <v>1000</v>
      </c>
    </row>
    <row r="856" spans="23:34" x14ac:dyDescent="0.35">
      <c r="W856" s="36" t="s">
        <v>2038</v>
      </c>
      <c r="X856" s="36"/>
      <c r="Y856" s="36"/>
      <c r="Z856" s="36"/>
      <c r="AA856" s="36"/>
      <c r="AB856" s="37">
        <v>292769.19999999995</v>
      </c>
      <c r="AC856" s="37"/>
      <c r="AD856" s="37"/>
      <c r="AE856" s="37"/>
      <c r="AF856" s="37"/>
      <c r="AG856" s="37"/>
      <c r="AH856" s="37">
        <v>292769.19999999995</v>
      </c>
    </row>
    <row r="857" spans="23:34" x14ac:dyDescent="0.35">
      <c r="W857" t="s">
        <v>2022</v>
      </c>
      <c r="X857">
        <v>2023</v>
      </c>
      <c r="Y857">
        <v>10</v>
      </c>
      <c r="Z857" s="57">
        <v>45224</v>
      </c>
      <c r="AA857" t="s">
        <v>2028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5">
      <c r="Y858">
        <v>11</v>
      </c>
      <c r="Z858" s="57">
        <v>45233</v>
      </c>
      <c r="AA858" t="s">
        <v>2095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3:34" x14ac:dyDescent="0.35">
      <c r="W859" s="36" t="s">
        <v>2039</v>
      </c>
      <c r="X859" s="36"/>
      <c r="Y859" s="36"/>
      <c r="Z859" s="36"/>
      <c r="AA859" s="36"/>
      <c r="AB859" s="37">
        <v>0</v>
      </c>
      <c r="AC859" s="37"/>
      <c r="AD859" s="37"/>
      <c r="AE859" s="37"/>
      <c r="AF859" s="37"/>
      <c r="AG859" s="37"/>
      <c r="AH859" s="37">
        <v>0</v>
      </c>
    </row>
    <row r="860" spans="23:34" x14ac:dyDescent="0.35">
      <c r="W860" t="s">
        <v>2137</v>
      </c>
      <c r="X860">
        <v>2023</v>
      </c>
      <c r="Y860">
        <v>12</v>
      </c>
      <c r="Z860" s="57">
        <v>45275</v>
      </c>
      <c r="AA860" t="s">
        <v>2198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5">
      <c r="AA861" t="s">
        <v>2269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3:34" x14ac:dyDescent="0.35">
      <c r="Z862" s="57">
        <v>45281</v>
      </c>
      <c r="AA862" t="s">
        <v>2211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3:34" x14ac:dyDescent="0.35">
      <c r="X863">
        <v>2024</v>
      </c>
      <c r="Y863">
        <v>1</v>
      </c>
      <c r="Z863" s="57">
        <v>45297</v>
      </c>
      <c r="AA863" t="s">
        <v>2279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3:34" x14ac:dyDescent="0.35">
      <c r="W864" s="36" t="s">
        <v>2152</v>
      </c>
      <c r="X864" s="36"/>
      <c r="Y864" s="36"/>
      <c r="Z864" s="36"/>
      <c r="AA864" s="36"/>
      <c r="AB864" s="37">
        <v>0</v>
      </c>
      <c r="AC864" s="37"/>
      <c r="AD864" s="37"/>
      <c r="AE864" s="37"/>
      <c r="AF864" s="37"/>
      <c r="AG864" s="37"/>
      <c r="AH864" s="37">
        <v>0</v>
      </c>
    </row>
    <row r="865" spans="23:34" x14ac:dyDescent="0.35">
      <c r="W865" t="s">
        <v>2143</v>
      </c>
      <c r="X865">
        <v>2023</v>
      </c>
      <c r="Y865">
        <v>12</v>
      </c>
      <c r="Z865" s="57">
        <v>45276</v>
      </c>
      <c r="AA865" t="s">
        <v>2200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3:34" x14ac:dyDescent="0.35">
      <c r="X866">
        <v>2024</v>
      </c>
      <c r="Y866">
        <v>1</v>
      </c>
      <c r="Z866" s="57">
        <v>45300</v>
      </c>
      <c r="AA866" t="s">
        <v>2281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3:34" x14ac:dyDescent="0.35">
      <c r="Z867" s="57">
        <v>45314</v>
      </c>
      <c r="AA867" t="s">
        <v>2296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3:34" x14ac:dyDescent="0.35">
      <c r="Y868">
        <v>2</v>
      </c>
      <c r="Z868" s="57">
        <v>45343</v>
      </c>
      <c r="AA868" t="s">
        <v>2370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3:34" x14ac:dyDescent="0.35">
      <c r="W869" s="36" t="s">
        <v>2153</v>
      </c>
      <c r="X869" s="36"/>
      <c r="Y869" s="36"/>
      <c r="Z869" s="36"/>
      <c r="AA869" s="36"/>
      <c r="AB869" s="37">
        <v>0</v>
      </c>
      <c r="AC869" s="37"/>
      <c r="AD869" s="37"/>
      <c r="AE869" s="37"/>
      <c r="AF869" s="37"/>
      <c r="AG869" s="37"/>
      <c r="AH869" s="37">
        <v>0</v>
      </c>
    </row>
    <row r="870" spans="23:34" x14ac:dyDescent="0.35">
      <c r="W870" t="s">
        <v>2277</v>
      </c>
      <c r="X870">
        <v>2024</v>
      </c>
      <c r="Y870">
        <v>1</v>
      </c>
      <c r="Z870" s="57">
        <v>45295</v>
      </c>
      <c r="AA870" t="s">
        <v>2276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3:34" x14ac:dyDescent="0.35">
      <c r="W871" s="36" t="s">
        <v>2346</v>
      </c>
      <c r="X871" s="36"/>
      <c r="Y871" s="36"/>
      <c r="Z871" s="36"/>
      <c r="AA871" s="36"/>
      <c r="AB871" s="37">
        <v>0</v>
      </c>
      <c r="AC871" s="37"/>
      <c r="AD871" s="37"/>
      <c r="AE871" s="37"/>
      <c r="AF871" s="37"/>
      <c r="AG871" s="37"/>
      <c r="AH871" s="37">
        <v>0</v>
      </c>
    </row>
    <row r="872" spans="23:34" x14ac:dyDescent="0.35">
      <c r="W872" t="s">
        <v>2290</v>
      </c>
      <c r="X872">
        <v>2024</v>
      </c>
      <c r="Y872">
        <v>1</v>
      </c>
      <c r="Z872" s="57">
        <v>45311</v>
      </c>
      <c r="AA872" t="s">
        <v>2289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3:34" x14ac:dyDescent="0.35">
      <c r="Z873" s="57">
        <v>45313</v>
      </c>
      <c r="AA873" t="s">
        <v>2295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3:34" x14ac:dyDescent="0.35">
      <c r="Z874" s="57">
        <v>45315</v>
      </c>
      <c r="AA874" t="s">
        <v>2303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3:34" x14ac:dyDescent="0.35">
      <c r="Y875">
        <v>2</v>
      </c>
      <c r="Z875" s="57">
        <v>45324</v>
      </c>
      <c r="AA875" t="s">
        <v>2350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3:34" x14ac:dyDescent="0.35">
      <c r="Z876" s="57">
        <v>45330</v>
      </c>
      <c r="AA876" t="s">
        <v>2358</v>
      </c>
      <c r="AB876" s="18">
        <v>0</v>
      </c>
      <c r="AC876" s="18"/>
      <c r="AD876" s="18"/>
      <c r="AE876" s="18"/>
      <c r="AF876" s="18"/>
      <c r="AG876" s="18"/>
      <c r="AH876" s="18">
        <v>0</v>
      </c>
    </row>
    <row r="877" spans="23:34" x14ac:dyDescent="0.35">
      <c r="W877" s="36" t="s">
        <v>2347</v>
      </c>
      <c r="X877" s="36"/>
      <c r="Y877" s="36"/>
      <c r="Z877" s="36"/>
      <c r="AA877" s="36"/>
      <c r="AB877" s="37">
        <v>0</v>
      </c>
      <c r="AC877" s="37"/>
      <c r="AD877" s="37"/>
      <c r="AE877" s="37"/>
      <c r="AF877" s="37"/>
      <c r="AG877" s="37"/>
      <c r="AH877" s="37">
        <v>0</v>
      </c>
    </row>
    <row r="878" spans="23:34" x14ac:dyDescent="0.35">
      <c r="W878" t="s">
        <v>2368</v>
      </c>
      <c r="X878">
        <v>2024</v>
      </c>
      <c r="Y878">
        <v>2</v>
      </c>
      <c r="Z878" s="57">
        <v>45342</v>
      </c>
      <c r="AA878" t="s">
        <v>2366</v>
      </c>
      <c r="AB878" s="18">
        <v>0</v>
      </c>
      <c r="AC878" s="18"/>
      <c r="AD878" s="18"/>
      <c r="AE878" s="18"/>
      <c r="AF878" s="18"/>
      <c r="AG878" s="18"/>
      <c r="AH878" s="18">
        <v>0</v>
      </c>
    </row>
    <row r="879" spans="23:34" x14ac:dyDescent="0.35">
      <c r="W879" s="36" t="s">
        <v>2434</v>
      </c>
      <c r="X879" s="36"/>
      <c r="Y879" s="36"/>
      <c r="Z879" s="36"/>
      <c r="AA879" s="36"/>
      <c r="AB879" s="37">
        <v>0</v>
      </c>
      <c r="AC879" s="37"/>
      <c r="AD879" s="37"/>
      <c r="AE879" s="37"/>
      <c r="AF879" s="37"/>
      <c r="AG879" s="37"/>
      <c r="AH879" s="37">
        <v>0</v>
      </c>
    </row>
    <row r="880" spans="23:34" x14ac:dyDescent="0.35">
      <c r="W880" t="s">
        <v>131</v>
      </c>
      <c r="AB880" s="18">
        <v>608148.20000000007</v>
      </c>
      <c r="AC880" s="18">
        <v>0</v>
      </c>
      <c r="AD880" s="18">
        <v>18246</v>
      </c>
      <c r="AE880" s="18">
        <v>82391.5</v>
      </c>
      <c r="AF880" s="18">
        <v>0</v>
      </c>
      <c r="AG880" s="18">
        <v>8348.5</v>
      </c>
      <c r="AH880" s="18">
        <v>717134.2</v>
      </c>
    </row>
  </sheetData>
  <pageMargins left="0.39370078740157483" right="0" top="0.19685039370078741" bottom="0.59055118110236227" header="0.31496062992125984" footer="0.31496062992125984"/>
  <pageSetup scale="90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2687"/>
  <sheetViews>
    <sheetView tabSelected="1" topLeftCell="A2662" zoomScale="70" zoomScaleNormal="70" workbookViewId="0">
      <selection activeCell="O2688" sqref="O2688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2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162</v>
      </c>
      <c r="C1" s="3" t="s">
        <v>225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3" t="s">
        <v>192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up'!$A$2:$C$48,3,FALSE)</f>
        <v>Cash</v>
      </c>
      <c r="J2" s="5">
        <f>VLOOKUP(F2,'Set up'!$A$2:$D$48,4,FALSE)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up'!$A$2:$E$48,5,FALSE)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up'!$A$2:$C$48,3,FALSE)</f>
        <v>Cash</v>
      </c>
      <c r="J3" s="5">
        <f>VLOOKUP(F3,'Set up'!$A$2:$D$48,4,FALSE)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up'!$A$2:$E$48,5,FALSE)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up'!$A$2:$C$48,3,FALSE)</f>
        <v>Cash</v>
      </c>
      <c r="J4" s="5">
        <f>VLOOKUP(F4,'Set up'!$A$2:$D$48,4,FALSE)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up'!$A$2:$E$48,5,FALSE)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up'!$A$2:$C$48,3,FALSE)</f>
        <v>Cash</v>
      </c>
      <c r="J5" s="5">
        <f>VLOOKUP(F5,'Set up'!$A$2:$D$48,4,FALSE)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up'!$A$2:$E$48,5,FALSE)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up'!$A$2:$C$48,3,FALSE)</f>
        <v>Cash</v>
      </c>
      <c r="J6" s="5">
        <f>VLOOKUP(F6,'Set up'!$A$2:$D$48,4,FALSE)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up'!$A$2:$E$48,5,FALSE)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up'!$A$2:$C$48,3,FALSE)</f>
        <v>Cash</v>
      </c>
      <c r="J7" s="5">
        <f>VLOOKUP(F7,'Set up'!$A$2:$D$48,4,FALSE)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up'!$A$2:$E$48,5,FALSE)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up'!$A$2:$C$48,3,FALSE)</f>
        <v>Cash</v>
      </c>
      <c r="J8" s="5">
        <f>VLOOKUP(F8,'Set up'!$A$2:$D$48,4,FALSE)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up'!$A$2:$E$48,5,FALSE)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up'!$A$2:$C$48,3,FALSE)</f>
        <v>Cash</v>
      </c>
      <c r="J9" s="5">
        <f>VLOOKUP(F9,'Set up'!$A$2:$D$48,4,FALSE)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up'!$A$2:$E$48,5,FALSE)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up'!$A$2:$C$48,3,FALSE)</f>
        <v>45</v>
      </c>
      <c r="J10" s="5">
        <f>VLOOKUP(F10,'Set up'!$A$2:$D$48,4,FALSE)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up'!$A$2:$E$48,5,FALSE)</f>
        <v>PD Chq</v>
      </c>
      <c r="S10" s="13" t="s">
        <v>191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up'!$A$2:$C$48,3,FALSE)</f>
        <v>45</v>
      </c>
      <c r="J11" s="5">
        <f>VLOOKUP(F11,'Set up'!$A$2:$D$48,4,FALSE)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up'!$A$2:$E$48,5,FALSE)</f>
        <v>PD Chq</v>
      </c>
      <c r="S11" s="13" t="s">
        <v>191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up'!$A$2:$C$48,3,FALSE)</f>
        <v>120</v>
      </c>
      <c r="J12" s="5">
        <f>VLOOKUP(F12,'Set up'!$A$2:$D$48,4,FALSE)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up'!$A$2:$E$48,5,FALSE)</f>
        <v>Chq</v>
      </c>
      <c r="S12" s="21" t="s">
        <v>163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up'!$A$2:$C$48,3,FALSE)</f>
        <v>45</v>
      </c>
      <c r="J13" s="5">
        <f>VLOOKUP(F13,'Set up'!$A$2:$D$48,4,FALSE)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up'!$A$2:$E$48,5,FALSE)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up'!$A$2:$C$48,3,FALSE)</f>
        <v>Cash</v>
      </c>
      <c r="J14" s="5">
        <f>VLOOKUP(F14,'Set up'!$A$2:$D$48,4,FALSE)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up'!$A$2:$E$48,5,FALSE)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up'!$A$2:$C$48,3,FALSE)</f>
        <v>Cash</v>
      </c>
      <c r="J15" s="5">
        <f>VLOOKUP(F15,'Set up'!$A$2:$D$48,4,FALSE)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up'!$A$2:$E$48,5,FALSE)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up'!$A$2:$C$48,3,FALSE)</f>
        <v>Cash</v>
      </c>
      <c r="J16" s="5">
        <f>VLOOKUP(F16,'Set up'!$A$2:$D$48,4,FALSE)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up'!$A$2:$E$48,5,FALSE)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up'!$A$2:$C$48,3,FALSE)</f>
        <v>120</v>
      </c>
      <c r="J17" s="5">
        <f>VLOOKUP(F17,'Set up'!$A$2:$D$48,4,FALSE)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up'!$A$2:$E$48,5,FALSE)</f>
        <v>Chq</v>
      </c>
      <c r="S17" s="20" t="s">
        <v>164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up'!$A$2:$C$48,3,FALSE)</f>
        <v>120</v>
      </c>
      <c r="J18" s="5">
        <f>VLOOKUP(F18,'Set up'!$A$2:$D$48,4,FALSE)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up'!$A$2:$E$48,5,FALSE)</f>
        <v>Chq</v>
      </c>
      <c r="S18" s="20" t="s">
        <v>164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up'!$A$2:$C$48,3,FALSE)</f>
        <v>120</v>
      </c>
      <c r="J19" s="5">
        <f>VLOOKUP(F19,'Set up'!$A$2:$D$48,4,FALSE)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up'!$A$2:$E$48,5,FALSE)</f>
        <v>Chq</v>
      </c>
      <c r="S19" s="20" t="s">
        <v>164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up'!$A$2:$C$48,3,FALSE)</f>
        <v>Cash</v>
      </c>
      <c r="J20" s="5">
        <f>VLOOKUP(F20,'Set up'!$A$2:$D$48,4,FALSE)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up'!$A$2:$E$48,5,FALSE)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up'!$A$2:$C$48,3,FALSE)</f>
        <v>Cash</v>
      </c>
      <c r="J21" s="5">
        <f>VLOOKUP(F21,'Set up'!$A$2:$D$48,4,FALSE)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up'!$A$2:$E$48,5,FALSE)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up'!$A$2:$C$48,3,FALSE)</f>
        <v>45</v>
      </c>
      <c r="J22" s="5">
        <f>VLOOKUP(F22,'Set up'!$A$2:$D$48,4,FALSE)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up'!$A$2:$E$48,5,FALSE)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up'!$A$2:$C$48,3,FALSE)</f>
        <v>45</v>
      </c>
      <c r="J23" s="5">
        <f>VLOOKUP(F23,'Set up'!$A$2:$D$48,4,FALSE)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up'!$A$2:$E$48,5,FALSE)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up'!$A$2:$C$48,3,FALSE)</f>
        <v>Cash</v>
      </c>
      <c r="J24" s="5">
        <f>VLOOKUP(F24,'Set up'!$A$2:$D$48,4,FALSE)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up'!$A$2:$E$48,5,FALSE)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up'!$A$2:$C$48,3,FALSE)</f>
        <v>Cash</v>
      </c>
      <c r="J25" s="5">
        <f>VLOOKUP(F25,'Set up'!$A$2:$D$48,4,FALSE)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up'!$A$2:$E$48,5,FALSE)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up'!$A$2:$C$48,3,FALSE)</f>
        <v>Cash</v>
      </c>
      <c r="J26" s="5">
        <f>VLOOKUP(F26,'Set up'!$A$2:$D$48,4,FALSE)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up'!$A$2:$E$48,5,FALSE)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up'!$A$2:$C$48,3,FALSE)</f>
        <v>Cash</v>
      </c>
      <c r="J27" s="5">
        <f>VLOOKUP(F27,'Set up'!$A$2:$D$48,4,FALSE)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up'!$A$2:$E$48,5,FALSE)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up'!$A$2:$C$48,3,FALSE)</f>
        <v>45</v>
      </c>
      <c r="J28" s="5">
        <f>VLOOKUP(F28,'Set up'!$A$2:$D$48,4,FALSE)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up'!$A$2:$E$48,5,FALSE)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up'!$A$2:$C$48,3,FALSE)</f>
        <v>Cash</v>
      </c>
      <c r="J29" s="5">
        <f>VLOOKUP(F29,'Set up'!$A$2:$D$48,4,FALSE)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up'!$A$2:$E$48,5,FALSE)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up'!$A$2:$C$48,3,FALSE)</f>
        <v>Cash</v>
      </c>
      <c r="J30" s="5">
        <f>VLOOKUP(F30,'Set up'!$A$2:$D$48,4,FALSE)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up'!$A$2:$E$48,5,FALSE)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up'!$A$2:$C$48,3,FALSE)</f>
        <v>Cash</v>
      </c>
      <c r="J31" s="5">
        <f>VLOOKUP(F31,'Set up'!$A$2:$D$48,4,FALSE)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up'!$A$2:$E$48,5,FALSE)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up'!$A$2:$C$48,3,FALSE)</f>
        <v>Cash</v>
      </c>
      <c r="J32" s="5">
        <f>VLOOKUP(F32,'Set up'!$A$2:$D$48,4,FALSE)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up'!$A$2:$E$48,5,FALSE)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up'!$A$2:$C$48,3,FALSE)</f>
        <v>Cash</v>
      </c>
      <c r="J33" s="5">
        <f>VLOOKUP(F33,'Set up'!$A$2:$D$48,4,FALSE)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up'!$A$2:$E$48,5,FALSE)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up'!$A$2:$C$48,3,FALSE)</f>
        <v>Cash</v>
      </c>
      <c r="J34" s="5">
        <f>VLOOKUP(F34,'Set up'!$A$2:$D$48,4,FALSE)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up'!$A$2:$E$48,5,FALSE)</f>
        <v>Trsf</v>
      </c>
      <c r="S34" s="15" t="s">
        <v>108</v>
      </c>
    </row>
    <row r="35" spans="1:19" x14ac:dyDescent="0.35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up'!$A$2:$C$48,3,FALSE)</f>
        <v>Cash</v>
      </c>
      <c r="J35" s="5">
        <f>VLOOKUP(F35,'Set up'!$A$2:$D$48,4,FALSE)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up'!$A$2:$E$48,5,FALSE)</f>
        <v>Trsf</v>
      </c>
      <c r="S35" s="1" t="s">
        <v>73</v>
      </c>
    </row>
    <row r="36" spans="1:19" x14ac:dyDescent="0.35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up'!$A$2:$C$48,3,FALSE)</f>
        <v>45</v>
      </c>
      <c r="J36" s="5">
        <f>VLOOKUP(F36,'Set up'!$A$2:$D$48,4,FALSE)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up'!$A$2:$E$48,5,FALSE)</f>
        <v>PD Chq</v>
      </c>
      <c r="S36" s="13" t="s">
        <v>90</v>
      </c>
    </row>
    <row r="37" spans="1:19" x14ac:dyDescent="0.35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up'!$A$2:$C$48,3,FALSE)</f>
        <v>45</v>
      </c>
      <c r="J37" s="5">
        <f>VLOOKUP(F37,'Set up'!$A$2:$D$48,4,FALSE)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up'!$A$2:$E$48,5,FALSE)</f>
        <v>PD Chq</v>
      </c>
      <c r="S37" s="13" t="s">
        <v>72</v>
      </c>
    </row>
    <row r="38" spans="1:19" x14ac:dyDescent="0.35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up'!$A$2:$C$48,3,FALSE)</f>
        <v>45</v>
      </c>
      <c r="J38" s="5">
        <f>VLOOKUP(F38,'Set up'!$A$2:$D$48,4,FALSE)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up'!$A$2:$E$48,5,FALSE)</f>
        <v>PD Chq</v>
      </c>
      <c r="S38" s="13" t="s">
        <v>72</v>
      </c>
    </row>
    <row r="39" spans="1:19" x14ac:dyDescent="0.35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up'!$A$2:$C$48,3,FALSE)</f>
        <v>60</v>
      </c>
      <c r="J39" s="5">
        <f>VLOOKUP(F39,'Set up'!$A$2:$D$48,4,FALSE)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up'!$A$2:$E$48,5,FALSE)</f>
        <v>Chq</v>
      </c>
      <c r="S39" s="15" t="s">
        <v>186</v>
      </c>
    </row>
    <row r="40" spans="1:19" x14ac:dyDescent="0.35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up'!$A$2:$C$48,3,FALSE)</f>
        <v>60</v>
      </c>
      <c r="J40" s="5">
        <f>VLOOKUP(F40,'Set up'!$A$2:$D$48,4,FALSE)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up'!$A$2:$E$48,5,FALSE)</f>
        <v>Chq</v>
      </c>
      <c r="S40" s="15" t="s">
        <v>186</v>
      </c>
    </row>
    <row r="41" spans="1:19" x14ac:dyDescent="0.35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up'!$A$2:$C$48,3,FALSE)</f>
        <v>Cash</v>
      </c>
      <c r="J41" s="5">
        <f>VLOOKUP(F41,'Set up'!$A$2:$D$48,4,FALSE)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up'!$A$2:$E$48,5,FALSE)</f>
        <v>Trsf</v>
      </c>
      <c r="S41" s="1" t="s">
        <v>94</v>
      </c>
    </row>
    <row r="42" spans="1:19" x14ac:dyDescent="0.35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up'!$A$2:$C$48,3,FALSE)</f>
        <v>120</v>
      </c>
      <c r="J42" s="5">
        <f>VLOOKUP(F42,'Set up'!$A$2:$D$48,4,FALSE)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up'!$A$2:$E$48,5,FALSE)</f>
        <v>Trsf</v>
      </c>
      <c r="S42" s="13" t="s">
        <v>212</v>
      </c>
    </row>
    <row r="43" spans="1:19" x14ac:dyDescent="0.35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up'!$A$2:$C$48,3,FALSE)</f>
        <v>120</v>
      </c>
      <c r="J43" s="5">
        <f>VLOOKUP(F43,'Set up'!$A$2:$D$48,4,FALSE)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up'!$A$2:$E$48,5,FALSE)</f>
        <v>Trsf</v>
      </c>
      <c r="S43" s="13" t="s">
        <v>212</v>
      </c>
    </row>
    <row r="44" spans="1:19" x14ac:dyDescent="0.35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up'!$A$2:$C$48,3,FALSE)</f>
        <v>120</v>
      </c>
      <c r="J44" s="5">
        <f>VLOOKUP(F44,'Set up'!$A$2:$D$48,4,FALSE)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up'!$A$2:$E$48,5,FALSE)</f>
        <v>Trsf</v>
      </c>
      <c r="S44" s="13" t="s">
        <v>212</v>
      </c>
    </row>
    <row r="45" spans="1:19" x14ac:dyDescent="0.35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up'!$A$2:$C$48,3,FALSE)</f>
        <v>120</v>
      </c>
      <c r="J45" s="5">
        <f>VLOOKUP(F45,'Set up'!$A$2:$D$48,4,FALSE)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up'!$A$2:$E$48,5,FALSE)</f>
        <v>Trsf</v>
      </c>
      <c r="S45" s="13" t="s">
        <v>212</v>
      </c>
    </row>
    <row r="46" spans="1:19" x14ac:dyDescent="0.35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up'!$A$2:$C$48,3,FALSE)</f>
        <v>120</v>
      </c>
      <c r="J46" s="5">
        <f>VLOOKUP(F46,'Set up'!$A$2:$D$48,4,FALSE)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up'!$A$2:$E$48,5,FALSE)</f>
        <v>Trsf</v>
      </c>
      <c r="S46" s="13" t="s">
        <v>212</v>
      </c>
    </row>
    <row r="47" spans="1:19" x14ac:dyDescent="0.35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up'!$A$2:$C$48,3,FALSE)</f>
        <v>Cash</v>
      </c>
      <c r="J47" s="5">
        <f>VLOOKUP(F47,'Set up'!$A$2:$D$48,4,FALSE)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up'!$A$2:$E$48,5,FALSE)</f>
        <v>Trsf</v>
      </c>
      <c r="S47" s="1" t="s">
        <v>93</v>
      </c>
    </row>
    <row r="48" spans="1:19" x14ac:dyDescent="0.35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up'!$A$2:$C$48,3,FALSE)</f>
        <v>Cash</v>
      </c>
      <c r="J48" s="5">
        <f>VLOOKUP(F48,'Set up'!$A$2:$D$48,4,FALSE)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up'!$A$2:$E$48,5,FALSE)</f>
        <v>Trsf</v>
      </c>
      <c r="S48" s="1" t="s">
        <v>93</v>
      </c>
    </row>
    <row r="49" spans="1:20" x14ac:dyDescent="0.35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up'!$A$2:$C$48,3,FALSE)</f>
        <v>Cash</v>
      </c>
      <c r="J49" s="5">
        <f>VLOOKUP(F49,'Set up'!$A$2:$D$48,4,FALSE)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up'!$A$2:$E$48,5,FALSE)</f>
        <v>Trsf</v>
      </c>
      <c r="S49" s="1" t="s">
        <v>93</v>
      </c>
    </row>
    <row r="50" spans="1:20" x14ac:dyDescent="0.35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up'!$A$2:$C$48,3,FALSE)</f>
        <v>Cash</v>
      </c>
      <c r="J50" s="5">
        <f>VLOOKUP(F50,'Set up'!$A$2:$D$48,4,FALSE)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up'!$A$2:$E$48,5,FALSE)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up'!$A$2:$C$48,3,FALSE)</f>
        <v>Cash</v>
      </c>
      <c r="J51" s="5">
        <f>VLOOKUP(F51,'Set up'!$A$2:$D$48,4,FALSE)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up'!$A$2:$E$48,5,FALSE)</f>
        <v>Trsf</v>
      </c>
      <c r="S51" s="1" t="s">
        <v>92</v>
      </c>
    </row>
    <row r="52" spans="1:20" x14ac:dyDescent="0.35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up'!$A$2:$C$48,3,FALSE)</f>
        <v>Cash</v>
      </c>
      <c r="J52" s="5">
        <f>VLOOKUP(F52,'Set up'!$A$2:$D$48,4,FALSE)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up'!$A$2:$E$48,5,FALSE)</f>
        <v>Trsf</v>
      </c>
      <c r="S52" s="1" t="s">
        <v>92</v>
      </c>
    </row>
    <row r="53" spans="1:20" x14ac:dyDescent="0.35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up'!$A$2:$C$48,3,FALSE)</f>
        <v>120</v>
      </c>
      <c r="J53" s="5">
        <f>VLOOKUP(F53,'Set up'!$A$2:$D$48,4,FALSE)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up'!$A$2:$E$48,5,FALSE)</f>
        <v>Chq</v>
      </c>
      <c r="S53" s="13" t="s">
        <v>247</v>
      </c>
    </row>
    <row r="54" spans="1:20" x14ac:dyDescent="0.35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up'!$A$2:$C$48,3,FALSE)</f>
        <v>120</v>
      </c>
      <c r="J54" s="5">
        <f>VLOOKUP(F54,'Set up'!$A$2:$D$48,4,FALSE)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up'!$A$2:$E$48,5,FALSE)</f>
        <v>Chq</v>
      </c>
      <c r="S54" s="13" t="s">
        <v>247</v>
      </c>
    </row>
    <row r="55" spans="1:20" x14ac:dyDescent="0.35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up'!$A$2:$C$48,3,FALSE)</f>
        <v>120</v>
      </c>
      <c r="J55" s="5">
        <f>VLOOKUP(F55,'Set up'!$A$2:$D$48,4,FALSE)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up'!$A$2:$E$48,5,FALSE)</f>
        <v>Chq</v>
      </c>
      <c r="S55" s="13" t="s">
        <v>247</v>
      </c>
    </row>
    <row r="56" spans="1:20" x14ac:dyDescent="0.35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up'!$A$2:$C$48,3,FALSE)</f>
        <v>120</v>
      </c>
      <c r="J56" s="5">
        <f>VLOOKUP(F56,'Set up'!$A$2:$D$48,4,FALSE)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up'!$A$2:$E$48,5,FALSE)</f>
        <v>Chq</v>
      </c>
      <c r="S56" s="13" t="s">
        <v>247</v>
      </c>
    </row>
    <row r="57" spans="1:20" x14ac:dyDescent="0.35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up'!$A$2:$C$48,3,FALSE)</f>
        <v>120</v>
      </c>
      <c r="J57" s="5">
        <f>VLOOKUP(F57,'Set up'!$A$2:$D$48,4,FALSE)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up'!$A$2:$E$48,5,FALSE)</f>
        <v>Chq</v>
      </c>
      <c r="S57" s="13" t="s">
        <v>247</v>
      </c>
    </row>
    <row r="58" spans="1:20" x14ac:dyDescent="0.35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up'!$A$2:$C$48,3,FALSE)</f>
        <v>120</v>
      </c>
      <c r="J58" s="5">
        <f>VLOOKUP(F58,'Set up'!$A$2:$D$48,4,FALSE)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up'!$A$2:$E$48,5,FALSE)</f>
        <v>Chq</v>
      </c>
      <c r="S58" s="13" t="s">
        <v>247</v>
      </c>
    </row>
    <row r="59" spans="1:20" x14ac:dyDescent="0.35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up'!$A$2:$C$48,3,FALSE)</f>
        <v>120</v>
      </c>
      <c r="J59" s="5">
        <f>VLOOKUP(F59,'Set up'!$A$2:$D$48,4,FALSE)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up'!$A$2:$E$48,5,FALSE)</f>
        <v>Chq</v>
      </c>
      <c r="S59" s="13" t="s">
        <v>247</v>
      </c>
    </row>
    <row r="60" spans="1:20" x14ac:dyDescent="0.35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up'!$A$2:$C$48,3,FALSE)</f>
        <v>Cash</v>
      </c>
      <c r="J60" s="5">
        <f>VLOOKUP(F60,'Set up'!$A$2:$D$48,4,FALSE)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up'!$A$2:$E$48,5,FALSE)</f>
        <v>Trsf</v>
      </c>
      <c r="S60" s="1" t="s">
        <v>104</v>
      </c>
    </row>
    <row r="61" spans="1:20" x14ac:dyDescent="0.35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up'!$A$2:$C$48,3,FALSE)</f>
        <v>Cash</v>
      </c>
      <c r="J61" s="5">
        <f>VLOOKUP(F61,'Set up'!$A$2:$D$48,4,FALSE)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up'!$A$2:$E$48,5,FALSE)</f>
        <v>Trsf</v>
      </c>
      <c r="S61" s="1" t="s">
        <v>104</v>
      </c>
    </row>
    <row r="62" spans="1:20" x14ac:dyDescent="0.35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up'!$A$2:$C$48,3,FALSE)</f>
        <v>120</v>
      </c>
      <c r="J62" s="5">
        <f>VLOOKUP(F62,'Set up'!$A$2:$D$48,4,FALSE)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up'!$A$2:$E$48,5,FALSE)</f>
        <v>Chq</v>
      </c>
      <c r="S62" s="13" t="s">
        <v>247</v>
      </c>
    </row>
    <row r="63" spans="1:20" x14ac:dyDescent="0.35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up'!$A$2:$C$48,3,FALSE)</f>
        <v>120</v>
      </c>
      <c r="J63" s="5">
        <f>VLOOKUP(F63,'Set up'!$A$2:$D$48,4,FALSE)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up'!$A$2:$E$48,5,FALSE)</f>
        <v>Chq</v>
      </c>
      <c r="S63" s="13" t="s">
        <v>247</v>
      </c>
    </row>
    <row r="64" spans="1:20" x14ac:dyDescent="0.35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up'!$A$2:$C$48,3,FALSE)</f>
        <v>120</v>
      </c>
      <c r="J64" s="5">
        <f>VLOOKUP(F64,'Set up'!$A$2:$D$48,4,FALSE)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up'!$A$2:$E$48,5,FALSE)</f>
        <v>Chq</v>
      </c>
      <c r="S64" s="13" t="s">
        <v>247</v>
      </c>
    </row>
    <row r="65" spans="1:19" x14ac:dyDescent="0.35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up'!$A$2:$C$48,3,FALSE)</f>
        <v>120</v>
      </c>
      <c r="J65" s="5">
        <f>VLOOKUP(F65,'Set up'!$A$2:$D$48,4,FALSE)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up'!$A$2:$E$48,5,FALSE)</f>
        <v>Chq</v>
      </c>
      <c r="S65" s="13" t="s">
        <v>247</v>
      </c>
    </row>
    <row r="66" spans="1:19" x14ac:dyDescent="0.35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up'!$A$2:$C$48,3,FALSE)</f>
        <v>120</v>
      </c>
      <c r="J66" s="5">
        <f>VLOOKUP(F66,'Set up'!$A$2:$D$48,4,FALSE)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up'!$A$2:$E$48,5,FALSE)</f>
        <v>Chq</v>
      </c>
      <c r="S66" s="13" t="s">
        <v>247</v>
      </c>
    </row>
    <row r="67" spans="1:19" x14ac:dyDescent="0.35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up'!$A$2:$C$48,3,FALSE)</f>
        <v>120</v>
      </c>
      <c r="J67" s="5">
        <f>VLOOKUP(F67,'Set up'!$A$2:$D$48,4,FALSE)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up'!$A$2:$E$48,5,FALSE)</f>
        <v>Trsf</v>
      </c>
      <c r="S67" s="13" t="s">
        <v>248</v>
      </c>
    </row>
    <row r="68" spans="1:19" x14ac:dyDescent="0.35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up'!$A$2:$C$48,3,FALSE)</f>
        <v>120</v>
      </c>
      <c r="J68" s="5">
        <f>VLOOKUP(F68,'Set up'!$A$2:$D$48,4,FALSE)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up'!$A$2:$E$48,5,FALSE)</f>
        <v>Trsf</v>
      </c>
      <c r="S68" s="13" t="s">
        <v>248</v>
      </c>
    </row>
    <row r="69" spans="1:19" x14ac:dyDescent="0.35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up'!$A$2:$C$48,3,FALSE)</f>
        <v>120</v>
      </c>
      <c r="J69" s="5">
        <f>VLOOKUP(F69,'Set up'!$A$2:$D$48,4,FALSE)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up'!$A$2:$E$48,5,FALSE)</f>
        <v>Trsf</v>
      </c>
      <c r="S69" s="13" t="s">
        <v>248</v>
      </c>
    </row>
    <row r="70" spans="1:19" x14ac:dyDescent="0.35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up'!$A$2:$C$48,3,FALSE)</f>
        <v>120</v>
      </c>
      <c r="J70" s="5">
        <f>VLOOKUP(F70,'Set up'!$A$2:$D$48,4,FALSE)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up'!$A$2:$E$48,5,FALSE)</f>
        <v>Trsf</v>
      </c>
      <c r="S70" s="13" t="s">
        <v>248</v>
      </c>
    </row>
    <row r="71" spans="1:19" ht="15" customHeight="1" x14ac:dyDescent="0.35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up'!$A$2:$C$48,3,FALSE)</f>
        <v>Cash</v>
      </c>
      <c r="J71" s="5">
        <f>VLOOKUP(F71,'Set up'!$A$2:$D$48,4,FALSE)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up'!$A$2:$E$48,5,FALSE)</f>
        <v>Trsf</v>
      </c>
      <c r="S71" s="1" t="s">
        <v>107</v>
      </c>
    </row>
    <row r="72" spans="1:19" x14ac:dyDescent="0.35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up'!$A$2:$C$48,3,FALSE)</f>
        <v>Cash</v>
      </c>
      <c r="J72" s="5">
        <f>VLOOKUP(F72,'Set up'!$A$2:$D$48,4,FALSE)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up'!$A$2:$E$48,5,FALSE)</f>
        <v>Trsf</v>
      </c>
      <c r="S72" s="1" t="s">
        <v>107</v>
      </c>
    </row>
    <row r="73" spans="1:19" x14ac:dyDescent="0.35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up'!$A$2:$C$48,3,FALSE)</f>
        <v>Cash</v>
      </c>
      <c r="J73" s="5">
        <f>VLOOKUP(F73,'Set up'!$A$2:$D$48,4,FALSE)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up'!$A$2:$E$48,5,FALSE)</f>
        <v>Chq</v>
      </c>
      <c r="S73" s="1" t="s">
        <v>128</v>
      </c>
    </row>
    <row r="74" spans="1:19" x14ac:dyDescent="0.35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up'!$A$2:$C$48,3,FALSE)</f>
        <v>45</v>
      </c>
      <c r="J74" s="5">
        <f>VLOOKUP(F74,'Set up'!$A$2:$D$48,4,FALSE)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up'!$A$2:$E$48,5,FALSE)</f>
        <v>PD Chq</v>
      </c>
      <c r="S74" s="13" t="s">
        <v>113</v>
      </c>
    </row>
    <row r="75" spans="1:19" x14ac:dyDescent="0.35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up'!$A$2:$C$48,3,FALSE)</f>
        <v>45</v>
      </c>
      <c r="J75" s="5">
        <f>VLOOKUP(F75,'Set up'!$A$2:$D$48,4,FALSE)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up'!$A$2:$E$48,5,FALSE)</f>
        <v>PD Chq</v>
      </c>
      <c r="S75" s="13" t="s">
        <v>114</v>
      </c>
    </row>
    <row r="76" spans="1:19" x14ac:dyDescent="0.35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up'!$A$2:$C$48,3,FALSE)</f>
        <v>45</v>
      </c>
      <c r="J76" s="5">
        <f>VLOOKUP(F76,'Set up'!$A$2:$D$48,4,FALSE)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up'!$A$2:$E$48,5,FALSE)</f>
        <v>PD Chq</v>
      </c>
      <c r="S76" s="13" t="s">
        <v>115</v>
      </c>
    </row>
    <row r="77" spans="1:19" x14ac:dyDescent="0.35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up'!$A$2:$C$48,3,FALSE)</f>
        <v>45</v>
      </c>
      <c r="J77" s="5">
        <f>VLOOKUP(F77,'Set up'!$A$2:$D$48,4,FALSE)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up'!$A$2:$E$48,5,FALSE)</f>
        <v>PD Chq</v>
      </c>
      <c r="S77" s="13" t="s">
        <v>115</v>
      </c>
    </row>
    <row r="78" spans="1:19" x14ac:dyDescent="0.35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up'!$A$2:$C$48,3,FALSE)</f>
        <v>120</v>
      </c>
      <c r="J78" s="5">
        <f>VLOOKUP(F78,'Set up'!$A$2:$D$48,4,FALSE)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up'!$A$2:$E$48,5,FALSE)</f>
        <v>Chq</v>
      </c>
      <c r="S78" s="13" t="s">
        <v>276</v>
      </c>
    </row>
    <row r="79" spans="1:19" x14ac:dyDescent="0.35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up'!$A$2:$C$48,3,FALSE)</f>
        <v>120</v>
      </c>
      <c r="J79" s="5">
        <f>VLOOKUP(F79,'Set up'!$A$2:$D$48,4,FALSE)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up'!$A$2:$E$48,5,FALSE)</f>
        <v>Chq</v>
      </c>
      <c r="S79" s="13" t="s">
        <v>276</v>
      </c>
    </row>
    <row r="80" spans="1:19" x14ac:dyDescent="0.35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up'!$A$2:$C$48,3,FALSE)</f>
        <v>120</v>
      </c>
      <c r="J80" s="5">
        <f>VLOOKUP(F80,'Set up'!$A$2:$D$48,4,FALSE)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up'!$A$2:$E$48,5,FALSE)</f>
        <v>Chq</v>
      </c>
      <c r="S80" s="13" t="s">
        <v>276</v>
      </c>
    </row>
    <row r="81" spans="1:19" x14ac:dyDescent="0.35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up'!$A$2:$C$48,3,FALSE)</f>
        <v>120</v>
      </c>
      <c r="J81" s="5">
        <f>VLOOKUP(F81,'Set up'!$A$2:$D$48,4,FALSE)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up'!$A$2:$E$48,5,FALSE)</f>
        <v>Chq</v>
      </c>
      <c r="S81" s="13" t="s">
        <v>276</v>
      </c>
    </row>
    <row r="82" spans="1:19" x14ac:dyDescent="0.35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up'!$A$2:$C$48,3,FALSE)</f>
        <v>120</v>
      </c>
      <c r="J82" s="5">
        <f>VLOOKUP(F82,'Set up'!$A$2:$D$48,4,FALSE)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up'!$A$2:$E$48,5,FALSE)</f>
        <v>Chq</v>
      </c>
      <c r="S82" s="13" t="s">
        <v>276</v>
      </c>
    </row>
    <row r="83" spans="1:19" x14ac:dyDescent="0.35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up'!$A$2:$C$48,3,FALSE)</f>
        <v>120</v>
      </c>
      <c r="J83" s="5">
        <f>VLOOKUP(F83,'Set up'!$A$2:$D$48,4,FALSE)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up'!$A$2:$E$48,5,FALSE)</f>
        <v>Chq</v>
      </c>
      <c r="S83" s="13" t="s">
        <v>276</v>
      </c>
    </row>
    <row r="84" spans="1:19" x14ac:dyDescent="0.35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up'!$A$2:$C$48,3,FALSE)</f>
        <v>120</v>
      </c>
      <c r="J84" s="5">
        <f>VLOOKUP(F84,'Set up'!$A$2:$D$48,4,FALSE)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up'!$A$2:$E$48,5,FALSE)</f>
        <v>Chq</v>
      </c>
      <c r="S84" s="13" t="s">
        <v>276</v>
      </c>
    </row>
    <row r="85" spans="1:19" x14ac:dyDescent="0.35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up'!$A$2:$C$48,3,FALSE)</f>
        <v>Cash</v>
      </c>
      <c r="J85" s="5">
        <f>VLOOKUP(F85,'Set up'!$A$2:$D$48,4,FALSE)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up'!$A$2:$E$48,5,FALSE)</f>
        <v>Trsf</v>
      </c>
      <c r="S85" s="1" t="s">
        <v>129</v>
      </c>
    </row>
    <row r="86" spans="1:19" x14ac:dyDescent="0.35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up'!$A$2:$C$48,3,FALSE)</f>
        <v>Cash</v>
      </c>
      <c r="J86" s="5">
        <f>VLOOKUP(F86,'Set up'!$A$2:$D$48,4,FALSE)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up'!$A$2:$E$48,5,FALSE)</f>
        <v>Trsf</v>
      </c>
      <c r="S86" s="1" t="s">
        <v>129</v>
      </c>
    </row>
    <row r="87" spans="1:19" x14ac:dyDescent="0.35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up'!$A$2:$C$48,3,FALSE)</f>
        <v>Cash</v>
      </c>
      <c r="J87" s="5">
        <f>VLOOKUP(F87,'Set up'!$A$2:$D$48,4,FALSE)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up'!$A$2:$E$48,5,FALSE)</f>
        <v>Trsf</v>
      </c>
      <c r="S87" s="10" t="s">
        <v>70</v>
      </c>
    </row>
    <row r="88" spans="1:19" x14ac:dyDescent="0.35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up'!$A$2:$C$48,3,FALSE)</f>
        <v>Cash</v>
      </c>
      <c r="J88" s="5">
        <f>VLOOKUP(F88,'Set up'!$A$2:$D$48,4,FALSE)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up'!$A$2:$E$48,5,FALSE)</f>
        <v>Trsf</v>
      </c>
      <c r="S88" s="10" t="s">
        <v>70</v>
      </c>
    </row>
    <row r="89" spans="1:19" x14ac:dyDescent="0.35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up'!$A$2:$C$48,3,FALSE)</f>
        <v>Cash</v>
      </c>
      <c r="J89" s="5">
        <f>VLOOKUP(F89,'Set up'!$A$2:$D$48,4,FALSE)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up'!$A$2:$E$48,5,FALSE)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up'!$A$2:$C$48,3,FALSE)</f>
        <v>45</v>
      </c>
      <c r="J90" s="5">
        <f>VLOOKUP(F90,'Set up'!$A$2:$D$48,4,FALSE)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up'!$A$2:$E$48,5,FALSE)</f>
        <v>PD Chq</v>
      </c>
      <c r="S90" s="13" t="s">
        <v>121</v>
      </c>
    </row>
    <row r="91" spans="1:19" x14ac:dyDescent="0.35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up'!$A$2:$C$48,3,FALSE)</f>
        <v>45</v>
      </c>
      <c r="J91" s="5">
        <f>VLOOKUP(F91,'Set up'!$A$2:$D$48,4,FALSE)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up'!$A$2:$E$48,5,FALSE)</f>
        <v>PD Chq</v>
      </c>
      <c r="S91" s="13" t="s">
        <v>121</v>
      </c>
    </row>
    <row r="92" spans="1:19" x14ac:dyDescent="0.35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up'!$A$2:$C$48,3,FALSE)</f>
        <v>Cash</v>
      </c>
      <c r="J92" s="5">
        <f>VLOOKUP(F92,'Set up'!$A$2:$D$48,4,FALSE)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up'!$A$2:$E$48,5,FALSE)</f>
        <v>Trsf</v>
      </c>
      <c r="S92" s="1" t="s">
        <v>159</v>
      </c>
    </row>
    <row r="93" spans="1:19" x14ac:dyDescent="0.35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up'!$A$2:$C$48,3,FALSE)</f>
        <v>Cash</v>
      </c>
      <c r="J93" s="5">
        <f>VLOOKUP(F93,'Set up'!$A$2:$D$48,4,FALSE)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up'!$A$2:$E$48,5,FALSE)</f>
        <v>Trsf</v>
      </c>
      <c r="S93" s="1" t="s">
        <v>159</v>
      </c>
    </row>
    <row r="94" spans="1:19" x14ac:dyDescent="0.35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up'!$A$2:$C$48,3,FALSE)</f>
        <v>Cash</v>
      </c>
      <c r="J94" s="5">
        <f>VLOOKUP(F94,'Set up'!$A$2:$D$48,4,FALSE)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up'!$A$2:$E$48,5,FALSE)</f>
        <v>Trsf</v>
      </c>
      <c r="S94" s="1" t="s">
        <v>159</v>
      </c>
    </row>
    <row r="95" spans="1:19" x14ac:dyDescent="0.35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up'!$A$2:$C$48,3,FALSE)</f>
        <v>Cash</v>
      </c>
      <c r="J95" s="5">
        <f>VLOOKUP(F95,'Set up'!$A$2:$D$48,4,FALSE)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up'!$A$2:$E$48,5,FALSE)</f>
        <v>Chq</v>
      </c>
      <c r="S95" s="1" t="s">
        <v>157</v>
      </c>
    </row>
    <row r="96" spans="1:19" x14ac:dyDescent="0.35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up'!$A$2:$C$48,3,FALSE)</f>
        <v>Cash</v>
      </c>
      <c r="J96" s="5">
        <f>VLOOKUP(F96,'Set up'!$A$2:$D$48,4,FALSE)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up'!$A$2:$E$48,5,FALSE)</f>
        <v>Chq</v>
      </c>
      <c r="S96" s="1" t="s">
        <v>156</v>
      </c>
    </row>
    <row r="97" spans="1:19" x14ac:dyDescent="0.35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up'!$A$2:$C$48,3,FALSE)</f>
        <v>120</v>
      </c>
      <c r="J97" s="5">
        <f>VLOOKUP(F97,'Set up'!$A$2:$D$48,4,FALSE)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up'!$A$2:$E$48,5,FALSE)</f>
        <v>Trsf</v>
      </c>
      <c r="S97" s="13" t="s">
        <v>299</v>
      </c>
    </row>
    <row r="98" spans="1:19" x14ac:dyDescent="0.35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up'!$A$2:$C$48,3,FALSE)</f>
        <v>120</v>
      </c>
      <c r="J98" s="5">
        <f>VLOOKUP(F98,'Set up'!$A$2:$D$48,4,FALSE)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up'!$A$2:$E$48,5,FALSE)</f>
        <v>Trsf</v>
      </c>
      <c r="S98" s="13" t="s">
        <v>299</v>
      </c>
    </row>
    <row r="99" spans="1:19" x14ac:dyDescent="0.35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up'!$A$2:$C$48,3,FALSE)</f>
        <v>120</v>
      </c>
      <c r="J99" s="5">
        <f>VLOOKUP(F99,'Set up'!$A$2:$D$48,4,FALSE)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up'!$A$2:$E$48,5,FALSE)</f>
        <v>Trsf</v>
      </c>
      <c r="S99" s="13" t="s">
        <v>299</v>
      </c>
    </row>
    <row r="100" spans="1:19" x14ac:dyDescent="0.35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up'!$A$2:$C$48,3,FALSE)</f>
        <v>120</v>
      </c>
      <c r="J100" s="5">
        <f>VLOOKUP(F100,'Set up'!$A$2:$D$48,4,FALSE)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up'!$A$2:$E$48,5,FALSE)</f>
        <v>Trsf</v>
      </c>
      <c r="S100" s="13" t="s">
        <v>299</v>
      </c>
    </row>
    <row r="101" spans="1:19" x14ac:dyDescent="0.35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up'!$A$2:$C$48,3,FALSE)</f>
        <v>45</v>
      </c>
      <c r="J101" s="5">
        <f>VLOOKUP(F101,'Set up'!$A$2:$D$48,4,FALSE)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up'!$A$2:$E$48,5,FALSE)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up'!$A$2:$C$48,3,FALSE)</f>
        <v>45</v>
      </c>
      <c r="J102" s="5">
        <f>VLOOKUP(F102,'Set up'!$A$2:$D$48,4,FALSE)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up'!$A$2:$E$48,5,FALSE)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up'!$A$2:$C$48,3,FALSE)</f>
        <v>Cash</v>
      </c>
      <c r="J103" s="5">
        <f>VLOOKUP(F103,'Set up'!$A$2:$D$48,4,FALSE)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up'!$A$2:$E$48,5,FALSE)</f>
        <v>Trsf</v>
      </c>
      <c r="S103" s="1" t="s">
        <v>159</v>
      </c>
    </row>
    <row r="104" spans="1:19" x14ac:dyDescent="0.35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up'!$A$2:$C$48,3,FALSE)</f>
        <v>Cash</v>
      </c>
      <c r="J104" s="5">
        <f>VLOOKUP(F104,'Set up'!$A$2:$D$48,4,FALSE)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up'!$A$2:$E$48,5,FALSE)</f>
        <v>Trsf</v>
      </c>
      <c r="S104" s="1" t="s">
        <v>159</v>
      </c>
    </row>
    <row r="105" spans="1:19" x14ac:dyDescent="0.35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up'!$A$2:$C$48,3,FALSE)</f>
        <v>Cash</v>
      </c>
      <c r="J105" s="5">
        <f>VLOOKUP(F105,'Set up'!$A$2:$D$48,4,FALSE)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up'!$A$2:$E$48,5,FALSE)</f>
        <v>Chq</v>
      </c>
      <c r="S105" s="1" t="s">
        <v>158</v>
      </c>
    </row>
    <row r="106" spans="1:19" x14ac:dyDescent="0.35">
      <c r="A106" s="4">
        <v>44144</v>
      </c>
      <c r="B106" s="5">
        <f t="shared" si="20"/>
        <v>11</v>
      </c>
      <c r="C106" s="5">
        <f t="shared" si="21"/>
        <v>2020</v>
      </c>
      <c r="D106" s="5" t="s">
        <v>151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up'!$A$2:$C$48,3,FALSE)</f>
        <v>Cash</v>
      </c>
      <c r="J106" s="5">
        <f>VLOOKUP(F106,'Set up'!$A$2:$D$48,4,FALSE)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up'!$A$2:$E$48,5,FALSE)</f>
        <v>Chq</v>
      </c>
      <c r="S106" s="1" t="s">
        <v>213</v>
      </c>
    </row>
    <row r="107" spans="1:19" x14ac:dyDescent="0.35">
      <c r="A107" s="4">
        <v>44144</v>
      </c>
      <c r="B107" s="5">
        <f t="shared" si="20"/>
        <v>11</v>
      </c>
      <c r="C107" s="5">
        <f t="shared" si="21"/>
        <v>2020</v>
      </c>
      <c r="D107" s="5" t="s">
        <v>151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up'!$A$2:$C$48,3,FALSE)</f>
        <v>Cash</v>
      </c>
      <c r="J107" s="5">
        <f>VLOOKUP(F107,'Set up'!$A$2:$D$48,4,FALSE)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up'!$A$2:$E$48,5,FALSE)</f>
        <v>Chq</v>
      </c>
      <c r="S107" s="1" t="s">
        <v>213</v>
      </c>
    </row>
    <row r="108" spans="1:19" x14ac:dyDescent="0.35">
      <c r="A108" s="4">
        <v>44144</v>
      </c>
      <c r="B108" s="5">
        <f t="shared" si="20"/>
        <v>11</v>
      </c>
      <c r="C108" s="5">
        <f t="shared" si="21"/>
        <v>2020</v>
      </c>
      <c r="D108" s="5" t="s">
        <v>151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up'!$A$2:$C$48,3,FALSE)</f>
        <v>Cash</v>
      </c>
      <c r="J108" s="5">
        <f>VLOOKUP(F108,'Set up'!$A$2:$D$48,4,FALSE)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up'!$A$2:$E$48,5,FALSE)</f>
        <v>Chq</v>
      </c>
      <c r="S108" s="1" t="s">
        <v>213</v>
      </c>
    </row>
    <row r="109" spans="1:19" x14ac:dyDescent="0.35">
      <c r="A109" s="4">
        <v>44144</v>
      </c>
      <c r="B109" s="5">
        <f t="shared" si="20"/>
        <v>11</v>
      </c>
      <c r="C109" s="5">
        <f t="shared" si="21"/>
        <v>2020</v>
      </c>
      <c r="D109" s="5" t="s">
        <v>151</v>
      </c>
      <c r="E109" s="5" t="str">
        <f>VLOOKUP(F109,'Set up'!$A$2:$C$48,2,FALSE)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up'!$A$2:$C$48,3,FALSE)</f>
        <v>Cash</v>
      </c>
      <c r="J109" s="5">
        <f>VLOOKUP(F109,'Set up'!$A$2:$D$48,4,FALSE)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up'!$A$2:$E$48,5,FALSE)</f>
        <v>Chq</v>
      </c>
      <c r="S109" s="1" t="s">
        <v>213</v>
      </c>
    </row>
    <row r="110" spans="1:19" x14ac:dyDescent="0.35">
      <c r="A110" s="4">
        <v>44145</v>
      </c>
      <c r="B110" s="5">
        <f t="shared" si="20"/>
        <v>11</v>
      </c>
      <c r="C110" s="5">
        <f t="shared" si="21"/>
        <v>2020</v>
      </c>
      <c r="D110" s="5" t="s">
        <v>153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up'!$A$2:$C$48,3,FALSE)</f>
        <v>Cash</v>
      </c>
      <c r="J110" s="5">
        <f>VLOOKUP(F110,'Set up'!$A$2:$D$48,4,FALSE)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up'!$A$2:$E$48,5,FALSE)</f>
        <v>Trsf</v>
      </c>
      <c r="S110" s="1" t="s">
        <v>171</v>
      </c>
    </row>
    <row r="111" spans="1:19" x14ac:dyDescent="0.35">
      <c r="A111" s="4">
        <v>44145</v>
      </c>
      <c r="B111" s="5">
        <f t="shared" si="20"/>
        <v>11</v>
      </c>
      <c r="C111" s="5">
        <f t="shared" si="21"/>
        <v>2020</v>
      </c>
      <c r="D111" s="5" t="s">
        <v>153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up'!$A$2:$C$48,3,FALSE)</f>
        <v>Cash</v>
      </c>
      <c r="J111" s="5">
        <f>VLOOKUP(F111,'Set up'!$A$2:$D$48,4,FALSE)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up'!$A$2:$E$48,5,FALSE)</f>
        <v>Trsf</v>
      </c>
      <c r="S111" s="1" t="s">
        <v>171</v>
      </c>
    </row>
    <row r="112" spans="1:19" x14ac:dyDescent="0.35">
      <c r="A112" s="4">
        <v>44145</v>
      </c>
      <c r="B112" s="5">
        <f t="shared" si="20"/>
        <v>11</v>
      </c>
      <c r="C112" s="5">
        <f t="shared" si="21"/>
        <v>2020</v>
      </c>
      <c r="D112" s="5" t="s">
        <v>154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up'!$A$2:$C$48,3,FALSE)</f>
        <v>Cash</v>
      </c>
      <c r="J112" s="5">
        <f>VLOOKUP(F112,'Set up'!$A$2:$D$48,4,FALSE)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up'!$A$2:$E$48,5,FALSE)</f>
        <v>Chq</v>
      </c>
      <c r="S112" s="1" t="s">
        <v>189</v>
      </c>
    </row>
    <row r="113" spans="1:19" x14ac:dyDescent="0.35">
      <c r="A113" s="4">
        <v>44145</v>
      </c>
      <c r="B113" s="5">
        <f t="shared" si="20"/>
        <v>11</v>
      </c>
      <c r="C113" s="5">
        <f t="shared" si="21"/>
        <v>2020</v>
      </c>
      <c r="D113" s="5" t="s">
        <v>154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up'!$A$2:$C$48,3,FALSE)</f>
        <v>Cash</v>
      </c>
      <c r="J113" s="5">
        <f>VLOOKUP(F113,'Set up'!$A$2:$D$48,4,FALSE)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up'!$A$2:$E$48,5,FALSE)</f>
        <v>Chq</v>
      </c>
      <c r="S113" s="1" t="s">
        <v>189</v>
      </c>
    </row>
    <row r="114" spans="1:19" x14ac:dyDescent="0.35">
      <c r="A114" s="4">
        <v>44146</v>
      </c>
      <c r="B114" s="5">
        <f t="shared" si="20"/>
        <v>11</v>
      </c>
      <c r="C114" s="5">
        <f t="shared" si="21"/>
        <v>2020</v>
      </c>
      <c r="D114" s="5" t="s">
        <v>155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up'!$A$2:$C$48,3,FALSE)</f>
        <v>60</v>
      </c>
      <c r="J114" s="5">
        <f>VLOOKUP(F114,'Set up'!$A$2:$D$48,4,FALSE)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up'!$A$2:$E$48,5,FALSE)</f>
        <v>Chq</v>
      </c>
      <c r="S114" s="9" t="s">
        <v>264</v>
      </c>
    </row>
    <row r="115" spans="1:19" x14ac:dyDescent="0.35">
      <c r="A115" s="4">
        <v>44146</v>
      </c>
      <c r="B115" s="5">
        <f t="shared" si="20"/>
        <v>11</v>
      </c>
      <c r="C115" s="5">
        <f t="shared" si="21"/>
        <v>2020</v>
      </c>
      <c r="D115" s="5" t="s">
        <v>155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up'!$A$2:$C$48,3,FALSE)</f>
        <v>60</v>
      </c>
      <c r="J115" s="5">
        <f>VLOOKUP(F115,'Set up'!$A$2:$D$48,4,FALSE)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up'!$A$2:$E$48,5,FALSE)</f>
        <v>Chq</v>
      </c>
      <c r="S115" s="9" t="s">
        <v>264</v>
      </c>
    </row>
    <row r="116" spans="1:19" x14ac:dyDescent="0.35">
      <c r="A116" s="4">
        <v>44153</v>
      </c>
      <c r="B116" s="5">
        <f t="shared" si="20"/>
        <v>11</v>
      </c>
      <c r="C116" s="5">
        <f t="shared" si="21"/>
        <v>2020</v>
      </c>
      <c r="D116" s="5" t="s">
        <v>165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up'!$A$2:$C$48,3,FALSE)</f>
        <v>Cash</v>
      </c>
      <c r="J116" s="5">
        <f>VLOOKUP(F116,'Set up'!$A$2:$D$48,4,FALSE)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up'!$A$2:$E$48,5,FALSE)</f>
        <v>Trsf</v>
      </c>
      <c r="S116" s="1" t="s">
        <v>171</v>
      </c>
    </row>
    <row r="117" spans="1:19" x14ac:dyDescent="0.35">
      <c r="A117" s="4">
        <v>44159</v>
      </c>
      <c r="B117" s="5">
        <f t="shared" si="20"/>
        <v>11</v>
      </c>
      <c r="C117" s="5">
        <f t="shared" si="21"/>
        <v>2020</v>
      </c>
      <c r="D117" s="5" t="s">
        <v>166</v>
      </c>
      <c r="E117" s="5" t="str">
        <f>VLOOKUP(F117,'Set up'!$A$2:$C$48,2,FALSE)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up'!$A$2:$C$48,3,FALSE)</f>
        <v>Cash</v>
      </c>
      <c r="J117" s="5">
        <f>VLOOKUP(F117,'Set up'!$A$2:$D$48,4,FALSE)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up'!$A$2:$E$48,5,FALSE)</f>
        <v>Trsf</v>
      </c>
      <c r="S117" s="1" t="s">
        <v>214</v>
      </c>
    </row>
    <row r="118" spans="1:19" x14ac:dyDescent="0.35">
      <c r="A118" s="4">
        <v>44155</v>
      </c>
      <c r="B118" s="5">
        <f t="shared" si="20"/>
        <v>11</v>
      </c>
      <c r="C118" s="5">
        <f t="shared" si="21"/>
        <v>2020</v>
      </c>
      <c r="D118" s="5" t="s">
        <v>167</v>
      </c>
      <c r="E118" s="5" t="str">
        <f>VLOOKUP(F118,'Set up'!$A$2:$C$48,2,FALSE)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up'!$A$2:$C$48,3,FALSE)</f>
        <v>120</v>
      </c>
      <c r="J118" s="5">
        <f>VLOOKUP(F118,'Set up'!$A$2:$D$48,4,FALSE)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up'!$A$2:$E$48,5,FALSE)</f>
        <v>Trsf</v>
      </c>
      <c r="S118" s="13" t="s">
        <v>187</v>
      </c>
    </row>
    <row r="119" spans="1:19" x14ac:dyDescent="0.35">
      <c r="A119" s="4">
        <v>44155</v>
      </c>
      <c r="B119" s="5">
        <f t="shared" si="20"/>
        <v>11</v>
      </c>
      <c r="C119" s="5">
        <f t="shared" si="21"/>
        <v>2020</v>
      </c>
      <c r="D119" s="5" t="s">
        <v>167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up'!$A$2:$C$48,3,FALSE)</f>
        <v>120</v>
      </c>
      <c r="J119" s="5">
        <f>VLOOKUP(F119,'Set up'!$A$2:$D$48,4,FALSE)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up'!$A$2:$E$48,5,FALSE)</f>
        <v>Trsf</v>
      </c>
      <c r="S119" s="13" t="s">
        <v>187</v>
      </c>
    </row>
    <row r="120" spans="1:19" x14ac:dyDescent="0.35">
      <c r="A120" s="4">
        <v>44155</v>
      </c>
      <c r="B120" s="5">
        <f t="shared" si="20"/>
        <v>11</v>
      </c>
      <c r="C120" s="5">
        <f t="shared" si="21"/>
        <v>2020</v>
      </c>
      <c r="D120" s="5" t="s">
        <v>167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up'!$A$2:$C$48,3,FALSE)</f>
        <v>120</v>
      </c>
      <c r="J120" s="5">
        <f>VLOOKUP(F120,'Set up'!$A$2:$D$48,4,FALSE)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up'!$A$2:$E$48,5,FALSE)</f>
        <v>Trsf</v>
      </c>
      <c r="S120" s="13" t="s">
        <v>187</v>
      </c>
    </row>
    <row r="121" spans="1:19" x14ac:dyDescent="0.35">
      <c r="A121" s="4">
        <v>44155</v>
      </c>
      <c r="B121" s="5">
        <f t="shared" si="20"/>
        <v>11</v>
      </c>
      <c r="C121" s="5">
        <f t="shared" si="21"/>
        <v>2020</v>
      </c>
      <c r="D121" s="5" t="s">
        <v>167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up'!$A$2:$C$48,3,FALSE)</f>
        <v>120</v>
      </c>
      <c r="J121" s="5">
        <f>VLOOKUP(F121,'Set up'!$A$2:$D$48,4,FALSE)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up'!$A$2:$E$48,5,FALSE)</f>
        <v>Trsf</v>
      </c>
      <c r="S121" s="13" t="s">
        <v>187</v>
      </c>
    </row>
    <row r="122" spans="1:19" x14ac:dyDescent="0.35">
      <c r="A122" s="4">
        <v>44155</v>
      </c>
      <c r="B122" s="5">
        <f t="shared" si="20"/>
        <v>11</v>
      </c>
      <c r="C122" s="5">
        <f t="shared" si="21"/>
        <v>2020</v>
      </c>
      <c r="D122" s="5" t="s">
        <v>167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up'!$A$2:$C$48,3,FALSE)</f>
        <v>120</v>
      </c>
      <c r="J122" s="5">
        <f>VLOOKUP(F122,'Set up'!$A$2:$D$48,4,FALSE)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up'!$A$2:$E$48,5,FALSE)</f>
        <v>Trsf</v>
      </c>
      <c r="S122" s="13" t="s">
        <v>187</v>
      </c>
    </row>
    <row r="123" spans="1:19" x14ac:dyDescent="0.35">
      <c r="A123" s="4">
        <v>44155</v>
      </c>
      <c r="B123" s="5">
        <f t="shared" si="20"/>
        <v>11</v>
      </c>
      <c r="C123" s="5">
        <f t="shared" si="21"/>
        <v>2020</v>
      </c>
      <c r="D123" s="5" t="s">
        <v>167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up'!$A$2:$C$48,3,FALSE)</f>
        <v>120</v>
      </c>
      <c r="J123" s="5">
        <f>VLOOKUP(F123,'Set up'!$A$2:$D$48,4,FALSE)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up'!$A$2:$E$48,5,FALSE)</f>
        <v>Trsf</v>
      </c>
      <c r="S123" s="13" t="s">
        <v>187</v>
      </c>
    </row>
    <row r="124" spans="1:19" x14ac:dyDescent="0.35">
      <c r="A124" s="4">
        <v>44156</v>
      </c>
      <c r="B124" s="5">
        <f t="shared" si="20"/>
        <v>11</v>
      </c>
      <c r="C124" s="5">
        <f t="shared" si="21"/>
        <v>2020</v>
      </c>
      <c r="D124" s="5" t="s">
        <v>170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up'!$A$2:$C$48,3,FALSE)</f>
        <v>Cash</v>
      </c>
      <c r="J124" s="5">
        <f>VLOOKUP(F124,'Set up'!$A$2:$D$48,4,FALSE)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up'!$A$2:$E$48,5,FALSE)</f>
        <v>Trsf</v>
      </c>
    </row>
    <row r="125" spans="1:19" x14ac:dyDescent="0.35">
      <c r="A125" s="4">
        <v>44156</v>
      </c>
      <c r="B125" s="5">
        <f t="shared" si="20"/>
        <v>11</v>
      </c>
      <c r="C125" s="5">
        <f t="shared" si="21"/>
        <v>2020</v>
      </c>
      <c r="D125" s="5" t="s">
        <v>170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up'!$A$2:$C$48,3,FALSE)</f>
        <v>Cash</v>
      </c>
      <c r="J125" s="5">
        <f>VLOOKUP(F125,'Set up'!$A$2:$D$48,4,FALSE)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up'!$A$2:$E$48,5,FALSE)</f>
        <v>Trsf</v>
      </c>
    </row>
    <row r="126" spans="1:19" x14ac:dyDescent="0.35">
      <c r="A126" s="4">
        <v>44156</v>
      </c>
      <c r="B126" s="5">
        <f t="shared" si="20"/>
        <v>11</v>
      </c>
      <c r="C126" s="5">
        <f t="shared" si="21"/>
        <v>2020</v>
      </c>
      <c r="D126" s="5" t="s">
        <v>170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up'!$A$2:$C$48,3,FALSE)</f>
        <v>Cash</v>
      </c>
      <c r="J126" s="5">
        <f>VLOOKUP(F126,'Set up'!$A$2:$D$48,4,FALSE)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up'!$A$2:$E$48,5,FALSE)</f>
        <v>Trsf</v>
      </c>
    </row>
    <row r="127" spans="1:19" x14ac:dyDescent="0.35">
      <c r="A127" s="4">
        <v>44156</v>
      </c>
      <c r="B127" s="5">
        <f t="shared" si="20"/>
        <v>11</v>
      </c>
      <c r="C127" s="5">
        <f t="shared" si="21"/>
        <v>2020</v>
      </c>
      <c r="D127" s="5" t="s">
        <v>170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up'!$A$2:$C$48,3,FALSE)</f>
        <v>Cash</v>
      </c>
      <c r="J127" s="5">
        <f>VLOOKUP(F127,'Set up'!$A$2:$D$48,4,FALSE)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up'!$A$2:$E$48,5,FALSE)</f>
        <v>Trsf</v>
      </c>
    </row>
    <row r="128" spans="1:19" x14ac:dyDescent="0.35">
      <c r="A128" s="4">
        <v>44158</v>
      </c>
      <c r="B128" s="5">
        <f t="shared" si="20"/>
        <v>11</v>
      </c>
      <c r="C128" s="5">
        <f t="shared" si="21"/>
        <v>2020</v>
      </c>
      <c r="D128" s="5" t="s">
        <v>172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up'!$A$2:$C$48,3,FALSE)</f>
        <v>Cash</v>
      </c>
      <c r="J128" s="5">
        <f>VLOOKUP(F128,'Set up'!$A$2:$D$48,4,FALSE)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up'!$A$2:$E$48,5,FALSE)</f>
        <v>Chq</v>
      </c>
      <c r="S128" s="1" t="s">
        <v>190</v>
      </c>
    </row>
    <row r="129" spans="1:19" x14ac:dyDescent="0.35">
      <c r="A129" s="4">
        <v>44159</v>
      </c>
      <c r="B129" s="5">
        <f t="shared" si="20"/>
        <v>11</v>
      </c>
      <c r="C129" s="5">
        <f t="shared" si="21"/>
        <v>2020</v>
      </c>
      <c r="D129" s="5" t="s">
        <v>175</v>
      </c>
      <c r="E129" s="5" t="str">
        <f>VLOOKUP(F129,'Set up'!$A$2:$C$48,2,FALSE)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up'!$A$2:$C$48,3,FALSE)</f>
        <v>Cash</v>
      </c>
      <c r="J129" s="5">
        <f>VLOOKUP(F129,'Set up'!$A$2:$D$48,4,FALSE)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up'!$A$2:$E$48,5,FALSE)</f>
        <v>Trsf</v>
      </c>
      <c r="S129" s="1" t="s">
        <v>188</v>
      </c>
    </row>
    <row r="130" spans="1:19" x14ac:dyDescent="0.35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175</v>
      </c>
      <c r="E130" s="5" t="str">
        <f>VLOOKUP(F130,'Set up'!$A$2:$C$48,2,FALSE)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up'!$A$2:$C$48,3,FALSE)</f>
        <v>Cash</v>
      </c>
      <c r="J130" s="5">
        <f>VLOOKUP(F130,'Set up'!$A$2:$D$48,4,FALSE)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up'!$A$2:$E$48,5,FALSE)</f>
        <v>Trsf</v>
      </c>
      <c r="S130" s="1" t="s">
        <v>188</v>
      </c>
    </row>
    <row r="131" spans="1:19" x14ac:dyDescent="0.35">
      <c r="A131" s="4">
        <v>44159</v>
      </c>
      <c r="B131" s="5">
        <f t="shared" si="24"/>
        <v>11</v>
      </c>
      <c r="C131" s="5">
        <f t="shared" si="25"/>
        <v>2020</v>
      </c>
      <c r="D131" s="5" t="s">
        <v>179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up'!$A$2:$C$48,3,FALSE)</f>
        <v>45</v>
      </c>
      <c r="J131" s="5">
        <f>VLOOKUP(F131,'Set up'!$A$2:$D$48,4,FALSE)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up'!$A$2:$E$48,5,FALSE)</f>
        <v>PD Chq</v>
      </c>
      <c r="S131" s="13" t="s">
        <v>221</v>
      </c>
    </row>
    <row r="132" spans="1:19" x14ac:dyDescent="0.35">
      <c r="A132" s="4">
        <v>44159</v>
      </c>
      <c r="B132" s="5">
        <f t="shared" si="24"/>
        <v>11</v>
      </c>
      <c r="C132" s="5">
        <f t="shared" si="25"/>
        <v>2020</v>
      </c>
      <c r="D132" s="5" t="s">
        <v>179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up'!$A$2:$C$48,3,FALSE)</f>
        <v>45</v>
      </c>
      <c r="J132" s="5">
        <f>VLOOKUP(F132,'Set up'!$A$2:$D$48,4,FALSE)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up'!$A$2:$E$48,5,FALSE)</f>
        <v>PD Chq</v>
      </c>
      <c r="S132" s="13" t="s">
        <v>221</v>
      </c>
    </row>
    <row r="133" spans="1:19" x14ac:dyDescent="0.35">
      <c r="A133" s="4">
        <v>44159</v>
      </c>
      <c r="B133" s="5">
        <f t="shared" si="24"/>
        <v>11</v>
      </c>
      <c r="C133" s="5">
        <f t="shared" si="25"/>
        <v>2020</v>
      </c>
      <c r="D133" s="5" t="s">
        <v>179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up'!$A$2:$C$48,3,FALSE)</f>
        <v>45</v>
      </c>
      <c r="J133" s="5">
        <f>VLOOKUP(F133,'Set up'!$A$2:$D$48,4,FALSE)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up'!$A$2:$E$48,5,FALSE)</f>
        <v>PD Chq</v>
      </c>
      <c r="S133" s="13" t="s">
        <v>221</v>
      </c>
    </row>
    <row r="134" spans="1:19" x14ac:dyDescent="0.35">
      <c r="A134" s="4">
        <v>44159</v>
      </c>
      <c r="B134" s="5">
        <f t="shared" si="24"/>
        <v>11</v>
      </c>
      <c r="C134" s="5">
        <f t="shared" si="25"/>
        <v>2020</v>
      </c>
      <c r="D134" s="5" t="s">
        <v>179</v>
      </c>
      <c r="E134" s="5" t="str">
        <f>VLOOKUP(F134,'Set up'!$A$2:$C$48,2,FALSE)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up'!$A$2:$C$48,3,FALSE)</f>
        <v>45</v>
      </c>
      <c r="J134" s="5">
        <f>VLOOKUP(F134,'Set up'!$A$2:$D$48,4,FALSE)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up'!$A$2:$E$48,5,FALSE)</f>
        <v>PD Chq</v>
      </c>
      <c r="S134" s="13" t="s">
        <v>221</v>
      </c>
    </row>
    <row r="135" spans="1:19" x14ac:dyDescent="0.35">
      <c r="A135" s="4">
        <v>44162</v>
      </c>
      <c r="B135" s="5">
        <f t="shared" si="24"/>
        <v>11</v>
      </c>
      <c r="C135" s="5">
        <f t="shared" si="25"/>
        <v>2020</v>
      </c>
      <c r="D135" s="5" t="s">
        <v>181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up'!$A$2:$C$48,3,FALSE)</f>
        <v>Cash</v>
      </c>
      <c r="J135" s="5">
        <f>VLOOKUP(F135,'Set up'!$A$2:$D$48,4,FALSE)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up'!$A$2:$E$48,5,FALSE)</f>
        <v>Trsf</v>
      </c>
      <c r="S135" s="1" t="s">
        <v>214</v>
      </c>
    </row>
    <row r="136" spans="1:19" x14ac:dyDescent="0.35">
      <c r="A136" s="4">
        <v>44162</v>
      </c>
      <c r="B136" s="5">
        <f t="shared" si="24"/>
        <v>11</v>
      </c>
      <c r="C136" s="5">
        <f t="shared" si="25"/>
        <v>2020</v>
      </c>
      <c r="D136" s="5" t="s">
        <v>181</v>
      </c>
      <c r="E136" s="5" t="str">
        <f>VLOOKUP(F136,'Set up'!$A$2:$C$48,2,FALSE)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up'!$A$2:$C$48,3,FALSE)</f>
        <v>Cash</v>
      </c>
      <c r="J136" s="5">
        <f>VLOOKUP(F136,'Set up'!$A$2:$D$48,4,FALSE)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up'!$A$2:$E$48,5,FALSE)</f>
        <v>Trsf</v>
      </c>
      <c r="S136" s="1" t="s">
        <v>214</v>
      </c>
    </row>
    <row r="137" spans="1:19" x14ac:dyDescent="0.35">
      <c r="A137" s="4">
        <v>44163</v>
      </c>
      <c r="B137" s="5">
        <f t="shared" si="24"/>
        <v>11</v>
      </c>
      <c r="C137" s="5">
        <f t="shared" si="25"/>
        <v>2020</v>
      </c>
      <c r="D137" s="5" t="s">
        <v>182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up'!$A$2:$C$48,3,FALSE)</f>
        <v>60</v>
      </c>
      <c r="J137" s="5">
        <f>VLOOKUP(F137,'Set up'!$A$2:$D$48,4,FALSE)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up'!$A$2:$E$48,5,FALSE)</f>
        <v>Chq</v>
      </c>
      <c r="S137" s="9" t="s">
        <v>264</v>
      </c>
    </row>
    <row r="138" spans="1:19" x14ac:dyDescent="0.35">
      <c r="A138" s="4">
        <v>44165</v>
      </c>
      <c r="B138" s="5">
        <f t="shared" si="24"/>
        <v>11</v>
      </c>
      <c r="C138" s="5">
        <f t="shared" si="25"/>
        <v>2020</v>
      </c>
      <c r="D138" s="5" t="s">
        <v>183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up'!$A$2:$C$48,3,FALSE)</f>
        <v>Cash</v>
      </c>
      <c r="J138" s="5">
        <f>VLOOKUP(F138,'Set up'!$A$2:$D$48,4,FALSE)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up'!$A$2:$E$48,5,FALSE)</f>
        <v>Trsf</v>
      </c>
    </row>
    <row r="139" spans="1:19" x14ac:dyDescent="0.35">
      <c r="A139" s="4">
        <v>44165</v>
      </c>
      <c r="B139" s="5">
        <f t="shared" si="24"/>
        <v>11</v>
      </c>
      <c r="C139" s="5">
        <f t="shared" si="25"/>
        <v>2020</v>
      </c>
      <c r="D139" s="5" t="s">
        <v>184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up'!$A$2:$C$48,3,FALSE)</f>
        <v>120</v>
      </c>
      <c r="J139" s="5">
        <f>VLOOKUP(F139,'Set up'!$A$2:$D$48,4,FALSE)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up'!$A$2:$E$48,5,FALSE)</f>
        <v>Trsf</v>
      </c>
      <c r="S139" s="13" t="s">
        <v>187</v>
      </c>
    </row>
    <row r="140" spans="1:19" x14ac:dyDescent="0.35">
      <c r="A140" s="4">
        <v>44165</v>
      </c>
      <c r="B140" s="5">
        <f t="shared" si="24"/>
        <v>11</v>
      </c>
      <c r="C140" s="5">
        <f t="shared" si="25"/>
        <v>2020</v>
      </c>
      <c r="D140" s="5" t="s">
        <v>184</v>
      </c>
      <c r="E140" s="5" t="str">
        <f>VLOOKUP(F140,'Set up'!$A$2:$C$48,2,FALSE)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up'!$A$2:$C$48,3,FALSE)</f>
        <v>120</v>
      </c>
      <c r="J140" s="5">
        <f>VLOOKUP(F140,'Set up'!$A$2:$D$48,4,FALSE)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up'!$A$2:$E$48,5,FALSE)</f>
        <v>Trsf</v>
      </c>
      <c r="S140" s="13" t="s">
        <v>187</v>
      </c>
    </row>
    <row r="141" spans="1:19" x14ac:dyDescent="0.35">
      <c r="A141" s="4">
        <v>44165</v>
      </c>
      <c r="B141" s="5">
        <f t="shared" si="24"/>
        <v>11</v>
      </c>
      <c r="C141" s="5">
        <f t="shared" si="25"/>
        <v>2020</v>
      </c>
      <c r="D141" s="5" t="s">
        <v>184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up'!$A$2:$C$48,3,FALSE)</f>
        <v>120</v>
      </c>
      <c r="J141" s="5">
        <f>VLOOKUP(F141,'Set up'!$A$2:$D$48,4,FALSE)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up'!$A$2:$E$48,5,FALSE)</f>
        <v>Trsf</v>
      </c>
      <c r="S141" s="13" t="s">
        <v>187</v>
      </c>
    </row>
    <row r="142" spans="1:19" x14ac:dyDescent="0.35">
      <c r="A142" s="4">
        <v>44165</v>
      </c>
      <c r="B142" s="5">
        <f t="shared" si="24"/>
        <v>11</v>
      </c>
      <c r="C142" s="5">
        <f t="shared" si="25"/>
        <v>2020</v>
      </c>
      <c r="D142" s="5" t="s">
        <v>184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up'!$A$2:$C$48,3,FALSE)</f>
        <v>120</v>
      </c>
      <c r="J142" s="5">
        <f>VLOOKUP(F142,'Set up'!$A$2:$D$48,4,FALSE)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up'!$A$2:$E$48,5,FALSE)</f>
        <v>Trsf</v>
      </c>
      <c r="S142" s="13" t="s">
        <v>187</v>
      </c>
    </row>
    <row r="143" spans="1:19" x14ac:dyDescent="0.35">
      <c r="A143" s="4">
        <v>44165</v>
      </c>
      <c r="B143" s="5">
        <f t="shared" si="24"/>
        <v>11</v>
      </c>
      <c r="C143" s="5">
        <f t="shared" si="25"/>
        <v>2020</v>
      </c>
      <c r="D143" s="5" t="s">
        <v>200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up'!$A$2:$C$48,3,FALSE)</f>
        <v>120</v>
      </c>
      <c r="J143" s="5">
        <f>VLOOKUP(F143,'Set up'!$A$2:$D$48,4,FALSE)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up'!$A$2:$E$48,5,FALSE)</f>
        <v>Trsf</v>
      </c>
      <c r="S143" s="13" t="s">
        <v>187</v>
      </c>
    </row>
    <row r="144" spans="1:19" x14ac:dyDescent="0.35">
      <c r="A144" s="4">
        <v>44170</v>
      </c>
      <c r="B144" s="5">
        <f t="shared" si="24"/>
        <v>12</v>
      </c>
      <c r="C144" s="5">
        <f t="shared" si="25"/>
        <v>2020</v>
      </c>
      <c r="D144" s="5" t="s">
        <v>209</v>
      </c>
      <c r="E144" s="5" t="e">
        <f>VLOOKUP(F144,'Set up'!$A$2:$C$48,2,FALSE)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up'!$A$2:$C$48,3,FALSE)</f>
        <v>#N/A</v>
      </c>
      <c r="J144" s="5" t="e">
        <f>VLOOKUP(F144,'Set up'!$A$2:$D$48,4,FALSE)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up'!$A$2:$E$48,5,FALSE)</f>
        <v>#N/A</v>
      </c>
      <c r="S144" s="13" t="s">
        <v>214</v>
      </c>
    </row>
    <row r="145" spans="1:19" x14ac:dyDescent="0.35">
      <c r="A145" s="4">
        <v>44180</v>
      </c>
      <c r="B145" s="5">
        <f t="shared" si="24"/>
        <v>12</v>
      </c>
      <c r="C145" s="5">
        <f t="shared" si="25"/>
        <v>2020</v>
      </c>
      <c r="D145" s="5" t="s">
        <v>210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up'!$A$2:$C$48,3,FALSE)</f>
        <v>Cash</v>
      </c>
      <c r="J145" s="5">
        <f>VLOOKUP(F145,'Set up'!$A$2:$D$48,4,FALSE)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up'!$A$2:$E$48,5,FALSE)</f>
        <v>Trsf</v>
      </c>
      <c r="S145" s="1" t="s">
        <v>215</v>
      </c>
    </row>
    <row r="146" spans="1:19" x14ac:dyDescent="0.35">
      <c r="A146" s="4">
        <v>44180</v>
      </c>
      <c r="B146" s="5">
        <f t="shared" si="24"/>
        <v>12</v>
      </c>
      <c r="C146" s="5">
        <f t="shared" si="25"/>
        <v>2020</v>
      </c>
      <c r="D146" s="5" t="s">
        <v>210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up'!$A$2:$C$48,3,FALSE)</f>
        <v>Cash</v>
      </c>
      <c r="J146" s="5">
        <f>VLOOKUP(F146,'Set up'!$A$2:$D$48,4,FALSE)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up'!$A$2:$E$48,5,FALSE)</f>
        <v>Trsf</v>
      </c>
      <c r="S146" s="1" t="s">
        <v>215</v>
      </c>
    </row>
    <row r="147" spans="1:19" x14ac:dyDescent="0.35">
      <c r="A147" s="4">
        <v>44191</v>
      </c>
      <c r="B147" s="5">
        <f t="shared" si="24"/>
        <v>12</v>
      </c>
      <c r="C147" s="5">
        <f t="shared" si="25"/>
        <v>2020</v>
      </c>
      <c r="D147" s="5" t="s">
        <v>211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up'!$A$2:$C$48,3,FALSE)</f>
        <v>120</v>
      </c>
      <c r="J147" s="5">
        <f>VLOOKUP(F147,'Set up'!$A$2:$D$48,4,FALSE)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up'!$A$2:$E$48,5,FALSE)</f>
        <v>Chq</v>
      </c>
      <c r="S147" s="1" t="s">
        <v>302</v>
      </c>
    </row>
    <row r="148" spans="1:19" ht="46.5" x14ac:dyDescent="0.35">
      <c r="A148" s="4">
        <v>44195</v>
      </c>
      <c r="B148" s="5">
        <f t="shared" si="24"/>
        <v>12</v>
      </c>
      <c r="C148" s="5">
        <f t="shared" si="25"/>
        <v>2020</v>
      </c>
      <c r="D148" s="5" t="s">
        <v>216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up'!$A$2:$C$48,3,FALSE)</f>
        <v>45</v>
      </c>
      <c r="J148" s="5">
        <f>VLOOKUP(F148,'Set up'!$A$2:$D$48,4,FALSE)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up'!$A$2:$E$48,5,FALSE)</f>
        <v>PD Chq</v>
      </c>
      <c r="S148" s="40" t="s">
        <v>220</v>
      </c>
    </row>
    <row r="149" spans="1:19" ht="46.5" x14ac:dyDescent="0.35">
      <c r="A149" s="4">
        <v>44195</v>
      </c>
      <c r="B149" s="5">
        <f t="shared" si="24"/>
        <v>12</v>
      </c>
      <c r="C149" s="5">
        <f t="shared" si="25"/>
        <v>2020</v>
      </c>
      <c r="D149" s="5" t="s">
        <v>216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up'!$A$2:$C$48,3,FALSE)</f>
        <v>45</v>
      </c>
      <c r="J149" s="5">
        <f>VLOOKUP(F149,'Set up'!$A$2:$D$48,4,FALSE)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up'!$A$2:$E$48,5,FALSE)</f>
        <v>PD Chq</v>
      </c>
      <c r="S149" s="40" t="s">
        <v>220</v>
      </c>
    </row>
    <row r="150" spans="1:19" ht="46.5" x14ac:dyDescent="0.35">
      <c r="A150" s="4">
        <v>44195</v>
      </c>
      <c r="B150" s="5">
        <f t="shared" si="24"/>
        <v>12</v>
      </c>
      <c r="C150" s="5">
        <f t="shared" si="25"/>
        <v>2020</v>
      </c>
      <c r="D150" s="5" t="s">
        <v>216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up'!$A$2:$C$48,3,FALSE)</f>
        <v>45</v>
      </c>
      <c r="J150" s="5">
        <f>VLOOKUP(F150,'Set up'!$A$2:$D$48,4,FALSE)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up'!$A$2:$E$48,5,FALSE)</f>
        <v>PD Chq</v>
      </c>
      <c r="S150" s="40" t="s">
        <v>220</v>
      </c>
    </row>
    <row r="151" spans="1:19" x14ac:dyDescent="0.35">
      <c r="A151" s="4">
        <v>44196</v>
      </c>
      <c r="B151" s="5">
        <f t="shared" si="24"/>
        <v>12</v>
      </c>
      <c r="C151" s="5">
        <f t="shared" si="25"/>
        <v>2020</v>
      </c>
      <c r="D151" s="5" t="s">
        <v>217</v>
      </c>
      <c r="E151" s="5" t="str">
        <f>VLOOKUP(F151,'Set up'!$A$2:$C$48,2,FALSE)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up'!$A$2:$C$48,3,FALSE)</f>
        <v>120</v>
      </c>
      <c r="J151" s="5">
        <f>VLOOKUP(F151,'Set up'!$A$2:$D$48,4,FALSE)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up'!$A$2:$E$48,5,FALSE)</f>
        <v>Trsf</v>
      </c>
      <c r="S151" s="1" t="s">
        <v>312</v>
      </c>
    </row>
    <row r="152" spans="1:19" x14ac:dyDescent="0.35">
      <c r="A152" s="4">
        <v>44196</v>
      </c>
      <c r="B152" s="5">
        <f t="shared" si="24"/>
        <v>12</v>
      </c>
      <c r="C152" s="5">
        <f t="shared" si="25"/>
        <v>2020</v>
      </c>
      <c r="D152" s="5" t="s">
        <v>217</v>
      </c>
      <c r="E152" s="5" t="str">
        <f>VLOOKUP(F152,'Set up'!$A$2:$C$48,2,FALSE)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up'!$A$2:$C$48,3,FALSE)</f>
        <v>120</v>
      </c>
      <c r="J152" s="5">
        <f>VLOOKUP(F152,'Set up'!$A$2:$D$48,4,FALSE)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up'!$A$2:$E$48,5,FALSE)</f>
        <v>Trsf</v>
      </c>
      <c r="S152" s="1" t="s">
        <v>312</v>
      </c>
    </row>
    <row r="153" spans="1:19" x14ac:dyDescent="0.35">
      <c r="A153" s="4">
        <v>44196</v>
      </c>
      <c r="B153" s="5">
        <f t="shared" si="24"/>
        <v>12</v>
      </c>
      <c r="C153" s="5">
        <f t="shared" si="25"/>
        <v>2020</v>
      </c>
      <c r="D153" s="5" t="s">
        <v>217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up'!$A$2:$C$48,3,FALSE)</f>
        <v>120</v>
      </c>
      <c r="J153" s="5">
        <f>VLOOKUP(F153,'Set up'!$A$2:$D$48,4,FALSE)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up'!$A$2:$E$48,5,FALSE)</f>
        <v>Trsf</v>
      </c>
      <c r="S153" s="1" t="s">
        <v>312</v>
      </c>
    </row>
    <row r="154" spans="1:19" x14ac:dyDescent="0.35">
      <c r="A154" s="4">
        <v>44196</v>
      </c>
      <c r="B154" s="5">
        <f t="shared" si="24"/>
        <v>12</v>
      </c>
      <c r="C154" s="5">
        <f t="shared" si="25"/>
        <v>2020</v>
      </c>
      <c r="D154" s="5" t="s">
        <v>217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up'!$A$2:$C$48,3,FALSE)</f>
        <v>120</v>
      </c>
      <c r="J154" s="5">
        <f>VLOOKUP(F154,'Set up'!$A$2:$D$48,4,FALSE)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up'!$A$2:$E$48,5,FALSE)</f>
        <v>Trsf</v>
      </c>
      <c r="S154" s="1" t="s">
        <v>312</v>
      </c>
    </row>
    <row r="155" spans="1:19" x14ac:dyDescent="0.35">
      <c r="A155" s="4">
        <v>44200</v>
      </c>
      <c r="B155" s="5">
        <f t="shared" si="24"/>
        <v>1</v>
      </c>
      <c r="C155" s="5">
        <f t="shared" si="25"/>
        <v>2021</v>
      </c>
      <c r="D155" s="5" t="s">
        <v>226</v>
      </c>
      <c r="E155" s="5" t="str">
        <f>VLOOKUP(F155,'Set up'!$A$2:$C$48,2,FALSE)</f>
        <v>C00000013</v>
      </c>
      <c r="F155" s="1" t="s">
        <v>1453</v>
      </c>
      <c r="G155" s="11" t="s">
        <v>229</v>
      </c>
      <c r="H155" s="5">
        <v>2</v>
      </c>
      <c r="I155" s="5" t="str">
        <f>VLOOKUP(F155,'Set up'!$A$2:$C$48,3,FALSE)</f>
        <v>Cash</v>
      </c>
      <c r="J155" s="5">
        <f>VLOOKUP(F155,'Set up'!$A$2:$D$48,4,FALSE)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up'!$A$2:$E$48,5,FALSE)</f>
        <v>Chq</v>
      </c>
      <c r="S155" s="1" t="s">
        <v>230</v>
      </c>
    </row>
    <row r="156" spans="1:19" x14ac:dyDescent="0.35">
      <c r="A156" s="4">
        <v>44200</v>
      </c>
      <c r="B156" s="5">
        <f t="shared" si="24"/>
        <v>1</v>
      </c>
      <c r="C156" s="5">
        <f t="shared" si="25"/>
        <v>2021</v>
      </c>
      <c r="D156" s="5" t="s">
        <v>226</v>
      </c>
      <c r="E156" s="5" t="str">
        <f>VLOOKUP(F156,'Set up'!$A$2:$C$48,2,FALSE)</f>
        <v>C00000013</v>
      </c>
      <c r="F156" s="1" t="s">
        <v>1453</v>
      </c>
      <c r="G156" s="11" t="s">
        <v>231</v>
      </c>
      <c r="H156" s="5">
        <v>2</v>
      </c>
      <c r="I156" s="5" t="str">
        <f>VLOOKUP(F156,'Set up'!$A$2:$C$48,3,FALSE)</f>
        <v>Cash</v>
      </c>
      <c r="J156" s="5">
        <f>VLOOKUP(F156,'Set up'!$A$2:$D$48,4,FALSE)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up'!$A$2:$E$48,5,FALSE)</f>
        <v>Chq</v>
      </c>
      <c r="S156" s="1" t="s">
        <v>230</v>
      </c>
    </row>
    <row r="157" spans="1:19" x14ac:dyDescent="0.35">
      <c r="A157" s="4">
        <v>44200</v>
      </c>
      <c r="B157" s="5">
        <f t="shared" si="24"/>
        <v>1</v>
      </c>
      <c r="C157" s="5">
        <f t="shared" si="25"/>
        <v>2021</v>
      </c>
      <c r="D157" s="5" t="s">
        <v>226</v>
      </c>
      <c r="E157" s="5" t="str">
        <f>VLOOKUP(F157,'Set up'!$A$2:$C$48,2,FALSE)</f>
        <v>C00000013</v>
      </c>
      <c r="F157" s="1" t="s">
        <v>1453</v>
      </c>
      <c r="G157" s="11" t="s">
        <v>97</v>
      </c>
      <c r="H157" s="5">
        <v>1</v>
      </c>
      <c r="I157" s="5" t="str">
        <f>VLOOKUP(F157,'Set up'!$A$2:$C$48,3,FALSE)</f>
        <v>Cash</v>
      </c>
      <c r="J157" s="5">
        <f>VLOOKUP(F157,'Set up'!$A$2:$D$48,4,FALSE)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up'!$A$2:$E$48,5,FALSE)</f>
        <v>Chq</v>
      </c>
      <c r="S157" s="1" t="s">
        <v>230</v>
      </c>
    </row>
    <row r="158" spans="1:19" x14ac:dyDescent="0.35">
      <c r="A158" s="4">
        <v>44200</v>
      </c>
      <c r="B158" s="5">
        <f t="shared" si="24"/>
        <v>1</v>
      </c>
      <c r="C158" s="5">
        <f t="shared" si="25"/>
        <v>2021</v>
      </c>
      <c r="D158" s="5" t="s">
        <v>226</v>
      </c>
      <c r="E158" s="5" t="str">
        <f>VLOOKUP(F158,'Set up'!$A$2:$C$48,2,FALSE)</f>
        <v>C00000013</v>
      </c>
      <c r="F158" s="1" t="s">
        <v>1453</v>
      </c>
      <c r="G158" s="11" t="s">
        <v>232</v>
      </c>
      <c r="H158" s="5">
        <v>2</v>
      </c>
      <c r="I158" s="5" t="str">
        <f>VLOOKUP(F158,'Set up'!$A$2:$C$48,3,FALSE)</f>
        <v>Cash</v>
      </c>
      <c r="J158" s="5">
        <f>VLOOKUP(F158,'Set up'!$A$2:$D$48,4,FALSE)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up'!$A$2:$E$48,5,FALSE)</f>
        <v>Chq</v>
      </c>
      <c r="S158" s="1" t="s">
        <v>230</v>
      </c>
    </row>
    <row r="159" spans="1:19" x14ac:dyDescent="0.35">
      <c r="A159" s="4">
        <v>44200</v>
      </c>
      <c r="B159" s="5">
        <f t="shared" si="24"/>
        <v>1</v>
      </c>
      <c r="C159" s="5">
        <f t="shared" si="25"/>
        <v>2021</v>
      </c>
      <c r="D159" s="5" t="s">
        <v>226</v>
      </c>
      <c r="E159" s="5" t="str">
        <f>VLOOKUP(F159,'Set up'!$A$2:$C$48,2,FALSE)</f>
        <v>C00000013</v>
      </c>
      <c r="F159" s="1" t="s">
        <v>1453</v>
      </c>
      <c r="G159" s="11" t="s">
        <v>233</v>
      </c>
      <c r="H159" s="5">
        <v>3</v>
      </c>
      <c r="I159" s="5" t="str">
        <f>VLOOKUP(F159,'Set up'!$A$2:$C$48,3,FALSE)</f>
        <v>Cash</v>
      </c>
      <c r="J159" s="5">
        <f>VLOOKUP(F159,'Set up'!$A$2:$D$48,4,FALSE)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up'!$A$2:$E$48,5,FALSE)</f>
        <v>Chq</v>
      </c>
      <c r="S159" s="1" t="s">
        <v>230</v>
      </c>
    </row>
    <row r="160" spans="1:19" x14ac:dyDescent="0.35">
      <c r="A160" s="4">
        <v>44200</v>
      </c>
      <c r="B160" s="5">
        <f t="shared" si="24"/>
        <v>1</v>
      </c>
      <c r="C160" s="5">
        <f t="shared" si="25"/>
        <v>2021</v>
      </c>
      <c r="D160" s="5" t="s">
        <v>226</v>
      </c>
      <c r="E160" s="5" t="str">
        <f>VLOOKUP(F160,'Set up'!$A$2:$C$48,2,FALSE)</f>
        <v>C00000013</v>
      </c>
      <c r="F160" s="1" t="s">
        <v>1453</v>
      </c>
      <c r="G160" s="11" t="s">
        <v>234</v>
      </c>
      <c r="H160" s="5">
        <v>1</v>
      </c>
      <c r="I160" s="5" t="str">
        <f>VLOOKUP(F160,'Set up'!$A$2:$C$48,3,FALSE)</f>
        <v>Cash</v>
      </c>
      <c r="J160" s="5">
        <f>VLOOKUP(F160,'Set up'!$A$2:$D$48,4,FALSE)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up'!$A$2:$E$48,5,FALSE)</f>
        <v>Chq</v>
      </c>
      <c r="S160" s="1" t="s">
        <v>230</v>
      </c>
    </row>
    <row r="161" spans="1:19" x14ac:dyDescent="0.35">
      <c r="A161" s="4">
        <v>44200</v>
      </c>
      <c r="B161" s="5">
        <f t="shared" si="24"/>
        <v>1</v>
      </c>
      <c r="C161" s="5">
        <f t="shared" si="25"/>
        <v>2021</v>
      </c>
      <c r="D161" s="5" t="s">
        <v>226</v>
      </c>
      <c r="E161" s="5" t="str">
        <f>VLOOKUP(F161,'Set up'!$A$2:$C$48,2,FALSE)</f>
        <v>C00000013</v>
      </c>
      <c r="F161" s="1" t="s">
        <v>1453</v>
      </c>
      <c r="G161" s="11" t="s">
        <v>235</v>
      </c>
      <c r="H161" s="5">
        <v>1</v>
      </c>
      <c r="I161" s="5" t="str">
        <f>VLOOKUP(F161,'Set up'!$A$2:$C$48,3,FALSE)</f>
        <v>Cash</v>
      </c>
      <c r="J161" s="5">
        <f>VLOOKUP(F161,'Set up'!$A$2:$D$48,4,FALSE)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up'!$A$2:$E$48,5,FALSE)</f>
        <v>Chq</v>
      </c>
      <c r="S161" s="1" t="s">
        <v>230</v>
      </c>
    </row>
    <row r="162" spans="1:19" x14ac:dyDescent="0.35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226</v>
      </c>
      <c r="E162" s="5" t="str">
        <f>VLOOKUP(F162,'Set up'!$A$2:$C$48,2,FALSE)</f>
        <v>C00000013</v>
      </c>
      <c r="F162" s="1" t="s">
        <v>1453</v>
      </c>
      <c r="G162" s="11" t="s">
        <v>236</v>
      </c>
      <c r="H162" s="5">
        <v>1</v>
      </c>
      <c r="I162" s="5" t="str">
        <f>VLOOKUP(F162,'Set up'!$A$2:$C$48,3,FALSE)</f>
        <v>Cash</v>
      </c>
      <c r="J162" s="5">
        <f>VLOOKUP(F162,'Set up'!$A$2:$D$48,4,FALSE)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up'!$A$2:$E$48,5,FALSE)</f>
        <v>Chq</v>
      </c>
      <c r="S162" s="1" t="s">
        <v>230</v>
      </c>
    </row>
    <row r="163" spans="1:19" x14ac:dyDescent="0.35">
      <c r="A163" s="4">
        <v>44200</v>
      </c>
      <c r="B163" s="5">
        <f t="shared" si="33"/>
        <v>1</v>
      </c>
      <c r="C163" s="5">
        <f t="shared" si="34"/>
        <v>2021</v>
      </c>
      <c r="D163" s="5" t="s">
        <v>226</v>
      </c>
      <c r="E163" s="5" t="str">
        <f>VLOOKUP(F163,'Set up'!$A$2:$C$48,2,FALSE)</f>
        <v>C00000013</v>
      </c>
      <c r="F163" s="1" t="s">
        <v>1453</v>
      </c>
      <c r="G163" s="11" t="s">
        <v>237</v>
      </c>
      <c r="H163" s="5">
        <v>3</v>
      </c>
      <c r="I163" s="5" t="str">
        <f>VLOOKUP(F163,'Set up'!$A$2:$C$48,3,FALSE)</f>
        <v>Cash</v>
      </c>
      <c r="J163" s="5">
        <f>VLOOKUP(F163,'Set up'!$A$2:$D$48,4,FALSE)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up'!$A$2:$E$48,5,FALSE)</f>
        <v>Chq</v>
      </c>
      <c r="S163" s="1" t="s">
        <v>230</v>
      </c>
    </row>
    <row r="164" spans="1:19" x14ac:dyDescent="0.35">
      <c r="A164" s="4">
        <v>44200</v>
      </c>
      <c r="B164" s="5">
        <f t="shared" si="33"/>
        <v>1</v>
      </c>
      <c r="C164" s="5">
        <f t="shared" si="34"/>
        <v>2021</v>
      </c>
      <c r="D164" s="5" t="s">
        <v>226</v>
      </c>
      <c r="E164" s="5" t="str">
        <f>VLOOKUP(F164,'Set up'!$A$2:$C$48,2,FALSE)</f>
        <v>C00000013</v>
      </c>
      <c r="F164" s="1" t="s">
        <v>1453</v>
      </c>
      <c r="G164" s="11" t="s">
        <v>238</v>
      </c>
      <c r="H164" s="5">
        <v>1</v>
      </c>
      <c r="I164" s="5" t="str">
        <f>VLOOKUP(F164,'Set up'!$A$2:$C$48,3,FALSE)</f>
        <v>Cash</v>
      </c>
      <c r="J164" s="5">
        <f>VLOOKUP(F164,'Set up'!$A$2:$D$48,4,FALSE)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up'!$A$2:$E$48,5,FALSE)</f>
        <v>Chq</v>
      </c>
      <c r="S164" s="1" t="s">
        <v>230</v>
      </c>
    </row>
    <row r="165" spans="1:19" x14ac:dyDescent="0.35">
      <c r="A165" s="4">
        <v>44200</v>
      </c>
      <c r="B165" s="5">
        <f t="shared" si="33"/>
        <v>1</v>
      </c>
      <c r="C165" s="5">
        <f t="shared" si="34"/>
        <v>2021</v>
      </c>
      <c r="D165" s="5" t="s">
        <v>226</v>
      </c>
      <c r="E165" s="5" t="str">
        <f>VLOOKUP(F165,'Set up'!$A$2:$C$48,2,FALSE)</f>
        <v>C00000013</v>
      </c>
      <c r="F165" s="1" t="s">
        <v>1453</v>
      </c>
      <c r="G165" s="11" t="s">
        <v>17</v>
      </c>
      <c r="H165" s="5">
        <v>1</v>
      </c>
      <c r="I165" s="5" t="str">
        <f>VLOOKUP(F165,'Set up'!$A$2:$C$48,3,FALSE)</f>
        <v>Cash</v>
      </c>
      <c r="J165" s="5">
        <f>VLOOKUP(F165,'Set up'!$A$2:$D$48,4,FALSE)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up'!$A$2:$E$48,5,FALSE)</f>
        <v>Chq</v>
      </c>
      <c r="S165" s="1" t="s">
        <v>230</v>
      </c>
    </row>
    <row r="166" spans="1:19" x14ac:dyDescent="0.35">
      <c r="A166" s="4">
        <v>44200</v>
      </c>
      <c r="B166" s="5">
        <f t="shared" si="33"/>
        <v>1</v>
      </c>
      <c r="C166" s="5">
        <f t="shared" si="34"/>
        <v>2021</v>
      </c>
      <c r="D166" s="5" t="s">
        <v>226</v>
      </c>
      <c r="E166" s="5" t="str">
        <f>VLOOKUP(F166,'Set up'!$A$2:$C$48,2,FALSE)</f>
        <v>C00000013</v>
      </c>
      <c r="F166" s="1" t="s">
        <v>1453</v>
      </c>
      <c r="G166" s="11" t="s">
        <v>277</v>
      </c>
      <c r="H166" s="5">
        <v>1</v>
      </c>
      <c r="I166" s="5" t="str">
        <f>VLOOKUP(F166,'Set up'!$A$2:$C$48,3,FALSE)</f>
        <v>Cash</v>
      </c>
      <c r="J166" s="5">
        <f>VLOOKUP(F166,'Set up'!$A$2:$D$48,4,FALSE)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up'!$A$2:$E$48,5,FALSE)</f>
        <v>Chq</v>
      </c>
      <c r="S166" s="1" t="s">
        <v>230</v>
      </c>
    </row>
    <row r="167" spans="1:19" x14ac:dyDescent="0.35">
      <c r="A167" s="4">
        <v>44207</v>
      </c>
      <c r="B167" s="5">
        <f t="shared" si="33"/>
        <v>1</v>
      </c>
      <c r="C167" s="5">
        <f t="shared" si="34"/>
        <v>2021</v>
      </c>
      <c r="D167" s="5" t="s">
        <v>239</v>
      </c>
      <c r="E167" s="5" t="str">
        <f>VLOOKUP(F167,'Set up'!$A$2:$C$48,2,FALSE)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up'!$A$2:$C$48,3,FALSE)</f>
        <v>120</v>
      </c>
      <c r="J167" s="5">
        <f>VLOOKUP(F167,'Set up'!$A$2:$D$48,4,FALSE)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up'!$A$2:$E$48,5,FALSE)</f>
        <v>Trsf</v>
      </c>
      <c r="S167" s="43" t="s">
        <v>241</v>
      </c>
    </row>
    <row r="168" spans="1:19" x14ac:dyDescent="0.35">
      <c r="A168" s="4">
        <v>44204</v>
      </c>
      <c r="B168" s="5">
        <f t="shared" si="33"/>
        <v>1</v>
      </c>
      <c r="C168" s="5">
        <f t="shared" si="34"/>
        <v>2021</v>
      </c>
      <c r="D168" s="5" t="s">
        <v>242</v>
      </c>
      <c r="E168" s="5" t="str">
        <f>VLOOKUP(F168,'Set up'!$A$2:$C$48,2,FALSE)</f>
        <v>C00000013</v>
      </c>
      <c r="F168" s="1" t="s">
        <v>1453</v>
      </c>
      <c r="G168" s="11" t="s">
        <v>243</v>
      </c>
      <c r="H168" s="5">
        <v>3</v>
      </c>
      <c r="I168" s="5" t="str">
        <f>VLOOKUP(F168,'Set up'!$A$2:$C$48,3,FALSE)</f>
        <v>Cash</v>
      </c>
      <c r="J168" s="5">
        <f>VLOOKUP(F168,'Set up'!$A$2:$D$48,4,FALSE)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up'!$A$2:$E$48,5,FALSE)</f>
        <v>Chq</v>
      </c>
      <c r="S168" s="1" t="s">
        <v>249</v>
      </c>
    </row>
    <row r="169" spans="1:19" x14ac:dyDescent="0.35">
      <c r="A169" s="4">
        <v>44205</v>
      </c>
      <c r="B169" s="5">
        <f t="shared" si="33"/>
        <v>1</v>
      </c>
      <c r="C169" s="5">
        <f t="shared" si="34"/>
        <v>2021</v>
      </c>
      <c r="D169" s="5" t="s">
        <v>244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up'!$A$2:$C$48,3,FALSE)</f>
        <v>45</v>
      </c>
      <c r="J169" s="5">
        <f>VLOOKUP(F169,'Set up'!$A$2:$D$48,4,FALSE)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up'!$A$2:$E$48,5,FALSE)</f>
        <v>PD Chq</v>
      </c>
      <c r="S169" s="1" t="s">
        <v>245</v>
      </c>
    </row>
    <row r="170" spans="1:19" x14ac:dyDescent="0.35">
      <c r="A170" s="4">
        <v>44205</v>
      </c>
      <c r="B170" s="5">
        <f t="shared" si="33"/>
        <v>1</v>
      </c>
      <c r="C170" s="5">
        <f t="shared" si="34"/>
        <v>2021</v>
      </c>
      <c r="D170" s="5" t="s">
        <v>244</v>
      </c>
      <c r="E170" s="5" t="str">
        <f>VLOOKUP(F170,'Set up'!$A$2:$C$48,2,FALSE)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up'!$A$2:$C$48,3,FALSE)</f>
        <v>45</v>
      </c>
      <c r="J170" s="5">
        <f>VLOOKUP(F170,'Set up'!$A$2:$D$48,4,FALSE)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up'!$A$2:$E$48,5,FALSE)</f>
        <v>PD Chq</v>
      </c>
      <c r="S170" s="1" t="s">
        <v>245</v>
      </c>
    </row>
    <row r="171" spans="1:19" x14ac:dyDescent="0.35">
      <c r="A171" s="4">
        <v>44214</v>
      </c>
      <c r="B171" s="5">
        <f t="shared" si="33"/>
        <v>1</v>
      </c>
      <c r="C171" s="5">
        <f t="shared" si="34"/>
        <v>2021</v>
      </c>
      <c r="D171" s="5" t="s">
        <v>246</v>
      </c>
      <c r="E171" s="5" t="str">
        <f>VLOOKUP(F171,'Set up'!$A$2:$C$48,2,FALSE)</f>
        <v>C00000013</v>
      </c>
      <c r="F171" s="1" t="s">
        <v>1453</v>
      </c>
      <c r="G171" s="11" t="s">
        <v>24</v>
      </c>
      <c r="H171" s="5">
        <v>2</v>
      </c>
      <c r="I171" s="5" t="str">
        <f>VLOOKUP(F171,'Set up'!$A$2:$C$48,3,FALSE)</f>
        <v>Cash</v>
      </c>
      <c r="J171" s="5">
        <f>VLOOKUP(F171,'Set up'!$A$2:$D$48,4,FALSE)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up'!$A$2:$E$48,5,FALSE)</f>
        <v>Chq</v>
      </c>
      <c r="S171" s="1" t="s">
        <v>249</v>
      </c>
    </row>
    <row r="172" spans="1:19" x14ac:dyDescent="0.35">
      <c r="A172" s="4">
        <v>44214</v>
      </c>
      <c r="B172" s="5">
        <f t="shared" si="33"/>
        <v>1</v>
      </c>
      <c r="C172" s="5">
        <f t="shared" si="34"/>
        <v>2021</v>
      </c>
      <c r="D172" s="5" t="s">
        <v>246</v>
      </c>
      <c r="E172" s="5" t="str">
        <f>VLOOKUP(F172,'Set up'!$A$2:$C$48,2,FALSE)</f>
        <v>C00000013</v>
      </c>
      <c r="F172" s="1" t="s">
        <v>1453</v>
      </c>
      <c r="G172" s="11" t="s">
        <v>231</v>
      </c>
      <c r="H172" s="5">
        <v>1</v>
      </c>
      <c r="I172" s="5" t="str">
        <f>VLOOKUP(F172,'Set up'!$A$2:$C$48,3,FALSE)</f>
        <v>Cash</v>
      </c>
      <c r="J172" s="5">
        <f>VLOOKUP(F172,'Set up'!$A$2:$D$48,4,FALSE)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up'!$A$2:$E$48,5,FALSE)</f>
        <v>Chq</v>
      </c>
      <c r="S172" s="1" t="s">
        <v>249</v>
      </c>
    </row>
    <row r="173" spans="1:19" x14ac:dyDescent="0.35">
      <c r="A173" s="4">
        <v>44214</v>
      </c>
      <c r="B173" s="5">
        <f t="shared" si="33"/>
        <v>1</v>
      </c>
      <c r="C173" s="5">
        <f t="shared" si="34"/>
        <v>2021</v>
      </c>
      <c r="D173" s="5" t="s">
        <v>246</v>
      </c>
      <c r="E173" s="5" t="str">
        <f>VLOOKUP(F173,'Set up'!$A$2:$C$48,2,FALSE)</f>
        <v>C00000013</v>
      </c>
      <c r="F173" s="1" t="s">
        <v>1453</v>
      </c>
      <c r="G173" s="11" t="s">
        <v>97</v>
      </c>
      <c r="H173" s="5">
        <v>1</v>
      </c>
      <c r="I173" s="5" t="str">
        <f>VLOOKUP(F173,'Set up'!$A$2:$C$48,3,FALSE)</f>
        <v>Cash</v>
      </c>
      <c r="J173" s="5">
        <f>VLOOKUP(F173,'Set up'!$A$2:$D$48,4,FALSE)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up'!$A$2:$E$48,5,FALSE)</f>
        <v>Chq</v>
      </c>
      <c r="S173" s="1" t="s">
        <v>249</v>
      </c>
    </row>
    <row r="174" spans="1:19" x14ac:dyDescent="0.35">
      <c r="A174" s="4">
        <v>44214</v>
      </c>
      <c r="B174" s="5">
        <f t="shared" si="33"/>
        <v>1</v>
      </c>
      <c r="C174" s="5">
        <f t="shared" si="34"/>
        <v>2021</v>
      </c>
      <c r="D174" s="5" t="s">
        <v>246</v>
      </c>
      <c r="E174" s="5" t="str">
        <f>VLOOKUP(F174,'Set up'!$A$2:$C$48,2,FALSE)</f>
        <v>C00000013</v>
      </c>
      <c r="F174" s="1" t="s">
        <v>1453</v>
      </c>
      <c r="G174" s="11" t="s">
        <v>234</v>
      </c>
      <c r="H174" s="5">
        <v>1</v>
      </c>
      <c r="I174" s="5" t="str">
        <f>VLOOKUP(F174,'Set up'!$A$2:$C$48,3,FALSE)</f>
        <v>Cash</v>
      </c>
      <c r="J174" s="5">
        <f>VLOOKUP(F174,'Set up'!$A$2:$D$48,4,FALSE)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up'!$A$2:$E$48,5,FALSE)</f>
        <v>Chq</v>
      </c>
      <c r="S174" s="1" t="s">
        <v>249</v>
      </c>
    </row>
    <row r="175" spans="1:19" x14ac:dyDescent="0.35">
      <c r="A175" s="4">
        <v>44214</v>
      </c>
      <c r="B175" s="5">
        <f t="shared" si="33"/>
        <v>1</v>
      </c>
      <c r="C175" s="5">
        <f t="shared" si="34"/>
        <v>2021</v>
      </c>
      <c r="D175" s="5" t="s">
        <v>246</v>
      </c>
      <c r="E175" s="5" t="str">
        <f>VLOOKUP(F175,'Set up'!$A$2:$C$48,2,FALSE)</f>
        <v>C00000013</v>
      </c>
      <c r="F175" s="1" t="s">
        <v>1453</v>
      </c>
      <c r="G175" s="11" t="s">
        <v>178</v>
      </c>
      <c r="H175" s="5">
        <v>2</v>
      </c>
      <c r="I175" s="5" t="str">
        <f>VLOOKUP(F175,'Set up'!$A$2:$C$48,3,FALSE)</f>
        <v>Cash</v>
      </c>
      <c r="J175" s="5">
        <f>VLOOKUP(F175,'Set up'!$A$2:$D$48,4,FALSE)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up'!$A$2:$E$48,5,FALSE)</f>
        <v>Chq</v>
      </c>
      <c r="S175" s="1" t="s">
        <v>249</v>
      </c>
    </row>
    <row r="176" spans="1:19" x14ac:dyDescent="0.35">
      <c r="A176" s="4">
        <v>44214</v>
      </c>
      <c r="B176" s="5">
        <f t="shared" si="33"/>
        <v>1</v>
      </c>
      <c r="C176" s="5">
        <f t="shared" si="34"/>
        <v>2021</v>
      </c>
      <c r="D176" s="5" t="s">
        <v>246</v>
      </c>
      <c r="E176" s="5" t="str">
        <f>VLOOKUP(F176,'Set up'!$A$2:$C$48,2,FALSE)</f>
        <v>C00000013</v>
      </c>
      <c r="F176" s="1" t="s">
        <v>1453</v>
      </c>
      <c r="G176" s="11" t="s">
        <v>17</v>
      </c>
      <c r="H176" s="5">
        <v>2</v>
      </c>
      <c r="I176" s="5" t="str">
        <f>VLOOKUP(F176,'Set up'!$A$2:$C$48,3,FALSE)</f>
        <v>Cash</v>
      </c>
      <c r="J176" s="5">
        <f>VLOOKUP(F176,'Set up'!$A$2:$D$48,4,FALSE)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up'!$A$2:$E$48,5,FALSE)</f>
        <v>Chq</v>
      </c>
      <c r="S176" s="1" t="s">
        <v>249</v>
      </c>
    </row>
    <row r="177" spans="1:19" x14ac:dyDescent="0.35">
      <c r="A177" s="4">
        <v>44214</v>
      </c>
      <c r="B177" s="5">
        <f t="shared" si="33"/>
        <v>1</v>
      </c>
      <c r="C177" s="5">
        <f t="shared" si="34"/>
        <v>2021</v>
      </c>
      <c r="D177" s="5" t="s">
        <v>246</v>
      </c>
      <c r="E177" s="5" t="str">
        <f>VLOOKUP(F177,'Set up'!$A$2:$C$48,2,FALSE)</f>
        <v>C00000013</v>
      </c>
      <c r="F177" s="1" t="s">
        <v>1453</v>
      </c>
      <c r="G177" s="11" t="s">
        <v>218</v>
      </c>
      <c r="H177" s="5">
        <v>1</v>
      </c>
      <c r="I177" s="5" t="str">
        <f>VLOOKUP(F177,'Set up'!$A$2:$C$48,3,FALSE)</f>
        <v>Cash</v>
      </c>
      <c r="J177" s="5">
        <f>VLOOKUP(F177,'Set up'!$A$2:$D$48,4,FALSE)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up'!$A$2:$E$48,5,FALSE)</f>
        <v>Chq</v>
      </c>
      <c r="S177" s="1" t="s">
        <v>249</v>
      </c>
    </row>
    <row r="178" spans="1:19" ht="46.5" x14ac:dyDescent="0.35">
      <c r="A178" s="4">
        <v>44223</v>
      </c>
      <c r="B178" s="5">
        <f t="shared" si="33"/>
        <v>1</v>
      </c>
      <c r="C178" s="5">
        <f t="shared" si="34"/>
        <v>2021</v>
      </c>
      <c r="D178" s="5" t="s">
        <v>250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up'!$A$2:$C$48,3,FALSE)</f>
        <v>45</v>
      </c>
      <c r="J178" s="5">
        <f>VLOOKUP(F178,'Set up'!$A$2:$D$48,4,FALSE)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up'!$A$2:$E$48,5,FALSE)</f>
        <v>PD Chq</v>
      </c>
      <c r="S178" s="40" t="s">
        <v>251</v>
      </c>
    </row>
    <row r="179" spans="1:19" ht="46.5" x14ac:dyDescent="0.35">
      <c r="A179" s="4">
        <v>44223</v>
      </c>
      <c r="B179" s="5">
        <f t="shared" si="33"/>
        <v>1</v>
      </c>
      <c r="C179" s="5">
        <f t="shared" si="34"/>
        <v>2021</v>
      </c>
      <c r="D179" s="5" t="s">
        <v>250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up'!$A$2:$C$48,3,FALSE)</f>
        <v>45</v>
      </c>
      <c r="J179" s="5">
        <f>VLOOKUP(F179,'Set up'!$A$2:$D$48,4,FALSE)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up'!$A$2:$E$48,5,FALSE)</f>
        <v>PD Chq</v>
      </c>
      <c r="S179" s="40" t="s">
        <v>251</v>
      </c>
    </row>
    <row r="180" spans="1:19" ht="46.5" x14ac:dyDescent="0.35">
      <c r="A180" s="4">
        <v>44223</v>
      </c>
      <c r="B180" s="5">
        <f t="shared" si="33"/>
        <v>1</v>
      </c>
      <c r="C180" s="5">
        <f t="shared" si="34"/>
        <v>2021</v>
      </c>
      <c r="D180" s="5" t="s">
        <v>250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up'!$A$2:$C$48,3,FALSE)</f>
        <v>45</v>
      </c>
      <c r="J180" s="5">
        <f>VLOOKUP(F180,'Set up'!$A$2:$D$48,4,FALSE)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up'!$A$2:$E$48,5,FALSE)</f>
        <v>PD Chq</v>
      </c>
      <c r="S180" s="40" t="s">
        <v>251</v>
      </c>
    </row>
    <row r="181" spans="1:19" x14ac:dyDescent="0.35">
      <c r="A181" s="4">
        <v>44225</v>
      </c>
      <c r="B181" s="5">
        <f t="shared" si="33"/>
        <v>1</v>
      </c>
      <c r="C181" s="5">
        <f t="shared" si="34"/>
        <v>2021</v>
      </c>
      <c r="D181" s="5" t="s">
        <v>252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up'!$A$2:$C$48,3,FALSE)</f>
        <v>Cash</v>
      </c>
      <c r="J181" s="5">
        <f>VLOOKUP(F181,'Set up'!$A$2:$D$48,4,FALSE)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up'!$A$2:$E$48,5,FALSE)</f>
        <v>Trsf</v>
      </c>
      <c r="S181" s="1" t="s">
        <v>267</v>
      </c>
    </row>
    <row r="182" spans="1:19" x14ac:dyDescent="0.35">
      <c r="A182" s="4">
        <v>44225</v>
      </c>
      <c r="B182" s="5">
        <f t="shared" si="33"/>
        <v>1</v>
      </c>
      <c r="C182" s="5">
        <f t="shared" si="34"/>
        <v>2021</v>
      </c>
      <c r="D182" s="5" t="s">
        <v>252</v>
      </c>
      <c r="E182" s="5" t="str">
        <f>VLOOKUP(F182,'Set up'!$A$2:$C$48,2,FALSE)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up'!$A$2:$C$48,3,FALSE)</f>
        <v>Cash</v>
      </c>
      <c r="J182" s="5">
        <f>VLOOKUP(F182,'Set up'!$A$2:$D$48,4,FALSE)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up'!$A$2:$E$48,5,FALSE)</f>
        <v>Trsf</v>
      </c>
      <c r="S182" s="1" t="s">
        <v>267</v>
      </c>
    </row>
    <row r="183" spans="1:19" x14ac:dyDescent="0.35">
      <c r="A183" s="4">
        <v>44225</v>
      </c>
      <c r="B183" s="5">
        <f t="shared" si="33"/>
        <v>1</v>
      </c>
      <c r="C183" s="5">
        <f t="shared" si="34"/>
        <v>2021</v>
      </c>
      <c r="D183" s="5" t="s">
        <v>252</v>
      </c>
      <c r="E183" s="5" t="str">
        <f>VLOOKUP(F183,'Set up'!$A$2:$C$48,2,FALSE)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up'!$A$2:$C$48,3,FALSE)</f>
        <v>Cash</v>
      </c>
      <c r="J183" s="5">
        <f>VLOOKUP(F183,'Set up'!$A$2:$D$48,4,FALSE)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up'!$A$2:$E$48,5,FALSE)</f>
        <v>Trsf</v>
      </c>
      <c r="S183" s="1" t="s">
        <v>267</v>
      </c>
    </row>
    <row r="184" spans="1:19" x14ac:dyDescent="0.35">
      <c r="A184" s="4">
        <v>44225</v>
      </c>
      <c r="B184" s="5">
        <f t="shared" si="33"/>
        <v>1</v>
      </c>
      <c r="C184" s="5">
        <f t="shared" si="34"/>
        <v>2021</v>
      </c>
      <c r="D184" s="5" t="s">
        <v>253</v>
      </c>
      <c r="E184" s="5" t="str">
        <f>VLOOKUP(F184,'Set up'!$A$2:$C$48,2,FALSE)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up'!$A$2:$C$48,3,FALSE)</f>
        <v>120</v>
      </c>
      <c r="J184" s="5">
        <f>VLOOKUP(F184,'Set up'!$A$2:$D$48,4,FALSE)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up'!$A$2:$E$48,5,FALSE)</f>
        <v>Trsf</v>
      </c>
      <c r="S184" s="1" t="s">
        <v>343</v>
      </c>
    </row>
    <row r="185" spans="1:19" x14ac:dyDescent="0.35">
      <c r="A185" s="4">
        <v>44225</v>
      </c>
      <c r="B185" s="5">
        <f t="shared" si="33"/>
        <v>1</v>
      </c>
      <c r="C185" s="5">
        <f t="shared" si="34"/>
        <v>2021</v>
      </c>
      <c r="D185" s="5" t="s">
        <v>253</v>
      </c>
      <c r="E185" s="5" t="str">
        <f>VLOOKUP(F185,'Set up'!$A$2:$C$48,2,FALSE)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up'!$A$2:$C$48,3,FALSE)</f>
        <v>120</v>
      </c>
      <c r="J185" s="5">
        <f>VLOOKUP(F185,'Set up'!$A$2:$D$48,4,FALSE)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up'!$A$2:$E$48,5,FALSE)</f>
        <v>Trsf</v>
      </c>
      <c r="S185" s="1" t="s">
        <v>343</v>
      </c>
    </row>
    <row r="186" spans="1:19" x14ac:dyDescent="0.35">
      <c r="A186" s="4">
        <v>44225</v>
      </c>
      <c r="B186" s="5">
        <f t="shared" si="33"/>
        <v>1</v>
      </c>
      <c r="C186" s="5">
        <f t="shared" si="34"/>
        <v>2021</v>
      </c>
      <c r="D186" s="5" t="s">
        <v>253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up'!$A$2:$C$48,3,FALSE)</f>
        <v>120</v>
      </c>
      <c r="J186" s="5">
        <f>VLOOKUP(F186,'Set up'!$A$2:$D$48,4,FALSE)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up'!$A$2:$E$48,5,FALSE)</f>
        <v>Trsf</v>
      </c>
      <c r="S186" s="1" t="s">
        <v>343</v>
      </c>
    </row>
    <row r="187" spans="1:19" x14ac:dyDescent="0.35">
      <c r="A187" s="4">
        <v>44225</v>
      </c>
      <c r="B187" s="5">
        <f t="shared" si="33"/>
        <v>1</v>
      </c>
      <c r="C187" s="5">
        <f t="shared" si="34"/>
        <v>2021</v>
      </c>
      <c r="D187" s="5" t="s">
        <v>253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up'!$A$2:$C$48,3,FALSE)</f>
        <v>120</v>
      </c>
      <c r="J187" s="5">
        <f>VLOOKUP(F187,'Set up'!$A$2:$D$48,4,FALSE)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up'!$A$2:$E$48,5,FALSE)</f>
        <v>Trsf</v>
      </c>
      <c r="S187" s="1" t="s">
        <v>343</v>
      </c>
    </row>
    <row r="188" spans="1:19" x14ac:dyDescent="0.35">
      <c r="A188" s="4">
        <v>44230</v>
      </c>
      <c r="B188" s="5">
        <f t="shared" si="33"/>
        <v>2</v>
      </c>
      <c r="C188" s="5">
        <f t="shared" si="34"/>
        <v>2021</v>
      </c>
      <c r="D188" s="5" t="s">
        <v>256</v>
      </c>
      <c r="E188" s="5" t="str">
        <f>VLOOKUP(F188,'Set up'!$A$2:$C$48,2,FALSE)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up'!$A$2:$C$48,3,FALSE)</f>
        <v>Cash</v>
      </c>
      <c r="J188" s="5">
        <f>VLOOKUP(F188,'Set up'!$A$2:$D$48,4,FALSE)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up'!$A$2:$E$48,5,FALSE)</f>
        <v>Cash</v>
      </c>
      <c r="S188" s="1" t="s">
        <v>268</v>
      </c>
    </row>
    <row r="189" spans="1:19" x14ac:dyDescent="0.35">
      <c r="A189" s="4">
        <v>44230</v>
      </c>
      <c r="B189" s="5">
        <f t="shared" si="33"/>
        <v>2</v>
      </c>
      <c r="C189" s="5">
        <f t="shared" si="34"/>
        <v>2021</v>
      </c>
      <c r="D189" s="5" t="s">
        <v>256</v>
      </c>
      <c r="E189" s="5" t="str">
        <f>VLOOKUP(F189,'Set up'!$A$2:$C$48,2,FALSE)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up'!$A$2:$C$48,3,FALSE)</f>
        <v>Cash</v>
      </c>
      <c r="J189" s="5">
        <f>VLOOKUP(F189,'Set up'!$A$2:$D$48,4,FALSE)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up'!$A$2:$E$48,5,FALSE)</f>
        <v>Cash</v>
      </c>
      <c r="S189" s="1" t="s">
        <v>268</v>
      </c>
    </row>
    <row r="190" spans="1:19" x14ac:dyDescent="0.35">
      <c r="A190" s="4">
        <v>44230</v>
      </c>
      <c r="B190" s="5">
        <f t="shared" si="33"/>
        <v>2</v>
      </c>
      <c r="C190" s="5">
        <f t="shared" si="34"/>
        <v>2021</v>
      </c>
      <c r="D190" s="5" t="s">
        <v>256</v>
      </c>
      <c r="E190" s="5" t="str">
        <f>VLOOKUP(F190,'Set up'!$A$2:$C$48,2,FALSE)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up'!$A$2:$C$48,3,FALSE)</f>
        <v>Cash</v>
      </c>
      <c r="J190" s="5">
        <f>VLOOKUP(F190,'Set up'!$A$2:$D$48,4,FALSE)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up'!$A$2:$E$48,5,FALSE)</f>
        <v>Cash</v>
      </c>
      <c r="S190" s="1" t="s">
        <v>268</v>
      </c>
    </row>
    <row r="191" spans="1:19" x14ac:dyDescent="0.35">
      <c r="A191" s="4">
        <v>44230</v>
      </c>
      <c r="B191" s="5">
        <f t="shared" si="33"/>
        <v>2</v>
      </c>
      <c r="C191" s="5">
        <f t="shared" si="34"/>
        <v>2021</v>
      </c>
      <c r="D191" s="5" t="s">
        <v>256</v>
      </c>
      <c r="E191" s="5" t="str">
        <f>VLOOKUP(F191,'Set up'!$A$2:$C$48,2,FALSE)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up'!$A$2:$C$48,3,FALSE)</f>
        <v>Cash</v>
      </c>
      <c r="J191" s="5">
        <f>VLOOKUP(F191,'Set up'!$A$2:$D$48,4,FALSE)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up'!$A$2:$E$48,5,FALSE)</f>
        <v>Cash</v>
      </c>
      <c r="S191" s="1" t="s">
        <v>268</v>
      </c>
    </row>
    <row r="192" spans="1:19" x14ac:dyDescent="0.35">
      <c r="A192" s="4">
        <v>44230</v>
      </c>
      <c r="B192" s="5">
        <f t="shared" si="33"/>
        <v>2</v>
      </c>
      <c r="C192" s="5">
        <f t="shared" si="34"/>
        <v>2021</v>
      </c>
      <c r="D192" s="5" t="s">
        <v>256</v>
      </c>
      <c r="E192" s="5" t="str">
        <f>VLOOKUP(F192,'Set up'!$A$2:$C$48,2,FALSE)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up'!$A$2:$C$48,3,FALSE)</f>
        <v>Cash</v>
      </c>
      <c r="J192" s="5">
        <f>VLOOKUP(F192,'Set up'!$A$2:$D$48,4,FALSE)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up'!$A$2:$E$48,5,FALSE)</f>
        <v>Cash</v>
      </c>
      <c r="S192" s="1" t="s">
        <v>268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up'!$A$2:$C$48,2,FALSE)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up'!$A$2:$C$48,3,FALSE)</f>
        <v>Cash</v>
      </c>
      <c r="J193" s="5">
        <f>VLOOKUP(F193,'Set up'!$A$2:$D$48,4,FALSE)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up'!$A$2:$E$48,5,FALSE)</f>
        <v>Cash</v>
      </c>
      <c r="S193" s="1" t="s">
        <v>268</v>
      </c>
    </row>
    <row r="194" spans="1:19" x14ac:dyDescent="0.35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260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up'!$A$2:$C$48,3,FALSE)</f>
        <v>Cash</v>
      </c>
      <c r="J194" s="5">
        <f>VLOOKUP(F194,'Set up'!$A$2:$D$48,4,FALSE)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up'!$A$2:$E$48,5,FALSE)</f>
        <v>Chq</v>
      </c>
      <c r="S194" s="1" t="s">
        <v>269</v>
      </c>
    </row>
    <row r="195" spans="1:19" x14ac:dyDescent="0.35">
      <c r="A195" s="4">
        <v>44229</v>
      </c>
      <c r="B195" s="5">
        <f t="shared" si="36"/>
        <v>2</v>
      </c>
      <c r="C195" s="5">
        <f t="shared" si="37"/>
        <v>2021</v>
      </c>
      <c r="D195" s="5" t="s">
        <v>260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up'!$A$2:$C$48,3,FALSE)</f>
        <v>Cash</v>
      </c>
      <c r="J195" s="5">
        <f>VLOOKUP(F195,'Set up'!$A$2:$D$48,4,FALSE)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up'!$A$2:$E$48,5,FALSE)</f>
        <v>Chq</v>
      </c>
      <c r="S195" s="1" t="s">
        <v>269</v>
      </c>
    </row>
    <row r="196" spans="1:19" x14ac:dyDescent="0.35">
      <c r="A196" s="4">
        <v>44233</v>
      </c>
      <c r="B196" s="5">
        <f t="shared" si="36"/>
        <v>2</v>
      </c>
      <c r="C196" s="5">
        <f t="shared" si="37"/>
        <v>2021</v>
      </c>
      <c r="D196" s="5" t="s">
        <v>261</v>
      </c>
      <c r="E196" s="5" t="str">
        <f>VLOOKUP(F196,'Set up'!$A$2:$C$48,2,FALSE)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up'!$A$2:$C$48,3,FALSE)</f>
        <v>Cash</v>
      </c>
      <c r="J196" s="5">
        <f>VLOOKUP(F196,'Set up'!$A$2:$D$48,4,FALSE)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up'!$A$2:$E$48,5,FALSE)</f>
        <v>Cash</v>
      </c>
      <c r="S196" s="1" t="s">
        <v>268</v>
      </c>
    </row>
    <row r="197" spans="1:19" x14ac:dyDescent="0.35">
      <c r="A197" s="4">
        <v>44236</v>
      </c>
      <c r="B197" s="5">
        <f t="shared" si="36"/>
        <v>2</v>
      </c>
      <c r="C197" s="5">
        <f t="shared" si="37"/>
        <v>2021</v>
      </c>
      <c r="D197" s="5" t="s">
        <v>265</v>
      </c>
      <c r="E197" s="5" t="str">
        <f>VLOOKUP(F197,'Set up'!$A$2:$C$48,2,FALSE)</f>
        <v>C00000013</v>
      </c>
      <c r="F197" s="1" t="s">
        <v>1453</v>
      </c>
      <c r="G197" s="11" t="s">
        <v>235</v>
      </c>
      <c r="H197" s="5">
        <v>1</v>
      </c>
      <c r="I197" s="5" t="str">
        <f>VLOOKUP(F197,'Set up'!$A$2:$C$48,3,FALSE)</f>
        <v>Cash</v>
      </c>
      <c r="J197" s="5">
        <f>VLOOKUP(F197,'Set up'!$A$2:$D$48,4,FALSE)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up'!$A$2:$E$48,5,FALSE)</f>
        <v>Chq</v>
      </c>
      <c r="S197" s="1" t="s">
        <v>270</v>
      </c>
    </row>
    <row r="198" spans="1:19" x14ac:dyDescent="0.35">
      <c r="A198" s="4">
        <v>44236</v>
      </c>
      <c r="B198" s="5">
        <f t="shared" si="36"/>
        <v>2</v>
      </c>
      <c r="C198" s="5">
        <f t="shared" si="37"/>
        <v>2021</v>
      </c>
      <c r="D198" s="5" t="s">
        <v>265</v>
      </c>
      <c r="E198" s="5" t="str">
        <f>VLOOKUP(F198,'Set up'!$A$2:$C$48,2,FALSE)</f>
        <v>C00000013</v>
      </c>
      <c r="F198" s="1" t="s">
        <v>1453</v>
      </c>
      <c r="G198" s="11" t="s">
        <v>24</v>
      </c>
      <c r="H198" s="5">
        <v>2</v>
      </c>
      <c r="I198" s="5" t="str">
        <f>VLOOKUP(F198,'Set up'!$A$2:$C$48,3,FALSE)</f>
        <v>Cash</v>
      </c>
      <c r="J198" s="5">
        <f>VLOOKUP(F198,'Set up'!$A$2:$D$48,4,FALSE)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up'!$A$2:$E$48,5,FALSE)</f>
        <v>Chq</v>
      </c>
      <c r="S198" s="1" t="s">
        <v>270</v>
      </c>
    </row>
    <row r="199" spans="1:19" x14ac:dyDescent="0.35">
      <c r="A199" s="4">
        <v>44236</v>
      </c>
      <c r="B199" s="5">
        <f t="shared" si="36"/>
        <v>2</v>
      </c>
      <c r="C199" s="5">
        <f t="shared" si="37"/>
        <v>2021</v>
      </c>
      <c r="D199" s="5" t="s">
        <v>265</v>
      </c>
      <c r="E199" s="5" t="str">
        <f>VLOOKUP(F199,'Set up'!$A$2:$C$48,2,FALSE)</f>
        <v>C00000013</v>
      </c>
      <c r="F199" s="1" t="s">
        <v>1453</v>
      </c>
      <c r="G199" s="11" t="s">
        <v>67</v>
      </c>
      <c r="H199" s="5">
        <v>1</v>
      </c>
      <c r="I199" s="5" t="str">
        <f>VLOOKUP(F199,'Set up'!$A$2:$C$48,3,FALSE)</f>
        <v>Cash</v>
      </c>
      <c r="J199" s="5">
        <f>VLOOKUP(F199,'Set up'!$A$2:$D$48,4,FALSE)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up'!$A$2:$E$48,5,FALSE)</f>
        <v>Chq</v>
      </c>
      <c r="S199" s="1" t="s">
        <v>270</v>
      </c>
    </row>
    <row r="200" spans="1:19" x14ac:dyDescent="0.35">
      <c r="A200" s="4">
        <v>44236</v>
      </c>
      <c r="B200" s="5">
        <f t="shared" si="36"/>
        <v>2</v>
      </c>
      <c r="C200" s="5">
        <f t="shared" si="37"/>
        <v>2021</v>
      </c>
      <c r="D200" s="5" t="s">
        <v>265</v>
      </c>
      <c r="E200" s="5" t="str">
        <f>VLOOKUP(F200,'Set up'!$A$2:$C$48,2,FALSE)</f>
        <v>C00000013</v>
      </c>
      <c r="F200" s="1" t="s">
        <v>1453</v>
      </c>
      <c r="G200" s="11" t="s">
        <v>231</v>
      </c>
      <c r="H200" s="5">
        <v>1</v>
      </c>
      <c r="I200" s="5" t="str">
        <f>VLOOKUP(F200,'Set up'!$A$2:$C$48,3,FALSE)</f>
        <v>Cash</v>
      </c>
      <c r="J200" s="5">
        <f>VLOOKUP(F200,'Set up'!$A$2:$D$48,4,FALSE)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up'!$A$2:$E$48,5,FALSE)</f>
        <v>Chq</v>
      </c>
      <c r="S200" s="1" t="s">
        <v>270</v>
      </c>
    </row>
    <row r="201" spans="1:19" x14ac:dyDescent="0.35">
      <c r="A201" s="4">
        <v>44236</v>
      </c>
      <c r="B201" s="5">
        <f t="shared" si="36"/>
        <v>2</v>
      </c>
      <c r="C201" s="5">
        <f t="shared" si="37"/>
        <v>2021</v>
      </c>
      <c r="D201" s="5" t="s">
        <v>265</v>
      </c>
      <c r="E201" s="5" t="str">
        <f>VLOOKUP(F201,'Set up'!$A$2:$C$48,2,FALSE)</f>
        <v>C00000013</v>
      </c>
      <c r="F201" s="1" t="s">
        <v>1453</v>
      </c>
      <c r="G201" s="11" t="s">
        <v>17</v>
      </c>
      <c r="H201" s="5">
        <v>1</v>
      </c>
      <c r="I201" s="5" t="str">
        <f>VLOOKUP(F201,'Set up'!$A$2:$C$48,3,FALSE)</f>
        <v>Cash</v>
      </c>
      <c r="J201" s="5">
        <f>VLOOKUP(F201,'Set up'!$A$2:$D$48,4,FALSE)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up'!$A$2:$E$48,5,FALSE)</f>
        <v>Chq</v>
      </c>
      <c r="S201" s="1" t="s">
        <v>271</v>
      </c>
    </row>
    <row r="202" spans="1:19" x14ac:dyDescent="0.35">
      <c r="A202" s="4">
        <v>44236</v>
      </c>
      <c r="B202" s="5">
        <f t="shared" si="36"/>
        <v>2</v>
      </c>
      <c r="C202" s="5">
        <f t="shared" si="37"/>
        <v>2021</v>
      </c>
      <c r="D202" s="5" t="s">
        <v>265</v>
      </c>
      <c r="E202" s="5" t="str">
        <f>VLOOKUP(F202,'Set up'!$A$2:$C$48,2,FALSE)</f>
        <v>C00000013</v>
      </c>
      <c r="F202" s="1" t="s">
        <v>1453</v>
      </c>
      <c r="G202" s="11" t="s">
        <v>234</v>
      </c>
      <c r="H202" s="5">
        <v>1</v>
      </c>
      <c r="I202" s="5" t="str">
        <f>VLOOKUP(F202,'Set up'!$A$2:$C$48,3,FALSE)</f>
        <v>Cash</v>
      </c>
      <c r="J202" s="5">
        <f>VLOOKUP(F202,'Set up'!$A$2:$D$48,4,FALSE)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up'!$A$2:$E$48,5,FALSE)</f>
        <v>Chq</v>
      </c>
      <c r="S202" s="1" t="s">
        <v>271</v>
      </c>
    </row>
    <row r="203" spans="1:19" x14ac:dyDescent="0.35">
      <c r="A203" s="4">
        <v>44244</v>
      </c>
      <c r="B203" s="5">
        <f t="shared" si="36"/>
        <v>2</v>
      </c>
      <c r="C203" s="5">
        <f t="shared" si="37"/>
        <v>2021</v>
      </c>
      <c r="D203" s="5" t="s">
        <v>266</v>
      </c>
      <c r="E203" s="5" t="str">
        <f>VLOOKUP(F203,'Set up'!$A$2:$C$48,2,FALSE)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up'!$A$2:$C$48,3,FALSE)</f>
        <v>Cash</v>
      </c>
      <c r="J203" s="5">
        <f>VLOOKUP(F203,'Set up'!$A$2:$D$48,4,FALSE)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up'!$A$2:$E$48,5,FALSE)</f>
        <v>Chq</v>
      </c>
    </row>
    <row r="204" spans="1:19" x14ac:dyDescent="0.35">
      <c r="A204" s="4">
        <v>44246</v>
      </c>
      <c r="B204" s="5">
        <f t="shared" si="36"/>
        <v>2</v>
      </c>
      <c r="C204" s="5">
        <f t="shared" si="37"/>
        <v>2021</v>
      </c>
      <c r="D204" s="5" t="s">
        <v>273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up'!$A$2:$C$48,3,FALSE)</f>
        <v>Cash</v>
      </c>
      <c r="J204" s="5">
        <f>VLOOKUP(F204,'Set up'!$A$2:$D$48,4,FALSE)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up'!$A$2:$E$48,5,FALSE)</f>
        <v>Trsf</v>
      </c>
      <c r="S204" s="1" t="s">
        <v>283</v>
      </c>
    </row>
    <row r="205" spans="1:19" x14ac:dyDescent="0.35">
      <c r="A205" s="4">
        <v>44251</v>
      </c>
      <c r="B205" s="5">
        <f t="shared" si="36"/>
        <v>2</v>
      </c>
      <c r="C205" s="5">
        <f t="shared" si="37"/>
        <v>2021</v>
      </c>
      <c r="D205" s="5" t="s">
        <v>274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up'!$A$2:$C$48,3,FALSE)</f>
        <v>120</v>
      </c>
      <c r="J205" s="5">
        <f>VLOOKUP(F205,'Set up'!$A$2:$D$48,4,FALSE)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up'!$A$2:$E$48,5,FALSE)</f>
        <v>Chq</v>
      </c>
      <c r="S205" s="1" t="s">
        <v>385</v>
      </c>
    </row>
    <row r="206" spans="1:19" x14ac:dyDescent="0.35">
      <c r="A206" s="4">
        <v>44251</v>
      </c>
      <c r="B206" s="5">
        <f t="shared" si="36"/>
        <v>2</v>
      </c>
      <c r="C206" s="5">
        <f t="shared" si="37"/>
        <v>2021</v>
      </c>
      <c r="D206" s="5" t="s">
        <v>274</v>
      </c>
      <c r="E206" s="5" t="str">
        <f>VLOOKUP(F206,'Set up'!$A$2:$C$48,2,FALSE)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up'!$A$2:$C$48,3,FALSE)</f>
        <v>120</v>
      </c>
      <c r="J206" s="5">
        <f>VLOOKUP(F206,'Set up'!$A$2:$D$48,4,FALSE)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up'!$A$2:$E$48,5,FALSE)</f>
        <v>Chq</v>
      </c>
      <c r="S206" s="1" t="s">
        <v>385</v>
      </c>
    </row>
    <row r="207" spans="1:19" x14ac:dyDescent="0.35">
      <c r="A207" s="4">
        <v>44251</v>
      </c>
      <c r="B207" s="5">
        <f t="shared" si="36"/>
        <v>2</v>
      </c>
      <c r="C207" s="5">
        <f t="shared" si="37"/>
        <v>2021</v>
      </c>
      <c r="D207" s="5" t="s">
        <v>274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up'!$A$2:$C$48,3,FALSE)</f>
        <v>120</v>
      </c>
      <c r="J207" s="5">
        <f>VLOOKUP(F207,'Set up'!$A$2:$D$48,4,FALSE)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up'!$A$2:$E$48,5,FALSE)</f>
        <v>Chq</v>
      </c>
      <c r="S207" s="1" t="s">
        <v>385</v>
      </c>
    </row>
    <row r="208" spans="1:19" x14ac:dyDescent="0.35">
      <c r="A208" s="4">
        <v>44251</v>
      </c>
      <c r="B208" s="5">
        <f t="shared" si="36"/>
        <v>2</v>
      </c>
      <c r="C208" s="5">
        <f t="shared" si="37"/>
        <v>2021</v>
      </c>
      <c r="D208" s="5" t="s">
        <v>274</v>
      </c>
      <c r="E208" s="5" t="str">
        <f>VLOOKUP(F208,'Set up'!$A$2:$C$48,2,FALSE)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up'!$A$2:$C$48,3,FALSE)</f>
        <v>120</v>
      </c>
      <c r="J208" s="5">
        <f>VLOOKUP(F208,'Set up'!$A$2:$D$48,4,FALSE)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up'!$A$2:$E$48,5,FALSE)</f>
        <v>Chq</v>
      </c>
      <c r="S208" s="1" t="s">
        <v>385</v>
      </c>
    </row>
    <row r="209" spans="1:19" x14ac:dyDescent="0.35">
      <c r="A209" s="4">
        <v>44250</v>
      </c>
      <c r="B209" s="5">
        <f t="shared" si="36"/>
        <v>2</v>
      </c>
      <c r="C209" s="5">
        <f t="shared" si="37"/>
        <v>2021</v>
      </c>
      <c r="D209" s="5" t="s">
        <v>275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up'!$A$2:$C$48,3,FALSE)</f>
        <v>Cash</v>
      </c>
      <c r="J209" s="5">
        <f>VLOOKUP(F209,'Set up'!$A$2:$D$48,4,FALSE)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up'!$A$2:$E$48,5,FALSE)</f>
        <v>Trsf</v>
      </c>
      <c r="S209" s="1" t="s">
        <v>298</v>
      </c>
    </row>
    <row r="210" spans="1:19" x14ac:dyDescent="0.35">
      <c r="A210" s="4">
        <v>44250</v>
      </c>
      <c r="B210" s="5">
        <f t="shared" si="36"/>
        <v>2</v>
      </c>
      <c r="C210" s="5">
        <f t="shared" si="37"/>
        <v>2021</v>
      </c>
      <c r="D210" s="5" t="s">
        <v>275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up'!$A$2:$C$48,3,FALSE)</f>
        <v>Cash</v>
      </c>
      <c r="J210" s="5">
        <f>VLOOKUP(F210,'Set up'!$A$2:$D$48,4,FALSE)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up'!$A$2:$E$48,5,FALSE)</f>
        <v>Trsf</v>
      </c>
      <c r="S210" s="1" t="s">
        <v>298</v>
      </c>
    </row>
    <row r="211" spans="1:19" x14ac:dyDescent="0.35">
      <c r="A211" s="4">
        <v>44250</v>
      </c>
      <c r="B211" s="5">
        <f t="shared" si="36"/>
        <v>2</v>
      </c>
      <c r="C211" s="5">
        <f t="shared" si="37"/>
        <v>2021</v>
      </c>
      <c r="D211" s="5" t="s">
        <v>275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up'!$A$2:$C$48,3,FALSE)</f>
        <v>Cash</v>
      </c>
      <c r="J211" s="5">
        <f>VLOOKUP(F211,'Set up'!$A$2:$D$48,4,FALSE)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up'!$A$2:$E$48,5,FALSE)</f>
        <v>Trsf</v>
      </c>
      <c r="S211" s="1" t="s">
        <v>298</v>
      </c>
    </row>
    <row r="212" spans="1:19" x14ac:dyDescent="0.35">
      <c r="A212" s="4">
        <v>44253</v>
      </c>
      <c r="B212" s="5">
        <f t="shared" si="36"/>
        <v>2</v>
      </c>
      <c r="C212" s="5">
        <f t="shared" si="37"/>
        <v>2021</v>
      </c>
      <c r="D212" s="5" t="s">
        <v>278</v>
      </c>
      <c r="E212" s="5" t="str">
        <f>VLOOKUP(F212,'Set up'!$A$2:$C$48,2,FALSE)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up'!$A$2:$C$48,3,FALSE)</f>
        <v>Cash</v>
      </c>
      <c r="J212" s="5">
        <f>VLOOKUP(F212,'Set up'!$A$2:$D$48,4,FALSE)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up'!$A$2:$E$48,5,FALSE)</f>
        <v>Trsf</v>
      </c>
      <c r="S212" s="1" t="s">
        <v>282</v>
      </c>
    </row>
    <row r="213" spans="1:19" x14ac:dyDescent="0.35">
      <c r="A213" s="4">
        <v>44253</v>
      </c>
      <c r="B213" s="5">
        <f t="shared" si="36"/>
        <v>2</v>
      </c>
      <c r="C213" s="5">
        <f t="shared" si="37"/>
        <v>2021</v>
      </c>
      <c r="D213" s="5" t="s">
        <v>278</v>
      </c>
      <c r="E213" s="5" t="str">
        <f>VLOOKUP(F213,'Set up'!$A$2:$C$48,2,FALSE)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up'!$A$2:$C$48,3,FALSE)</f>
        <v>Cash</v>
      </c>
      <c r="J213" s="5">
        <f>VLOOKUP(F213,'Set up'!$A$2:$D$48,4,FALSE)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up'!$A$2:$E$48,5,FALSE)</f>
        <v>Trsf</v>
      </c>
      <c r="S213" s="1" t="s">
        <v>282</v>
      </c>
    </row>
    <row r="214" spans="1:19" x14ac:dyDescent="0.35">
      <c r="A214" s="4">
        <v>44253</v>
      </c>
      <c r="B214" s="5">
        <f t="shared" si="36"/>
        <v>2</v>
      </c>
      <c r="C214" s="5">
        <f t="shared" si="37"/>
        <v>2021</v>
      </c>
      <c r="D214" s="5" t="s">
        <v>278</v>
      </c>
      <c r="E214" s="5" t="str">
        <f>VLOOKUP(F214,'Set up'!$A$2:$C$48,2,FALSE)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up'!$A$2:$C$48,3,FALSE)</f>
        <v>Cash</v>
      </c>
      <c r="J214" s="5">
        <f>VLOOKUP(F214,'Set up'!$A$2:$D$48,4,FALSE)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up'!$A$2:$E$48,5,FALSE)</f>
        <v>Trsf</v>
      </c>
      <c r="S214" s="1" t="s">
        <v>282</v>
      </c>
    </row>
    <row r="215" spans="1:19" x14ac:dyDescent="0.35">
      <c r="A215" s="4">
        <v>44263</v>
      </c>
      <c r="B215" s="5">
        <f t="shared" si="36"/>
        <v>3</v>
      </c>
      <c r="C215" s="5">
        <f t="shared" si="37"/>
        <v>2021</v>
      </c>
      <c r="D215" s="5" t="s">
        <v>285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up'!$A$2:$C$48,3,FALSE)</f>
        <v>120</v>
      </c>
      <c r="J215" s="5">
        <f>VLOOKUP(F215,'Set up'!$A$2:$D$48,4,FALSE)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up'!$A$2:$E$48,5,FALSE)</f>
        <v>Chq</v>
      </c>
      <c r="S215" s="1" t="s">
        <v>389</v>
      </c>
    </row>
    <row r="216" spans="1:19" x14ac:dyDescent="0.35">
      <c r="A216" s="4">
        <v>44263</v>
      </c>
      <c r="B216" s="5">
        <f t="shared" si="36"/>
        <v>3</v>
      </c>
      <c r="C216" s="5">
        <f t="shared" si="37"/>
        <v>2021</v>
      </c>
      <c r="D216" s="5" t="s">
        <v>285</v>
      </c>
      <c r="E216" s="5" t="str">
        <f>VLOOKUP(F216,'Set up'!$A$2:$C$48,2,FALSE)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up'!$A$2:$C$48,3,FALSE)</f>
        <v>120</v>
      </c>
      <c r="J216" s="5">
        <f>VLOOKUP(F216,'Set up'!$A$2:$D$48,4,FALSE)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up'!$A$2:$E$48,5,FALSE)</f>
        <v>Chq</v>
      </c>
      <c r="S216" s="1" t="s">
        <v>389</v>
      </c>
    </row>
    <row r="217" spans="1:19" x14ac:dyDescent="0.35">
      <c r="A217" s="4">
        <v>44263</v>
      </c>
      <c r="B217" s="5">
        <f t="shared" si="36"/>
        <v>3</v>
      </c>
      <c r="C217" s="5">
        <f t="shared" si="37"/>
        <v>2021</v>
      </c>
      <c r="D217" s="5" t="s">
        <v>285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up'!$A$2:$C$48,3,FALSE)</f>
        <v>120</v>
      </c>
      <c r="J217" s="5">
        <f>VLOOKUP(F217,'Set up'!$A$2:$D$48,4,FALSE)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up'!$A$2:$E$48,5,FALSE)</f>
        <v>Chq</v>
      </c>
      <c r="S217" s="1" t="s">
        <v>389</v>
      </c>
    </row>
    <row r="218" spans="1:19" x14ac:dyDescent="0.35">
      <c r="A218" s="4">
        <v>44263</v>
      </c>
      <c r="B218" s="5">
        <f t="shared" si="36"/>
        <v>3</v>
      </c>
      <c r="C218" s="5">
        <f t="shared" si="37"/>
        <v>2021</v>
      </c>
      <c r="D218" s="5" t="s">
        <v>285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up'!$A$2:$C$48,3,FALSE)</f>
        <v>120</v>
      </c>
      <c r="J218" s="5">
        <f>VLOOKUP(F218,'Set up'!$A$2:$D$48,4,FALSE)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up'!$A$2:$E$48,5,FALSE)</f>
        <v>Chq</v>
      </c>
      <c r="S218" s="1" t="s">
        <v>389</v>
      </c>
    </row>
    <row r="219" spans="1:19" x14ac:dyDescent="0.35">
      <c r="A219" s="4">
        <v>44265</v>
      </c>
      <c r="B219" s="5">
        <f t="shared" si="36"/>
        <v>3</v>
      </c>
      <c r="C219" s="5">
        <f t="shared" si="37"/>
        <v>2021</v>
      </c>
      <c r="D219" s="5" t="s">
        <v>315</v>
      </c>
      <c r="E219" s="5" t="str">
        <f>VLOOKUP(F219,'Set up'!$A$2:$C$48,2,FALSE)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up'!$A$2:$C$48,3,FALSE)</f>
        <v>Cash</v>
      </c>
      <c r="J219" s="5">
        <f>VLOOKUP(F219,'Set up'!$A$2:$D$48,4,FALSE)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up'!$A$2:$E$48,5,FALSE)</f>
        <v>Trsf</v>
      </c>
      <c r="S219" s="1" t="s">
        <v>300</v>
      </c>
    </row>
    <row r="220" spans="1:19" x14ac:dyDescent="0.35">
      <c r="A220" s="4">
        <v>44265</v>
      </c>
      <c r="B220" s="5">
        <f t="shared" si="36"/>
        <v>3</v>
      </c>
      <c r="C220" s="5">
        <f t="shared" si="37"/>
        <v>2021</v>
      </c>
      <c r="D220" s="5" t="s">
        <v>315</v>
      </c>
      <c r="E220" s="5" t="str">
        <f>VLOOKUP(F220,'Set up'!$A$2:$C$48,2,FALSE)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up'!$A$2:$C$48,3,FALSE)</f>
        <v>Cash</v>
      </c>
      <c r="J220" s="5">
        <f>VLOOKUP(F220,'Set up'!$A$2:$D$48,4,FALSE)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up'!$A$2:$E$48,5,FALSE)</f>
        <v>Trsf</v>
      </c>
      <c r="S220" s="1" t="s">
        <v>300</v>
      </c>
    </row>
    <row r="221" spans="1:19" x14ac:dyDescent="0.35">
      <c r="A221" s="4">
        <v>44265</v>
      </c>
      <c r="B221" s="5">
        <f t="shared" si="36"/>
        <v>3</v>
      </c>
      <c r="C221" s="5">
        <f t="shared" si="37"/>
        <v>2021</v>
      </c>
      <c r="D221" s="5" t="s">
        <v>315</v>
      </c>
      <c r="E221" s="5" t="str">
        <f>VLOOKUP(F221,'Set up'!$A$2:$C$48,2,FALSE)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up'!$A$2:$C$48,3,FALSE)</f>
        <v>Cash</v>
      </c>
      <c r="J221" s="5">
        <f>VLOOKUP(F221,'Set up'!$A$2:$D$48,4,FALSE)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up'!$A$2:$E$48,5,FALSE)</f>
        <v>Trsf</v>
      </c>
      <c r="S221" s="1" t="s">
        <v>300</v>
      </c>
    </row>
    <row r="222" spans="1:19" x14ac:dyDescent="0.35">
      <c r="A222" s="4">
        <v>44266</v>
      </c>
      <c r="B222" s="5">
        <f t="shared" si="36"/>
        <v>3</v>
      </c>
      <c r="C222" s="5">
        <f t="shared" si="37"/>
        <v>2021</v>
      </c>
      <c r="D222" s="5" t="s">
        <v>316</v>
      </c>
      <c r="E222" s="5" t="str">
        <f>VLOOKUP(F222,'Set up'!$A$2:$C$48,2,FALSE)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up'!$A$2:$C$48,3,FALSE)</f>
        <v>60</v>
      </c>
      <c r="J222" s="5">
        <f>VLOOKUP(F222,'Set up'!$A$2:$D$48,4,FALSE)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up'!$A$2:$E$48,5,FALSE)</f>
        <v>Chq</v>
      </c>
      <c r="S222" s="1" t="s">
        <v>461</v>
      </c>
    </row>
    <row r="223" spans="1:19" x14ac:dyDescent="0.35">
      <c r="A223" s="4">
        <v>44266</v>
      </c>
      <c r="B223" s="5">
        <f t="shared" si="36"/>
        <v>3</v>
      </c>
      <c r="C223" s="5">
        <f t="shared" si="37"/>
        <v>2021</v>
      </c>
      <c r="D223" s="5" t="s">
        <v>316</v>
      </c>
      <c r="E223" s="5" t="str">
        <f>VLOOKUP(F223,'Set up'!$A$2:$C$48,2,FALSE)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up'!$A$2:$C$48,3,FALSE)</f>
        <v>60</v>
      </c>
      <c r="J223" s="5">
        <f>VLOOKUP(F223,'Set up'!$A$2:$D$48,4,FALSE)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up'!$A$2:$E$48,5,FALSE)</f>
        <v>Chq</v>
      </c>
      <c r="S223" s="1" t="s">
        <v>461</v>
      </c>
    </row>
    <row r="224" spans="1:19" x14ac:dyDescent="0.35">
      <c r="A224" s="4">
        <v>44266</v>
      </c>
      <c r="B224" s="5">
        <f t="shared" si="36"/>
        <v>3</v>
      </c>
      <c r="C224" s="5">
        <f t="shared" si="37"/>
        <v>2021</v>
      </c>
      <c r="D224" s="5" t="s">
        <v>316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up'!$A$2:$C$48,3,FALSE)</f>
        <v>60</v>
      </c>
      <c r="J224" s="5">
        <f>VLOOKUP(F224,'Set up'!$A$2:$D$48,4,FALSE)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up'!$A$2:$E$48,5,FALSE)</f>
        <v>Chq</v>
      </c>
      <c r="S224" s="1" t="s">
        <v>461</v>
      </c>
    </row>
    <row r="225" spans="1:19" ht="15" customHeight="1" x14ac:dyDescent="0.35">
      <c r="A225" s="4">
        <v>44266</v>
      </c>
      <c r="B225" s="5">
        <f t="shared" si="36"/>
        <v>3</v>
      </c>
      <c r="C225" s="5">
        <f t="shared" si="37"/>
        <v>2021</v>
      </c>
      <c r="D225" s="5" t="s">
        <v>316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up'!$A$2:$C$48,3,FALSE)</f>
        <v>60</v>
      </c>
      <c r="J225" s="5">
        <f>VLOOKUP(F225,'Set up'!$A$2:$D$48,4,FALSE)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up'!$A$2:$E$48,5,FALSE)</f>
        <v>Chq</v>
      </c>
      <c r="S225" s="1" t="s">
        <v>461</v>
      </c>
    </row>
    <row r="226" spans="1:19" ht="15" customHeight="1" x14ac:dyDescent="0.35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318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up'!$A$2:$C$48,3,FALSE)</f>
        <v>120</v>
      </c>
      <c r="J226" s="5">
        <f>VLOOKUP(F226,'Set up'!$A$2:$D$48,4,FALSE)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up'!$A$2:$E$48,5,FALSE)</f>
        <v>Chq</v>
      </c>
      <c r="S226" s="1" t="s">
        <v>389</v>
      </c>
    </row>
    <row r="227" spans="1:19" ht="15" customHeight="1" x14ac:dyDescent="0.35">
      <c r="A227" s="4">
        <v>44278</v>
      </c>
      <c r="B227" s="5">
        <f t="shared" si="44"/>
        <v>3</v>
      </c>
      <c r="C227" s="5">
        <f t="shared" si="45"/>
        <v>2021</v>
      </c>
      <c r="D227" s="5" t="s">
        <v>318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up'!$A$2:$C$48,3,FALSE)</f>
        <v>120</v>
      </c>
      <c r="J227" s="5">
        <f>VLOOKUP(F227,'Set up'!$A$2:$D$48,4,FALSE)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up'!$A$2:$E$48,5,FALSE)</f>
        <v>Chq</v>
      </c>
      <c r="S227" s="1" t="s">
        <v>389</v>
      </c>
    </row>
    <row r="228" spans="1:19" ht="15" customHeight="1" x14ac:dyDescent="0.35">
      <c r="A228" s="4">
        <v>44278</v>
      </c>
      <c r="B228" s="5">
        <f t="shared" si="44"/>
        <v>3</v>
      </c>
      <c r="C228" s="5">
        <f t="shared" si="45"/>
        <v>2021</v>
      </c>
      <c r="D228" s="5" t="s">
        <v>318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up'!$A$2:$C$48,3,FALSE)</f>
        <v>120</v>
      </c>
      <c r="J228" s="5">
        <f>VLOOKUP(F228,'Set up'!$A$2:$D$48,4,FALSE)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up'!$A$2:$E$48,5,FALSE)</f>
        <v>Chq</v>
      </c>
      <c r="S228" s="1" t="s">
        <v>389</v>
      </c>
    </row>
    <row r="229" spans="1:19" ht="15" customHeight="1" x14ac:dyDescent="0.35">
      <c r="A229" s="4">
        <v>44278</v>
      </c>
      <c r="B229" s="5">
        <f t="shared" si="44"/>
        <v>3</v>
      </c>
      <c r="C229" s="5">
        <f t="shared" si="45"/>
        <v>2021</v>
      </c>
      <c r="D229" s="5" t="s">
        <v>318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up'!$A$2:$C$48,3,FALSE)</f>
        <v>120</v>
      </c>
      <c r="J229" s="5">
        <f>VLOOKUP(F229,'Set up'!$A$2:$D$48,4,FALSE)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up'!$A$2:$E$48,5,FALSE)</f>
        <v>Chq</v>
      </c>
      <c r="S229" s="1" t="s">
        <v>389</v>
      </c>
    </row>
    <row r="230" spans="1:19" ht="15" customHeight="1" x14ac:dyDescent="0.35">
      <c r="A230" s="4">
        <v>44279</v>
      </c>
      <c r="B230" s="5">
        <f t="shared" si="44"/>
        <v>3</v>
      </c>
      <c r="C230" s="5">
        <f t="shared" si="45"/>
        <v>2021</v>
      </c>
      <c r="D230" s="5" t="s">
        <v>319</v>
      </c>
      <c r="E230" s="5" t="str">
        <f>VLOOKUP(F230,'Set up'!$A$2:$C$48,2,FALSE)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up'!$A$2:$C$48,3,FALSE)</f>
        <v>60</v>
      </c>
      <c r="J230" s="5">
        <f>VLOOKUP(F230,'Set up'!$A$2:$D$48,4,FALSE)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up'!$A$2:$E$48,5,FALSE)</f>
        <v>Chq</v>
      </c>
      <c r="S230" s="1" t="s">
        <v>461</v>
      </c>
    </row>
    <row r="231" spans="1:19" ht="15" customHeight="1" x14ac:dyDescent="0.35">
      <c r="A231" s="4">
        <v>44279</v>
      </c>
      <c r="B231" s="5">
        <f t="shared" si="44"/>
        <v>3</v>
      </c>
      <c r="C231" s="5">
        <f t="shared" si="45"/>
        <v>2021</v>
      </c>
      <c r="D231" s="5" t="s">
        <v>320</v>
      </c>
      <c r="E231" s="5" t="str">
        <f>VLOOKUP(F231,'Set up'!$A$2:$C$48,2,FALSE)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up'!$A$2:$C$48,3,FALSE)</f>
        <v>120</v>
      </c>
      <c r="J231" s="5">
        <f>VLOOKUP(F231,'Set up'!$A$2:$D$48,4,FALSE)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up'!$A$2:$E$48,5,FALSE)</f>
        <v>Trsf</v>
      </c>
      <c r="S231" s="1" t="s">
        <v>383</v>
      </c>
    </row>
    <row r="232" spans="1:19" ht="15" customHeight="1" x14ac:dyDescent="0.35">
      <c r="A232" s="4">
        <v>44279</v>
      </c>
      <c r="B232" s="5">
        <f t="shared" si="44"/>
        <v>3</v>
      </c>
      <c r="C232" s="5">
        <f t="shared" si="45"/>
        <v>2021</v>
      </c>
      <c r="D232" s="5" t="s">
        <v>320</v>
      </c>
      <c r="E232" s="5" t="str">
        <f>VLOOKUP(F232,'Set up'!$A$2:$C$48,2,FALSE)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up'!$A$2:$C$48,3,FALSE)</f>
        <v>120</v>
      </c>
      <c r="J232" s="5">
        <f>VLOOKUP(F232,'Set up'!$A$2:$D$48,4,FALSE)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up'!$A$2:$E$48,5,FALSE)</f>
        <v>Trsf</v>
      </c>
      <c r="S232" s="1" t="s">
        <v>383</v>
      </c>
    </row>
    <row r="233" spans="1:19" ht="15" customHeight="1" x14ac:dyDescent="0.35">
      <c r="A233" s="4">
        <v>44279</v>
      </c>
      <c r="B233" s="5">
        <f t="shared" si="44"/>
        <v>3</v>
      </c>
      <c r="C233" s="5">
        <f t="shared" si="45"/>
        <v>2021</v>
      </c>
      <c r="D233" s="5" t="s">
        <v>320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up'!$A$2:$C$48,3,FALSE)</f>
        <v>120</v>
      </c>
      <c r="J233" s="5">
        <f>VLOOKUP(F233,'Set up'!$A$2:$D$48,4,FALSE)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up'!$A$2:$E$48,5,FALSE)</f>
        <v>Trsf</v>
      </c>
      <c r="S233" s="1" t="s">
        <v>383</v>
      </c>
    </row>
    <row r="234" spans="1:19" ht="15" customHeight="1" x14ac:dyDescent="0.35">
      <c r="A234" s="4">
        <v>44279</v>
      </c>
      <c r="B234" s="5">
        <f t="shared" si="44"/>
        <v>3</v>
      </c>
      <c r="C234" s="5">
        <f t="shared" si="45"/>
        <v>2021</v>
      </c>
      <c r="D234" s="5" t="s">
        <v>320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up'!$A$2:$C$48,3,FALSE)</f>
        <v>120</v>
      </c>
      <c r="J234" s="5">
        <f>VLOOKUP(F234,'Set up'!$A$2:$D$48,4,FALSE)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up'!$A$2:$E$48,5,FALSE)</f>
        <v>Trsf</v>
      </c>
      <c r="S234" s="1" t="s">
        <v>383</v>
      </c>
    </row>
    <row r="235" spans="1:19" ht="15" customHeight="1" x14ac:dyDescent="0.35">
      <c r="A235" s="4">
        <v>44280</v>
      </c>
      <c r="B235" s="5">
        <f t="shared" si="44"/>
        <v>3</v>
      </c>
      <c r="C235" s="5">
        <f t="shared" si="45"/>
        <v>2021</v>
      </c>
      <c r="D235" s="5" t="s">
        <v>321</v>
      </c>
      <c r="E235" s="5" t="str">
        <f>VLOOKUP(F235,'Set up'!$A$2:$C$48,2,FALSE)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up'!$A$2:$C$48,3,FALSE)</f>
        <v>Cash</v>
      </c>
      <c r="J235" s="5">
        <f>VLOOKUP(F235,'Set up'!$A$2:$D$48,4,FALSE)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up'!$A$2:$E$48,5,FALSE)</f>
        <v>Cash</v>
      </c>
      <c r="S235" s="1" t="s">
        <v>313</v>
      </c>
    </row>
    <row r="236" spans="1:19" ht="15" customHeight="1" x14ac:dyDescent="0.35">
      <c r="A236" s="4">
        <v>44285</v>
      </c>
      <c r="B236" s="5">
        <f t="shared" si="44"/>
        <v>3</v>
      </c>
      <c r="C236" s="5">
        <f t="shared" si="45"/>
        <v>2021</v>
      </c>
      <c r="D236" s="5" t="s">
        <v>322</v>
      </c>
      <c r="E236" s="5" t="str">
        <f>VLOOKUP(F236,'Set up'!$A$2:$C$48,2,FALSE)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up'!$A$2:$C$48,3,FALSE)</f>
        <v>120</v>
      </c>
      <c r="J236" s="5">
        <f>VLOOKUP(F236,'Set up'!$A$2:$D$48,4,FALSE)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up'!$A$2:$E$48,5,FALSE)</f>
        <v>Chq</v>
      </c>
      <c r="S236" s="1" t="s">
        <v>389</v>
      </c>
    </row>
    <row r="237" spans="1:19" x14ac:dyDescent="0.35">
      <c r="A237" s="4">
        <v>44287</v>
      </c>
      <c r="B237" s="5">
        <f t="shared" si="44"/>
        <v>4</v>
      </c>
      <c r="C237" s="5">
        <f t="shared" si="45"/>
        <v>2021</v>
      </c>
      <c r="D237" s="5" t="s">
        <v>323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up'!$A$2:$C$48,3,FALSE)</f>
        <v>45</v>
      </c>
      <c r="J237" s="5">
        <f>VLOOKUP(F237,'Set up'!$A$2:$D$48,4,FALSE)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up'!$A$2:$E$48,5,FALSE)</f>
        <v>PD Chq</v>
      </c>
      <c r="S237" s="70" t="s">
        <v>391</v>
      </c>
    </row>
    <row r="238" spans="1:19" ht="15" customHeight="1" x14ac:dyDescent="0.35">
      <c r="A238" s="4">
        <v>44287</v>
      </c>
      <c r="B238" s="5">
        <f t="shared" si="44"/>
        <v>4</v>
      </c>
      <c r="C238" s="5">
        <f t="shared" si="45"/>
        <v>2021</v>
      </c>
      <c r="D238" s="5" t="s">
        <v>323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up'!$A$2:$C$48,3,FALSE)</f>
        <v>45</v>
      </c>
      <c r="J238" s="5">
        <f>VLOOKUP(F238,'Set up'!$A$2:$D$48,4,FALSE)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up'!$A$2:$E$48,5,FALSE)</f>
        <v>PD Chq</v>
      </c>
      <c r="S238" s="69" t="s">
        <v>390</v>
      </c>
    </row>
    <row r="239" spans="1:19" ht="15" customHeight="1" x14ac:dyDescent="0.35">
      <c r="A239" s="4">
        <v>44287</v>
      </c>
      <c r="B239" s="5">
        <f t="shared" si="44"/>
        <v>4</v>
      </c>
      <c r="C239" s="5">
        <f t="shared" si="45"/>
        <v>2021</v>
      </c>
      <c r="D239" s="5" t="s">
        <v>323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up'!$A$2:$C$48,3,FALSE)</f>
        <v>45</v>
      </c>
      <c r="J239" s="5">
        <f>VLOOKUP(F239,'Set up'!$A$2:$D$48,4,FALSE)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up'!$A$2:$E$48,5,FALSE)</f>
        <v>PD Chq</v>
      </c>
      <c r="S239" s="69" t="s">
        <v>390</v>
      </c>
    </row>
    <row r="240" spans="1:19" ht="15" customHeight="1" x14ac:dyDescent="0.35">
      <c r="A240" s="4">
        <v>44287</v>
      </c>
      <c r="B240" s="5">
        <f t="shared" si="44"/>
        <v>4</v>
      </c>
      <c r="C240" s="5">
        <f t="shared" si="45"/>
        <v>2021</v>
      </c>
      <c r="D240" s="5" t="s">
        <v>323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up'!$A$2:$C$48,3,FALSE)</f>
        <v>45</v>
      </c>
      <c r="J240" s="5">
        <f>VLOOKUP(F240,'Set up'!$A$2:$D$48,4,FALSE)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up'!$A$2:$E$48,5,FALSE)</f>
        <v>PD Chq</v>
      </c>
      <c r="S240" s="69" t="s">
        <v>390</v>
      </c>
    </row>
    <row r="241" spans="1:19" ht="15" customHeight="1" x14ac:dyDescent="0.35">
      <c r="A241" s="4">
        <v>44287</v>
      </c>
      <c r="B241" s="5">
        <f t="shared" si="44"/>
        <v>4</v>
      </c>
      <c r="C241" s="5">
        <f t="shared" si="45"/>
        <v>2021</v>
      </c>
      <c r="D241" s="5" t="s">
        <v>324</v>
      </c>
      <c r="E241" s="5" t="str">
        <f>VLOOKUP(F241,'Set up'!$A$2:$C$48,2,FALSE)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up'!$A$2:$C$48,3,FALSE)</f>
        <v>45</v>
      </c>
      <c r="J241" s="5">
        <f>VLOOKUP(F241,'Set up'!$A$2:$D$48,4,FALSE)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up'!$A$2:$E$48,5,FALSE)</f>
        <v>PD Chq</v>
      </c>
      <c r="S241" s="1" t="s">
        <v>313</v>
      </c>
    </row>
    <row r="242" spans="1:19" ht="15" customHeight="1" x14ac:dyDescent="0.35">
      <c r="A242" s="4">
        <v>44294</v>
      </c>
      <c r="B242" s="5">
        <f t="shared" si="44"/>
        <v>4</v>
      </c>
      <c r="C242" s="5">
        <f t="shared" si="45"/>
        <v>2021</v>
      </c>
      <c r="D242" s="5" t="s">
        <v>325</v>
      </c>
      <c r="E242" s="5" t="str">
        <f>VLOOKUP(F242,'Set up'!$A$2:$C$48,2,FALSE)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up'!$A$2:$C$48,3,FALSE)</f>
        <v>Cash</v>
      </c>
      <c r="J242" s="5">
        <f>VLOOKUP(F242,'Set up'!$A$2:$D$48,4,FALSE)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up'!$A$2:$E$48,5,FALSE)</f>
        <v>Trsf</v>
      </c>
      <c r="S242" s="1" t="s">
        <v>310</v>
      </c>
    </row>
    <row r="243" spans="1:19" ht="15" customHeight="1" x14ac:dyDescent="0.35">
      <c r="A243" s="4">
        <v>44294</v>
      </c>
      <c r="B243" s="5">
        <f t="shared" si="44"/>
        <v>4</v>
      </c>
      <c r="C243" s="5">
        <f t="shared" si="45"/>
        <v>2021</v>
      </c>
      <c r="D243" s="5" t="s">
        <v>325</v>
      </c>
      <c r="E243" s="5" t="str">
        <f>VLOOKUP(F243,'Set up'!$A$2:$C$48,2,FALSE)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up'!$A$2:$C$48,3,FALSE)</f>
        <v>Cash</v>
      </c>
      <c r="J243" s="5">
        <f>VLOOKUP(F243,'Set up'!$A$2:$D$48,4,FALSE)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up'!$A$2:$E$48,5,FALSE)</f>
        <v>Trsf</v>
      </c>
      <c r="S243" s="1" t="s">
        <v>310</v>
      </c>
    </row>
    <row r="244" spans="1:19" ht="15" customHeight="1" x14ac:dyDescent="0.35">
      <c r="A244" s="4">
        <v>44294</v>
      </c>
      <c r="B244" s="5">
        <f t="shared" si="44"/>
        <v>4</v>
      </c>
      <c r="C244" s="5">
        <f t="shared" si="45"/>
        <v>2021</v>
      </c>
      <c r="D244" s="5" t="s">
        <v>325</v>
      </c>
      <c r="E244" s="5" t="str">
        <f>VLOOKUP(F244,'Set up'!$A$2:$C$48,2,FALSE)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up'!$A$2:$C$48,3,FALSE)</f>
        <v>Cash</v>
      </c>
      <c r="J244" s="5">
        <f>VLOOKUP(F244,'Set up'!$A$2:$D$48,4,FALSE)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up'!$A$2:$E$48,5,FALSE)</f>
        <v>Trsf</v>
      </c>
      <c r="S244" s="1" t="s">
        <v>310</v>
      </c>
    </row>
    <row r="245" spans="1:19" ht="15" customHeight="1" x14ac:dyDescent="0.35">
      <c r="A245" s="4">
        <v>44294</v>
      </c>
      <c r="B245" s="5">
        <f t="shared" si="44"/>
        <v>4</v>
      </c>
      <c r="C245" s="5">
        <f t="shared" si="45"/>
        <v>2021</v>
      </c>
      <c r="D245" s="5" t="s">
        <v>326</v>
      </c>
      <c r="E245" s="5" t="str">
        <f>VLOOKUP(F245,'Set up'!$A$2:$C$48,2,FALSE)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up'!$A$2:$C$48,3,FALSE)</f>
        <v>120</v>
      </c>
      <c r="J245" s="5">
        <f>VLOOKUP(F245,'Set up'!$A$2:$D$48,4,FALSE)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up'!$A$2:$E$48,5,FALSE)</f>
        <v>Trsf</v>
      </c>
      <c r="S245" s="1" t="s">
        <v>384</v>
      </c>
    </row>
    <row r="246" spans="1:19" ht="15" customHeight="1" x14ac:dyDescent="0.35">
      <c r="A246" s="4">
        <v>44294</v>
      </c>
      <c r="B246" s="5">
        <f t="shared" si="44"/>
        <v>4</v>
      </c>
      <c r="C246" s="5">
        <f t="shared" si="45"/>
        <v>2021</v>
      </c>
      <c r="D246" s="5" t="s">
        <v>326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up'!$A$2:$C$48,3,FALSE)</f>
        <v>120</v>
      </c>
      <c r="J246" s="5">
        <f>VLOOKUP(F246,'Set up'!$A$2:$D$48,4,FALSE)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up'!$A$2:$E$48,5,FALSE)</f>
        <v>Trsf</v>
      </c>
      <c r="S246" s="1" t="s">
        <v>384</v>
      </c>
    </row>
    <row r="247" spans="1:19" ht="15" customHeight="1" x14ac:dyDescent="0.35">
      <c r="A247" s="4">
        <v>44294</v>
      </c>
      <c r="B247" s="5">
        <f t="shared" si="44"/>
        <v>4</v>
      </c>
      <c r="C247" s="5">
        <f t="shared" si="45"/>
        <v>2021</v>
      </c>
      <c r="D247" s="5" t="s">
        <v>326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up'!$A$2:$C$48,3,FALSE)</f>
        <v>120</v>
      </c>
      <c r="J247" s="5">
        <f>VLOOKUP(F247,'Set up'!$A$2:$D$48,4,FALSE)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up'!$A$2:$E$48,5,FALSE)</f>
        <v>Trsf</v>
      </c>
      <c r="S247" s="1" t="s">
        <v>384</v>
      </c>
    </row>
    <row r="248" spans="1:19" ht="15" customHeight="1" x14ac:dyDescent="0.35">
      <c r="A248" s="4">
        <v>44294</v>
      </c>
      <c r="B248" s="5">
        <f t="shared" si="44"/>
        <v>4</v>
      </c>
      <c r="C248" s="5">
        <f t="shared" si="45"/>
        <v>2021</v>
      </c>
      <c r="D248" s="5" t="s">
        <v>326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up'!$A$2:$C$48,3,FALSE)</f>
        <v>120</v>
      </c>
      <c r="J248" s="5">
        <f>VLOOKUP(F248,'Set up'!$A$2:$D$48,4,FALSE)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up'!$A$2:$E$48,5,FALSE)</f>
        <v>Trsf</v>
      </c>
      <c r="S248" s="1" t="s">
        <v>384</v>
      </c>
    </row>
    <row r="249" spans="1:19" ht="15" customHeight="1" x14ac:dyDescent="0.35">
      <c r="A249" s="4">
        <v>44294</v>
      </c>
      <c r="B249" s="5">
        <f t="shared" si="44"/>
        <v>4</v>
      </c>
      <c r="C249" s="5">
        <f t="shared" si="45"/>
        <v>2021</v>
      </c>
      <c r="D249" s="5" t="s">
        <v>326</v>
      </c>
      <c r="E249" s="5" t="str">
        <f>VLOOKUP(F249,'Set up'!$A$2:$C$48,2,FALSE)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up'!$A$2:$C$48,3,FALSE)</f>
        <v>120</v>
      </c>
      <c r="J249" s="5">
        <f>VLOOKUP(F249,'Set up'!$A$2:$D$48,4,FALSE)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up'!$A$2:$E$48,5,FALSE)</f>
        <v>Trsf</v>
      </c>
      <c r="S249" s="1" t="s">
        <v>384</v>
      </c>
    </row>
    <row r="250" spans="1:19" ht="15" customHeight="1" x14ac:dyDescent="0.35">
      <c r="A250" s="4">
        <v>44294</v>
      </c>
      <c r="B250" s="5">
        <f t="shared" si="44"/>
        <v>4</v>
      </c>
      <c r="C250" s="5">
        <f t="shared" si="45"/>
        <v>2021</v>
      </c>
      <c r="D250" s="5" t="s">
        <v>326</v>
      </c>
      <c r="E250" s="5" t="str">
        <f>VLOOKUP(F250,'Set up'!$A$2:$C$48,2,FALSE)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up'!$A$2:$C$48,3,FALSE)</f>
        <v>120</v>
      </c>
      <c r="J250" s="5">
        <f>VLOOKUP(F250,'Set up'!$A$2:$D$48,4,FALSE)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up'!$A$2:$E$48,5,FALSE)</f>
        <v>Trsf</v>
      </c>
      <c r="S250" s="1" t="s">
        <v>384</v>
      </c>
    </row>
    <row r="251" spans="1:19" ht="15" customHeight="1" x14ac:dyDescent="0.35">
      <c r="A251" s="4">
        <v>44295</v>
      </c>
      <c r="B251" s="5">
        <f t="shared" si="44"/>
        <v>4</v>
      </c>
      <c r="C251" s="5">
        <f t="shared" si="45"/>
        <v>2021</v>
      </c>
      <c r="D251" s="5" t="s">
        <v>327</v>
      </c>
      <c r="E251" s="5" t="str">
        <f>VLOOKUP(F251,'Set up'!$A$2:$C$48,2,FALSE)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up'!$A$2:$C$48,3,FALSE)</f>
        <v>Cash</v>
      </c>
      <c r="J251" s="5">
        <f>VLOOKUP(F251,'Set up'!$A$2:$D$48,4,FALSE)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up'!$A$2:$E$48,5,FALSE)</f>
        <v>Trsf</v>
      </c>
      <c r="S251" s="1" t="s">
        <v>314</v>
      </c>
    </row>
    <row r="252" spans="1:19" ht="15" customHeight="1" x14ac:dyDescent="0.35">
      <c r="A252" s="4">
        <v>44313</v>
      </c>
      <c r="B252" s="5">
        <f t="shared" si="44"/>
        <v>4</v>
      </c>
      <c r="C252" s="5">
        <f t="shared" si="45"/>
        <v>2021</v>
      </c>
      <c r="D252" s="5" t="s">
        <v>328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up'!$A$2:$C$48,3,FALSE)</f>
        <v>60</v>
      </c>
      <c r="J252" s="5">
        <f>VLOOKUP(F252,'Set up'!$A$2:$D$48,4,FALSE)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up'!$A$2:$E$48,5,FALSE)</f>
        <v>Chq</v>
      </c>
      <c r="S252" s="1" t="s">
        <v>468</v>
      </c>
    </row>
    <row r="253" spans="1:19" ht="15" customHeight="1" x14ac:dyDescent="0.35">
      <c r="A253" s="4">
        <v>44313</v>
      </c>
      <c r="B253" s="5">
        <f t="shared" si="44"/>
        <v>4</v>
      </c>
      <c r="C253" s="5">
        <f t="shared" si="45"/>
        <v>2021</v>
      </c>
      <c r="D253" s="5" t="s">
        <v>328</v>
      </c>
      <c r="E253" s="5" t="str">
        <f>VLOOKUP(F253,'Set up'!$A$2:$C$48,2,FALSE)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up'!$A$2:$C$48,3,FALSE)</f>
        <v>60</v>
      </c>
      <c r="J253" s="5">
        <f>VLOOKUP(F253,'Set up'!$A$2:$D$48,4,FALSE)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up'!$A$2:$E$48,5,FALSE)</f>
        <v>Chq</v>
      </c>
      <c r="S253" s="1" t="s">
        <v>468</v>
      </c>
    </row>
    <row r="254" spans="1:19" ht="15" customHeight="1" x14ac:dyDescent="0.35">
      <c r="A254" s="4">
        <v>44313</v>
      </c>
      <c r="B254" s="5">
        <f t="shared" si="44"/>
        <v>4</v>
      </c>
      <c r="C254" s="5">
        <f t="shared" si="45"/>
        <v>2021</v>
      </c>
      <c r="D254" s="5" t="s">
        <v>328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up'!$A$2:$C$48,3,FALSE)</f>
        <v>60</v>
      </c>
      <c r="J254" s="5">
        <f>VLOOKUP(F254,'Set up'!$A$2:$D$48,4,FALSE)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up'!$A$2:$E$48,5,FALSE)</f>
        <v>Chq</v>
      </c>
      <c r="S254" s="1" t="s">
        <v>468</v>
      </c>
    </row>
    <row r="255" spans="1:19" ht="15" customHeight="1" x14ac:dyDescent="0.35">
      <c r="A255" s="4">
        <v>44315</v>
      </c>
      <c r="B255" s="5">
        <f t="shared" si="44"/>
        <v>4</v>
      </c>
      <c r="C255" s="5">
        <f t="shared" si="45"/>
        <v>2021</v>
      </c>
      <c r="D255" s="5" t="s">
        <v>331</v>
      </c>
      <c r="E255" s="5" t="str">
        <f>VLOOKUP(F255,'Set up'!$A$2:$C$48,2,FALSE)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up'!$A$2:$C$48,3,FALSE)</f>
        <v>120</v>
      </c>
      <c r="J255" s="5">
        <f>VLOOKUP(F255,'Set up'!$A$2:$D$48,4,FALSE)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up'!$A$2:$E$48,5,FALSE)</f>
        <v>Trsf</v>
      </c>
      <c r="S255" s="1" t="s">
        <v>384</v>
      </c>
    </row>
    <row r="256" spans="1:19" ht="15" customHeight="1" x14ac:dyDescent="0.35">
      <c r="A256" s="4">
        <v>44315</v>
      </c>
      <c r="B256" s="5">
        <f t="shared" si="44"/>
        <v>4</v>
      </c>
      <c r="C256" s="5">
        <f t="shared" si="45"/>
        <v>2021</v>
      </c>
      <c r="D256" s="5" t="s">
        <v>331</v>
      </c>
      <c r="E256" s="5" t="str">
        <f>VLOOKUP(F256,'Set up'!$A$2:$C$48,2,FALSE)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up'!$A$2:$C$48,3,FALSE)</f>
        <v>120</v>
      </c>
      <c r="J256" s="5">
        <f>VLOOKUP(F256,'Set up'!$A$2:$D$48,4,FALSE)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up'!$A$2:$E$48,5,FALSE)</f>
        <v>Trsf</v>
      </c>
      <c r="S256" s="1" t="s">
        <v>384</v>
      </c>
    </row>
    <row r="257" spans="1:24" ht="15" customHeight="1" x14ac:dyDescent="0.35">
      <c r="A257" s="4">
        <v>44315</v>
      </c>
      <c r="B257" s="5">
        <f t="shared" si="44"/>
        <v>4</v>
      </c>
      <c r="C257" s="5">
        <f t="shared" si="45"/>
        <v>2021</v>
      </c>
      <c r="D257" s="5" t="s">
        <v>331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up'!$A$2:$C$48,3,FALSE)</f>
        <v>120</v>
      </c>
      <c r="J257" s="5">
        <f>VLOOKUP(F257,'Set up'!$A$2:$D$48,4,FALSE)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up'!$A$2:$E$48,5,FALSE)</f>
        <v>Trsf</v>
      </c>
      <c r="S257" s="1" t="s">
        <v>384</v>
      </c>
    </row>
    <row r="258" spans="1:24" ht="15" customHeight="1" x14ac:dyDescent="0.35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331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up'!$A$2:$C$48,3,FALSE)</f>
        <v>120</v>
      </c>
      <c r="J258" s="5">
        <f>VLOOKUP(F258,'Set up'!$A$2:$D$48,4,FALSE)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up'!$A$2:$E$48,5,FALSE)</f>
        <v>Trsf</v>
      </c>
      <c r="S258" s="1" t="s">
        <v>384</v>
      </c>
    </row>
    <row r="259" spans="1:24" ht="15" customHeight="1" x14ac:dyDescent="0.35">
      <c r="A259" s="4">
        <v>44315</v>
      </c>
      <c r="B259" s="5">
        <f t="shared" si="48"/>
        <v>4</v>
      </c>
      <c r="C259" s="5">
        <f t="shared" si="45"/>
        <v>2021</v>
      </c>
      <c r="D259" s="5" t="s">
        <v>331</v>
      </c>
      <c r="E259" s="5" t="str">
        <f>VLOOKUP(F259,'Set up'!$A$2:$C$48,2,FALSE)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up'!$A$2:$C$48,3,FALSE)</f>
        <v>120</v>
      </c>
      <c r="J259" s="5">
        <f>VLOOKUP(F259,'Set up'!$A$2:$D$48,4,FALSE)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up'!$A$2:$E$48,5,FALSE)</f>
        <v>Trsf</v>
      </c>
      <c r="S259" s="1" t="s">
        <v>384</v>
      </c>
    </row>
    <row r="260" spans="1:24" ht="15" customHeight="1" x14ac:dyDescent="0.45">
      <c r="A260" s="4">
        <v>44315</v>
      </c>
      <c r="B260" s="5">
        <f t="shared" si="48"/>
        <v>4</v>
      </c>
      <c r="C260" s="5">
        <f t="shared" si="45"/>
        <v>2021</v>
      </c>
      <c r="D260" s="5" t="s">
        <v>331</v>
      </c>
      <c r="E260" s="5" t="str">
        <f>VLOOKUP(F260,'Set up'!$A$2:$C$48,2,FALSE)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up'!$A$2:$C$48,3,FALSE)</f>
        <v>120</v>
      </c>
      <c r="J260" s="5">
        <f>VLOOKUP(F260,'Set up'!$A$2:$D$48,4,FALSE)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up'!$A$2:$E$48,5,FALSE)</f>
        <v>Trsf</v>
      </c>
      <c r="S260" s="1" t="s">
        <v>396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up'!$A$2:$C$48,3,FALSE)</f>
        <v>120</v>
      </c>
      <c r="J261" s="5">
        <f>VLOOKUP(F261,'Set up'!$A$2:$D$48,4,FALSE)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up'!$A$2:$E$48,5,FALSE)</f>
        <v>Chq</v>
      </c>
      <c r="S261" s="1" t="s">
        <v>493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up'!$A$2:$C$48,2,FALSE)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up'!$A$2:$C$48,3,FALSE)</f>
        <v>120</v>
      </c>
      <c r="J262" s="5">
        <f>VLOOKUP(F262,'Set up'!$A$2:$D$48,4,FALSE)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up'!$A$2:$E$48,5,FALSE)</f>
        <v>Chq</v>
      </c>
      <c r="S262" s="1" t="s">
        <v>493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up'!$A$2:$C$48,2,FALSE)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up'!$A$2:$C$48,3,FALSE)</f>
        <v>120</v>
      </c>
      <c r="J263" s="5">
        <f>VLOOKUP(F263,'Set up'!$A$2:$D$48,4,FALSE)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up'!$A$2:$E$48,5,FALSE)</f>
        <v>Chq</v>
      </c>
      <c r="S263" s="1" t="s">
        <v>493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up'!$A$2:$C$48,3,FALSE)</f>
        <v>120</v>
      </c>
      <c r="J264" s="5">
        <f>VLOOKUP(F264,'Set up'!$A$2:$D$48,4,FALSE)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up'!$A$2:$E$48,5,FALSE)</f>
        <v>Chq</v>
      </c>
      <c r="S264" s="1" t="s">
        <v>493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up'!$A$2:$C$48,3,FALSE)</f>
        <v>Cash</v>
      </c>
      <c r="J265" s="5">
        <f>VLOOKUP(F265,'Set up'!$A$2:$D$48,4,FALSE)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up'!$A$2:$E$48,5,FALSE)</f>
        <v>Chq</v>
      </c>
      <c r="S265" s="1" t="s">
        <v>345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up'!$A$2:$C$48,2,FALSE)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up'!$A$2:$C$48,3,FALSE)</f>
        <v>Cash</v>
      </c>
      <c r="J266" s="5">
        <f>VLOOKUP(F266,'Set up'!$A$2:$D$48,4,FALSE)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up'!$A$2:$E$48,5,FALSE)</f>
        <v>Chq</v>
      </c>
      <c r="S266" s="1" t="s">
        <v>345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up'!$A$2:$C$48,3,FALSE)</f>
        <v>Cash</v>
      </c>
      <c r="J267" s="5">
        <f>VLOOKUP(F267,'Set up'!$A$2:$D$48,4,FALSE)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up'!$A$2:$E$48,5,FALSE)</f>
        <v>Trsf</v>
      </c>
      <c r="S267" s="1" t="s">
        <v>344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up'!$A$2:$C$48,2,FALSE)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up'!$A$2:$C$48,3,FALSE)</f>
        <v>Cash</v>
      </c>
      <c r="J268" s="5">
        <f>VLOOKUP(F268,'Set up'!$A$2:$D$48,4,FALSE)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up'!$A$2:$E$48,5,FALSE)</f>
        <v>Trsf</v>
      </c>
      <c r="S268" s="1" t="s">
        <v>344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up'!$A$2:$C$48,3,FALSE)</f>
        <v>Cash</v>
      </c>
      <c r="J269" s="5">
        <f>VLOOKUP(F269,'Set up'!$A$2:$D$48,4,FALSE)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up'!$A$2:$E$48,5,FALSE)</f>
        <v>Chq</v>
      </c>
      <c r="S269" s="1" t="s">
        <v>346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up'!$A$2:$C$48,3,FALSE)</f>
        <v>45</v>
      </c>
      <c r="J270" s="5">
        <f>VLOOKUP(F270,'Set up'!$A$2:$D$48,4,FALSE)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up'!$A$2:$E$48,5,FALSE)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up'!$A$2:$C$48,3,FALSE)</f>
        <v>45</v>
      </c>
      <c r="J271" s="5">
        <f>VLOOKUP(F271,'Set up'!$A$2:$D$48,4,FALSE)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up'!$A$2:$E$48,5,FALSE)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up'!$A$2:$C$48,3,FALSE)</f>
        <v>45</v>
      </c>
      <c r="J272" s="5">
        <f>VLOOKUP(F272,'Set up'!$A$2:$D$48,4,FALSE)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up'!$A$2:$E$48,5,FALSE)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up'!$A$2:$C$48,2,FALSE)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up'!$A$2:$C$48,3,FALSE)</f>
        <v>45</v>
      </c>
      <c r="J273" s="5">
        <f>VLOOKUP(F273,'Set up'!$A$2:$D$48,4,FALSE)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up'!$A$2:$E$48,5,FALSE)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5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317</v>
      </c>
      <c r="E274" s="5" t="str">
        <f>VLOOKUP(F274,'Set up'!$A$2:$C$48,2,FALSE)</f>
        <v>C00000013</v>
      </c>
      <c r="F274" s="1" t="s">
        <v>1453</v>
      </c>
      <c r="G274" s="55" t="s">
        <v>96</v>
      </c>
      <c r="H274" s="5">
        <v>1</v>
      </c>
      <c r="I274" s="5" t="str">
        <f>VLOOKUP(F274,'Set up'!$A$2:$C$48,3,FALSE)</f>
        <v>Cash</v>
      </c>
      <c r="J274" s="5">
        <f>VLOOKUP(F274,'Set up'!$A$2:$D$48,4,FALSE)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up'!$A$2:$E$48,5,FALSE)</f>
        <v>Chq</v>
      </c>
      <c r="S274" s="1" t="s">
        <v>347</v>
      </c>
    </row>
    <row r="275" spans="1:24" ht="15" customHeight="1" x14ac:dyDescent="0.35">
      <c r="A275" s="4">
        <v>44341</v>
      </c>
      <c r="B275" s="5">
        <f t="shared" si="53"/>
        <v>5</v>
      </c>
      <c r="C275" s="5">
        <f t="shared" si="54"/>
        <v>2021</v>
      </c>
      <c r="D275" s="5" t="s">
        <v>317</v>
      </c>
      <c r="E275" s="5" t="str">
        <f>VLOOKUP(F275,'Set up'!$A$2:$C$48,2,FALSE)</f>
        <v>C00000013</v>
      </c>
      <c r="F275" s="1" t="s">
        <v>1453</v>
      </c>
      <c r="G275" s="55" t="s">
        <v>97</v>
      </c>
      <c r="H275" s="5">
        <v>1</v>
      </c>
      <c r="I275" s="5" t="str">
        <f>VLOOKUP(F275,'Set up'!$A$2:$C$48,3,FALSE)</f>
        <v>Cash</v>
      </c>
      <c r="J275" s="5">
        <f>VLOOKUP(F275,'Set up'!$A$2:$D$48,4,FALSE)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up'!$A$2:$E$48,5,FALSE)</f>
        <v>Chq</v>
      </c>
      <c r="S275" s="1" t="s">
        <v>347</v>
      </c>
    </row>
    <row r="276" spans="1:24" ht="15" customHeight="1" x14ac:dyDescent="0.35">
      <c r="A276" s="4">
        <v>44341</v>
      </c>
      <c r="B276" s="5">
        <f t="shared" si="53"/>
        <v>5</v>
      </c>
      <c r="C276" s="5">
        <f t="shared" si="54"/>
        <v>2021</v>
      </c>
      <c r="D276" s="5" t="s">
        <v>317</v>
      </c>
      <c r="E276" s="5" t="str">
        <f>VLOOKUP(F276,'Set up'!$A$2:$C$48,2,FALSE)</f>
        <v>C00000013</v>
      </c>
      <c r="F276" s="1" t="s">
        <v>1453</v>
      </c>
      <c r="G276" s="68" t="s">
        <v>17</v>
      </c>
      <c r="H276" s="5">
        <v>1</v>
      </c>
      <c r="I276" s="5" t="str">
        <f>VLOOKUP(F276,'Set up'!$A$2:$C$48,3,FALSE)</f>
        <v>Cash</v>
      </c>
      <c r="J276" s="5">
        <f>VLOOKUP(F276,'Set up'!$A$2:$D$48,4,FALSE)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up'!$A$2:$E$48,5,FALSE)</f>
        <v>Chq</v>
      </c>
      <c r="S276" s="1" t="s">
        <v>347</v>
      </c>
    </row>
    <row r="277" spans="1:24" ht="15" customHeight="1" x14ac:dyDescent="0.35">
      <c r="A277" s="4">
        <v>44341</v>
      </c>
      <c r="B277" s="5">
        <f t="shared" si="53"/>
        <v>5</v>
      </c>
      <c r="C277" s="5">
        <f t="shared" si="54"/>
        <v>2021</v>
      </c>
      <c r="D277" s="5" t="s">
        <v>317</v>
      </c>
      <c r="E277" s="5" t="str">
        <f>VLOOKUP(F277,'Set up'!$A$2:$C$48,2,FALSE)</f>
        <v>C00000013</v>
      </c>
      <c r="F277" s="1" t="s">
        <v>1453</v>
      </c>
      <c r="G277" s="55" t="s">
        <v>292</v>
      </c>
      <c r="H277" s="5">
        <v>1</v>
      </c>
      <c r="I277" s="5" t="str">
        <f>VLOOKUP(F277,'Set up'!$A$2:$C$48,3,FALSE)</f>
        <v>Cash</v>
      </c>
      <c r="J277" s="5">
        <f>VLOOKUP(F277,'Set up'!$A$2:$D$48,4,FALSE)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up'!$A$2:$E$48,5,FALSE)</f>
        <v>Chq</v>
      </c>
      <c r="S277" s="1" t="s">
        <v>347</v>
      </c>
    </row>
    <row r="278" spans="1:24" ht="15" customHeight="1" x14ac:dyDescent="0.35">
      <c r="A278" s="4">
        <v>44341</v>
      </c>
      <c r="B278" s="5">
        <f t="shared" si="53"/>
        <v>5</v>
      </c>
      <c r="C278" s="5">
        <f t="shared" si="54"/>
        <v>2021</v>
      </c>
      <c r="D278" s="5" t="s">
        <v>317</v>
      </c>
      <c r="E278" s="5" t="str">
        <f>VLOOKUP(F278,'Set up'!$A$2:$C$48,2,FALSE)</f>
        <v>C00000013</v>
      </c>
      <c r="F278" s="1" t="s">
        <v>1453</v>
      </c>
      <c r="G278" s="78" t="s">
        <v>24</v>
      </c>
      <c r="H278" s="5">
        <v>1</v>
      </c>
      <c r="I278" s="5" t="str">
        <f>VLOOKUP(F278,'Set up'!$A$2:$C$48,3,FALSE)</f>
        <v>Cash</v>
      </c>
      <c r="J278" s="5">
        <f>VLOOKUP(F278,'Set up'!$A$2:$D$48,4,FALSE)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up'!$A$2:$E$48,5,FALSE)</f>
        <v>Chq</v>
      </c>
      <c r="S278" s="1" t="s">
        <v>347</v>
      </c>
    </row>
    <row r="279" spans="1:24" ht="15" customHeight="1" x14ac:dyDescent="0.35">
      <c r="A279" s="4">
        <v>44341</v>
      </c>
      <c r="B279" s="5">
        <f t="shared" si="53"/>
        <v>5</v>
      </c>
      <c r="C279" s="5">
        <f t="shared" si="54"/>
        <v>2021</v>
      </c>
      <c r="D279" s="5" t="s">
        <v>317</v>
      </c>
      <c r="E279" s="5" t="str">
        <f>VLOOKUP(F279,'Set up'!$A$2:$C$48,2,FALSE)</f>
        <v>C00000013</v>
      </c>
      <c r="F279" s="1" t="s">
        <v>1453</v>
      </c>
      <c r="G279" s="78" t="s">
        <v>178</v>
      </c>
      <c r="H279" s="5">
        <v>2</v>
      </c>
      <c r="I279" s="5" t="str">
        <f>VLOOKUP(F279,'Set up'!$A$2:$C$48,3,FALSE)</f>
        <v>Cash</v>
      </c>
      <c r="J279" s="5">
        <f>VLOOKUP(F279,'Set up'!$A$2:$D$48,4,FALSE)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up'!$A$2:$E$48,5,FALSE)</f>
        <v>Chq</v>
      </c>
      <c r="S279" s="1" t="s">
        <v>347</v>
      </c>
    </row>
    <row r="280" spans="1:24" ht="15" customHeight="1" x14ac:dyDescent="0.35">
      <c r="A280" s="4">
        <v>44341</v>
      </c>
      <c r="B280" s="5">
        <f t="shared" si="53"/>
        <v>5</v>
      </c>
      <c r="C280" s="5">
        <f t="shared" si="54"/>
        <v>2021</v>
      </c>
      <c r="D280" s="5" t="s">
        <v>317</v>
      </c>
      <c r="E280" s="5" t="str">
        <f>VLOOKUP(F280,'Set up'!$A$2:$C$48,2,FALSE)</f>
        <v>C00000013</v>
      </c>
      <c r="F280" s="1" t="s">
        <v>1453</v>
      </c>
      <c r="G280" s="78" t="s">
        <v>293</v>
      </c>
      <c r="H280" s="5">
        <v>1</v>
      </c>
      <c r="I280" s="5" t="str">
        <f>VLOOKUP(F280,'Set up'!$A$2:$C$48,3,FALSE)</f>
        <v>Cash</v>
      </c>
      <c r="J280" s="5">
        <f>VLOOKUP(F280,'Set up'!$A$2:$D$48,4,FALSE)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up'!$A$2:$E$48,5,FALSE)</f>
        <v>Chq</v>
      </c>
      <c r="S280" s="1" t="s">
        <v>347</v>
      </c>
    </row>
    <row r="281" spans="1:24" ht="15" customHeight="1" x14ac:dyDescent="0.35">
      <c r="A281" s="4">
        <v>44341</v>
      </c>
      <c r="B281" s="5">
        <f t="shared" si="53"/>
        <v>5</v>
      </c>
      <c r="C281" s="5">
        <f t="shared" si="54"/>
        <v>2021</v>
      </c>
      <c r="D281" s="5" t="s">
        <v>317</v>
      </c>
      <c r="E281" s="5" t="str">
        <f>VLOOKUP(F281,'Set up'!$A$2:$C$48,2,FALSE)</f>
        <v>C00000013</v>
      </c>
      <c r="F281" s="1" t="s">
        <v>1453</v>
      </c>
      <c r="G281" s="78" t="s">
        <v>294</v>
      </c>
      <c r="H281" s="5">
        <v>2</v>
      </c>
      <c r="I281" s="5" t="str">
        <f>VLOOKUP(F281,'Set up'!$A$2:$C$48,3,FALSE)</f>
        <v>Cash</v>
      </c>
      <c r="J281" s="5">
        <f>VLOOKUP(F281,'Set up'!$A$2:$D$48,4,FALSE)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up'!$A$2:$E$48,5,FALSE)</f>
        <v>Chq</v>
      </c>
      <c r="S281" s="1" t="s">
        <v>347</v>
      </c>
    </row>
    <row r="282" spans="1:24" ht="15" customHeight="1" x14ac:dyDescent="0.35">
      <c r="A282" s="4">
        <v>44341</v>
      </c>
      <c r="B282" s="5">
        <f t="shared" si="53"/>
        <v>5</v>
      </c>
      <c r="C282" s="5">
        <f t="shared" si="54"/>
        <v>2021</v>
      </c>
      <c r="D282" s="5" t="s">
        <v>317</v>
      </c>
      <c r="E282" s="5" t="str">
        <f>VLOOKUP(F282,'Set up'!$A$2:$C$48,2,FALSE)</f>
        <v>C00000013</v>
      </c>
      <c r="F282" s="1" t="s">
        <v>1453</v>
      </c>
      <c r="G282" s="11" t="s">
        <v>295</v>
      </c>
      <c r="H282" s="5">
        <v>1</v>
      </c>
      <c r="I282" s="5" t="str">
        <f>VLOOKUP(F282,'Set up'!$A$2:$C$48,3,FALSE)</f>
        <v>Cash</v>
      </c>
      <c r="J282" s="5">
        <f>VLOOKUP(F282,'Set up'!$A$2:$D$48,4,FALSE)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up'!$A$2:$E$48,5,FALSE)</f>
        <v>Chq</v>
      </c>
      <c r="S282" s="1" t="s">
        <v>347</v>
      </c>
    </row>
    <row r="283" spans="1:24" ht="15" customHeight="1" x14ac:dyDescent="0.35">
      <c r="A283" s="4">
        <v>44341</v>
      </c>
      <c r="B283" s="5">
        <f t="shared" si="53"/>
        <v>5</v>
      </c>
      <c r="C283" s="5">
        <f t="shared" si="54"/>
        <v>2021</v>
      </c>
      <c r="D283" s="5" t="s">
        <v>317</v>
      </c>
      <c r="E283" s="5" t="str">
        <f>VLOOKUP(F283,'Set up'!$A$2:$C$48,2,FALSE)</f>
        <v>C00000013</v>
      </c>
      <c r="F283" s="1" t="s">
        <v>1453</v>
      </c>
      <c r="G283" s="11" t="s">
        <v>296</v>
      </c>
      <c r="H283" s="5">
        <v>1</v>
      </c>
      <c r="I283" s="5" t="str">
        <f>VLOOKUP(F283,'Set up'!$A$2:$C$48,3,FALSE)</f>
        <v>Cash</v>
      </c>
      <c r="J283" s="5">
        <f>VLOOKUP(F283,'Set up'!$A$2:$D$48,4,FALSE)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up'!$A$2:$E$48,5,FALSE)</f>
        <v>Chq</v>
      </c>
      <c r="S283" s="1" t="s">
        <v>347</v>
      </c>
    </row>
    <row r="284" spans="1:24" ht="15" customHeight="1" x14ac:dyDescent="0.35">
      <c r="A284" s="4">
        <v>44341</v>
      </c>
      <c r="B284" s="5">
        <f t="shared" si="53"/>
        <v>5</v>
      </c>
      <c r="C284" s="5">
        <f t="shared" si="54"/>
        <v>2021</v>
      </c>
      <c r="D284" s="5" t="s">
        <v>317</v>
      </c>
      <c r="E284" s="5" t="str">
        <f>VLOOKUP(F284,'Set up'!$A$2:$C$48,2,FALSE)</f>
        <v>C00000013</v>
      </c>
      <c r="F284" s="1" t="s">
        <v>1453</v>
      </c>
      <c r="G284" s="2" t="s">
        <v>67</v>
      </c>
      <c r="H284" s="5">
        <v>1</v>
      </c>
      <c r="I284" s="5" t="str">
        <f>VLOOKUP(F284,'Set up'!$A$2:$C$48,3,FALSE)</f>
        <v>Cash</v>
      </c>
      <c r="J284" s="5">
        <f>VLOOKUP(F284,'Set up'!$A$2:$D$48,4,FALSE)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up'!$A$2:$E$48,5,FALSE)</f>
        <v>Chq</v>
      </c>
      <c r="S284" s="1" t="s">
        <v>347</v>
      </c>
    </row>
    <row r="285" spans="1:24" ht="15" customHeight="1" x14ac:dyDescent="0.35">
      <c r="A285" s="4">
        <v>44341</v>
      </c>
      <c r="B285" s="5">
        <f t="shared" si="53"/>
        <v>5</v>
      </c>
      <c r="C285" s="5">
        <f t="shared" si="54"/>
        <v>2021</v>
      </c>
      <c r="D285" s="5" t="s">
        <v>317</v>
      </c>
      <c r="E285" s="5" t="str">
        <f>VLOOKUP(F285,'Set up'!$A$2:$C$48,2,FALSE)</f>
        <v>C00000013</v>
      </c>
      <c r="F285" s="1" t="s">
        <v>1453</v>
      </c>
      <c r="G285" s="56" t="s">
        <v>64</v>
      </c>
      <c r="H285" s="5">
        <v>1</v>
      </c>
      <c r="I285" s="5" t="str">
        <f>VLOOKUP(F285,'Set up'!$A$2:$C$48,3,FALSE)</f>
        <v>Cash</v>
      </c>
      <c r="J285" s="5">
        <f>VLOOKUP(F285,'Set up'!$A$2:$D$48,4,FALSE)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up'!$A$2:$E$48,5,FALSE)</f>
        <v>Chq</v>
      </c>
      <c r="S285" s="1" t="s">
        <v>347</v>
      </c>
    </row>
    <row r="286" spans="1:24" ht="15" customHeight="1" x14ac:dyDescent="0.35">
      <c r="A286" s="4">
        <v>44341</v>
      </c>
      <c r="B286" s="5">
        <f t="shared" si="53"/>
        <v>5</v>
      </c>
      <c r="C286" s="5">
        <f t="shared" si="54"/>
        <v>2021</v>
      </c>
      <c r="D286" s="5" t="s">
        <v>342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up'!$A$2:$C$48,3,FALSE)</f>
        <v>Cash</v>
      </c>
      <c r="J286" s="5">
        <f>VLOOKUP(F286,'Set up'!$A$2:$D$48,4,FALSE)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up'!$A$2:$E$48,5,FALSE)</f>
        <v>Chq</v>
      </c>
      <c r="S286" s="1" t="s">
        <v>354</v>
      </c>
    </row>
    <row r="287" spans="1:24" ht="15" customHeight="1" x14ac:dyDescent="0.35">
      <c r="A287" s="4">
        <v>44348</v>
      </c>
      <c r="B287" s="5">
        <f t="shared" si="53"/>
        <v>6</v>
      </c>
      <c r="C287" s="5">
        <f t="shared" si="54"/>
        <v>2021</v>
      </c>
      <c r="D287" s="5" t="s">
        <v>355</v>
      </c>
      <c r="E287" s="5" t="str">
        <f>VLOOKUP(F287,'Set up'!$A$2:$C$48,2,FALSE)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up'!$A$2:$C$48,3,FALSE)</f>
        <v>120</v>
      </c>
      <c r="J287" s="5">
        <f>VLOOKUP(F287,'Set up'!$A$2:$D$48,4,FALSE)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up'!$A$2:$E$48,5,FALSE)</f>
        <v>Trsf</v>
      </c>
      <c r="S287" s="1" t="s">
        <v>439</v>
      </c>
    </row>
    <row r="288" spans="1:24" ht="15" customHeight="1" x14ac:dyDescent="0.35">
      <c r="A288" s="4">
        <v>44348</v>
      </c>
      <c r="B288" s="5">
        <f t="shared" si="53"/>
        <v>6</v>
      </c>
      <c r="C288" s="5">
        <f t="shared" si="54"/>
        <v>2021</v>
      </c>
      <c r="D288" s="5" t="s">
        <v>356</v>
      </c>
      <c r="E288" s="5" t="str">
        <f>VLOOKUP(F288,'Set up'!$A$2:$C$48,2,FALSE)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up'!$A$2:$C$48,3,FALSE)</f>
        <v>60</v>
      </c>
      <c r="J288" s="5">
        <f>VLOOKUP(F288,'Set up'!$A$2:$D$48,4,FALSE)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up'!$A$2:$E$48,5,FALSE)</f>
        <v>Chq</v>
      </c>
      <c r="S288" s="1" t="s">
        <v>527</v>
      </c>
    </row>
    <row r="289" spans="1:21" ht="15" customHeight="1" x14ac:dyDescent="0.35">
      <c r="A289" s="4">
        <v>44348</v>
      </c>
      <c r="B289" s="5">
        <f t="shared" si="53"/>
        <v>6</v>
      </c>
      <c r="C289" s="5">
        <f t="shared" si="54"/>
        <v>2021</v>
      </c>
      <c r="D289" s="5" t="s">
        <v>356</v>
      </c>
      <c r="E289" s="5" t="str">
        <f>VLOOKUP(F289,'Set up'!$A$2:$C$48,2,FALSE)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up'!$A$2:$C$48,3,FALSE)</f>
        <v>60</v>
      </c>
      <c r="J289" s="5">
        <f>VLOOKUP(F289,'Set up'!$A$2:$D$48,4,FALSE)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up'!$A$2:$E$48,5,FALSE)</f>
        <v>Chq</v>
      </c>
      <c r="S289" s="1" t="s">
        <v>527</v>
      </c>
    </row>
    <row r="290" spans="1:21" ht="15" customHeight="1" x14ac:dyDescent="0.35">
      <c r="A290" s="4">
        <v>44348</v>
      </c>
      <c r="B290" s="5">
        <f t="shared" si="53"/>
        <v>6</v>
      </c>
      <c r="C290" s="5">
        <f t="shared" si="54"/>
        <v>2021</v>
      </c>
      <c r="D290" s="5" t="s">
        <v>357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up'!$A$2:$C$48,3,FALSE)</f>
        <v>60</v>
      </c>
      <c r="J290" s="5">
        <f>VLOOKUP(F290,'Set up'!$A$2:$D$48,4,FALSE)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up'!$A$2:$E$48,5,FALSE)</f>
        <v>Chq</v>
      </c>
      <c r="S290" s="1" t="s">
        <v>527</v>
      </c>
    </row>
    <row r="291" spans="1:21" x14ac:dyDescent="0.35">
      <c r="A291" s="4">
        <v>44348</v>
      </c>
      <c r="B291" s="5">
        <f t="shared" si="53"/>
        <v>6</v>
      </c>
      <c r="C291" s="5">
        <f t="shared" si="54"/>
        <v>2021</v>
      </c>
      <c r="D291" s="5" t="s">
        <v>358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up'!$A$2:$C$48,3,FALSE)</f>
        <v>120</v>
      </c>
      <c r="J291" s="5">
        <f>VLOOKUP(F291,'Set up'!$A$2:$D$48,4,FALSE)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up'!$A$2:$E$48,5,FALSE)</f>
        <v>Trsf</v>
      </c>
      <c r="S291" s="1" t="s">
        <v>439</v>
      </c>
      <c r="T291"/>
    </row>
    <row r="292" spans="1:21" x14ac:dyDescent="0.35">
      <c r="A292" s="4">
        <v>44348</v>
      </c>
      <c r="B292" s="5">
        <f t="shared" si="53"/>
        <v>6</v>
      </c>
      <c r="C292" s="5">
        <f t="shared" si="54"/>
        <v>2021</v>
      </c>
      <c r="D292" s="5" t="s">
        <v>358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up'!$A$2:$C$48,3,FALSE)</f>
        <v>120</v>
      </c>
      <c r="J292" s="5">
        <f>VLOOKUP(F292,'Set up'!$A$2:$D$48,4,FALSE)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up'!$A$2:$E$48,5,FALSE)</f>
        <v>Trsf</v>
      </c>
      <c r="S292" s="1" t="s">
        <v>439</v>
      </c>
    </row>
    <row r="293" spans="1:21" x14ac:dyDescent="0.35">
      <c r="A293" s="4">
        <v>44440</v>
      </c>
      <c r="B293" s="5">
        <f t="shared" si="53"/>
        <v>9</v>
      </c>
      <c r="C293" s="5">
        <f t="shared" si="54"/>
        <v>2021</v>
      </c>
      <c r="D293" s="5" t="s">
        <v>363</v>
      </c>
      <c r="E293" s="5" t="str">
        <f>VLOOKUP(F293,'Set up'!$A$2:$C$48,2,FALSE)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up'!$A$2:$C$48,3,FALSE)</f>
        <v>Cash</v>
      </c>
      <c r="J293" s="5">
        <f>VLOOKUP(F293,'Set up'!$A$2:$D$48,4,FALSE)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up'!$A$2:$E$48,5,FALSE)</f>
        <v>Trsf</v>
      </c>
      <c r="S293" s="1" t="s">
        <v>387</v>
      </c>
    </row>
    <row r="294" spans="1:21" x14ac:dyDescent="0.35">
      <c r="A294" s="4">
        <v>44440</v>
      </c>
      <c r="B294" s="5">
        <f t="shared" si="53"/>
        <v>9</v>
      </c>
      <c r="C294" s="5">
        <f t="shared" si="54"/>
        <v>2021</v>
      </c>
      <c r="D294" s="5" t="s">
        <v>363</v>
      </c>
      <c r="E294" s="5" t="str">
        <f>VLOOKUP(F294,'Set up'!$A$2:$C$48,2,FALSE)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up'!$A$2:$C$48,3,FALSE)</f>
        <v>Cash</v>
      </c>
      <c r="J294" s="5">
        <f>VLOOKUP(F294,'Set up'!$A$2:$D$48,4,FALSE)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up'!$A$2:$E$48,5,FALSE)</f>
        <v>Trsf</v>
      </c>
      <c r="S294" s="1" t="s">
        <v>387</v>
      </c>
    </row>
    <row r="295" spans="1:21" x14ac:dyDescent="0.35">
      <c r="A295" s="4">
        <v>44440</v>
      </c>
      <c r="B295" s="5">
        <f t="shared" si="53"/>
        <v>9</v>
      </c>
      <c r="C295" s="5">
        <f t="shared" si="54"/>
        <v>2021</v>
      </c>
      <c r="D295" s="5" t="s">
        <v>367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up'!$A$2:$C$48,3,FALSE)</f>
        <v>Cash</v>
      </c>
      <c r="J295" s="5">
        <f>VLOOKUP(F295,'Set up'!$A$2:$D$48,4,FALSE)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up'!$A$2:$E$48,5,FALSE)</f>
        <v>Chq</v>
      </c>
      <c r="S295" s="1" t="s">
        <v>386</v>
      </c>
    </row>
    <row r="296" spans="1:21" x14ac:dyDescent="0.35">
      <c r="A296" s="4">
        <v>44440</v>
      </c>
      <c r="B296" s="5">
        <f t="shared" si="53"/>
        <v>9</v>
      </c>
      <c r="C296" s="5">
        <f t="shared" si="54"/>
        <v>2021</v>
      </c>
      <c r="D296" s="5" t="s">
        <v>368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up'!$A$2:$C$48,3,FALSE)</f>
        <v>Cash</v>
      </c>
      <c r="J296" s="5">
        <f>VLOOKUP(F296,'Set up'!$A$2:$D$48,4,FALSE)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up'!$A$2:$E$48,5,FALSE)</f>
        <v>Chq</v>
      </c>
      <c r="S296" s="1" t="s">
        <v>388</v>
      </c>
    </row>
    <row r="297" spans="1:21" x14ac:dyDescent="0.35">
      <c r="A297" s="4">
        <v>44440</v>
      </c>
      <c r="B297" s="5">
        <f t="shared" si="53"/>
        <v>9</v>
      </c>
      <c r="C297" s="5">
        <f t="shared" si="54"/>
        <v>2021</v>
      </c>
      <c r="D297" s="5" t="s">
        <v>368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up'!$A$2:$C$48,3,FALSE)</f>
        <v>Cash</v>
      </c>
      <c r="J297" s="5">
        <f>VLOOKUP(F297,'Set up'!$A$2:$D$48,4,FALSE)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up'!$A$2:$E$48,5,FALSE)</f>
        <v>Chq</v>
      </c>
      <c r="S297" s="1" t="s">
        <v>388</v>
      </c>
    </row>
    <row r="298" spans="1:21" x14ac:dyDescent="0.35">
      <c r="A298" s="4">
        <v>44440</v>
      </c>
      <c r="B298" s="5">
        <f t="shared" si="53"/>
        <v>9</v>
      </c>
      <c r="C298" s="5">
        <f t="shared" si="54"/>
        <v>2021</v>
      </c>
      <c r="D298" s="5" t="s">
        <v>369</v>
      </c>
      <c r="E298" s="5" t="str">
        <f>VLOOKUP(F298,'Set up'!$A$2:$C$48,2,FALSE)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up'!$A$2:$C$48,3,FALSE)</f>
        <v>120</v>
      </c>
      <c r="J298" s="5">
        <f>VLOOKUP(F298,'Set up'!$A$2:$D$48,4,FALSE)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up'!$A$2:$E$48,5,FALSE)</f>
        <v>Chq</v>
      </c>
      <c r="S298" s="1" t="s">
        <v>575</v>
      </c>
    </row>
    <row r="299" spans="1:21" x14ac:dyDescent="0.35">
      <c r="A299" s="4">
        <v>44440</v>
      </c>
      <c r="B299" s="5">
        <f t="shared" si="53"/>
        <v>9</v>
      </c>
      <c r="C299" s="5">
        <f t="shared" si="54"/>
        <v>2021</v>
      </c>
      <c r="D299" s="5" t="s">
        <v>369</v>
      </c>
      <c r="E299" s="5" t="str">
        <f>VLOOKUP(F299,'Set up'!$A$2:$C$48,2,FALSE)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up'!$A$2:$C$48,3,FALSE)</f>
        <v>120</v>
      </c>
      <c r="J299" s="5">
        <f>VLOOKUP(F299,'Set up'!$A$2:$D$48,4,FALSE)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up'!$A$2:$E$48,5,FALSE)</f>
        <v>Chq</v>
      </c>
      <c r="S299" s="1" t="s">
        <v>575</v>
      </c>
    </row>
    <row r="300" spans="1:21" x14ac:dyDescent="0.35">
      <c r="A300" s="4">
        <v>44440</v>
      </c>
      <c r="B300" s="5">
        <f t="shared" si="53"/>
        <v>9</v>
      </c>
      <c r="C300" s="5">
        <f t="shared" si="54"/>
        <v>2021</v>
      </c>
      <c r="D300" s="5" t="s">
        <v>370</v>
      </c>
      <c r="E300" s="5" t="str">
        <f>VLOOKUP(F300,'Set up'!$A$2:$C$48,2,FALSE)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up'!$A$2:$C$48,3,FALSE)</f>
        <v>Cash</v>
      </c>
      <c r="J300" s="5">
        <f>VLOOKUP(F300,'Set up'!$A$2:$D$48,4,FALSE)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up'!$A$2:$E$48,5,FALSE)</f>
        <v>Chq</v>
      </c>
      <c r="S300" s="1" t="s">
        <v>440</v>
      </c>
    </row>
    <row r="301" spans="1:21" x14ac:dyDescent="0.35">
      <c r="A301" s="4">
        <v>44453</v>
      </c>
      <c r="B301" s="5">
        <f t="shared" si="53"/>
        <v>9</v>
      </c>
      <c r="C301" s="5">
        <f t="shared" si="54"/>
        <v>2021</v>
      </c>
      <c r="D301" s="5" t="s">
        <v>371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up'!$A$2:$C$48,3,FALSE)</f>
        <v>45</v>
      </c>
      <c r="J301" s="5">
        <f>VLOOKUP(F301,'Set up'!$A$2:$D$48,4,FALSE)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up'!$A$2:$E$48,5,FALSE)</f>
        <v>PD Chq</v>
      </c>
      <c r="S301" s="57" t="s">
        <v>485</v>
      </c>
      <c r="T301" s="73"/>
      <c r="U301" s="16"/>
    </row>
    <row r="302" spans="1:21" x14ac:dyDescent="0.35">
      <c r="A302" s="4">
        <v>44453</v>
      </c>
      <c r="B302" s="5">
        <f t="shared" si="53"/>
        <v>9</v>
      </c>
      <c r="C302" s="5">
        <f t="shared" si="54"/>
        <v>2021</v>
      </c>
      <c r="D302" s="5" t="s">
        <v>371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up'!$A$2:$C$48,3,FALSE)</f>
        <v>45</v>
      </c>
      <c r="J302" s="5">
        <f>VLOOKUP(F302,'Set up'!$A$2:$D$48,4,FALSE)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up'!$A$2:$E$48,5,FALSE)</f>
        <v>PD Chq</v>
      </c>
      <c r="S302" s="57" t="s">
        <v>487</v>
      </c>
      <c r="T302" s="73"/>
      <c r="U302" s="16"/>
    </row>
    <row r="303" spans="1:21" x14ac:dyDescent="0.35">
      <c r="A303" s="4">
        <v>44453</v>
      </c>
      <c r="B303" s="5">
        <f t="shared" si="53"/>
        <v>9</v>
      </c>
      <c r="C303" s="5">
        <f t="shared" si="54"/>
        <v>2021</v>
      </c>
      <c r="D303" s="5" t="s">
        <v>371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up'!$A$2:$C$48,3,FALSE)</f>
        <v>45</v>
      </c>
      <c r="J303" s="5">
        <f>VLOOKUP(F303,'Set up'!$A$2:$D$48,4,FALSE)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up'!$A$2:$E$48,5,FALSE)</f>
        <v>PD Chq</v>
      </c>
      <c r="S303" s="57" t="s">
        <v>486</v>
      </c>
      <c r="T303" s="73"/>
      <c r="U303" s="16"/>
    </row>
    <row r="304" spans="1:21" x14ac:dyDescent="0.35">
      <c r="A304" s="4">
        <v>44453</v>
      </c>
      <c r="B304" s="5">
        <f t="shared" si="53"/>
        <v>9</v>
      </c>
      <c r="C304" s="5">
        <f t="shared" si="54"/>
        <v>2021</v>
      </c>
      <c r="D304" s="5" t="s">
        <v>371</v>
      </c>
      <c r="E304" s="5" t="str">
        <f>VLOOKUP(F304,'Set up'!$A$2:$C$48,2,FALSE)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up'!$A$2:$C$48,3,FALSE)</f>
        <v>45</v>
      </c>
      <c r="J304" s="5">
        <f>VLOOKUP(F304,'Set up'!$A$2:$D$48,4,FALSE)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up'!$A$2:$E$48,5,FALSE)</f>
        <v>PD Chq</v>
      </c>
      <c r="S304" s="57" t="s">
        <v>488</v>
      </c>
      <c r="T304" s="73"/>
      <c r="U304" s="16"/>
    </row>
    <row r="305" spans="1:21" ht="29" x14ac:dyDescent="0.35">
      <c r="A305" s="4">
        <v>44453</v>
      </c>
      <c r="B305" s="5">
        <f t="shared" si="53"/>
        <v>9</v>
      </c>
      <c r="C305" s="5">
        <f t="shared" si="54"/>
        <v>2021</v>
      </c>
      <c r="D305" s="5" t="s">
        <v>371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up'!$A$2:$C$48,3,FALSE)</f>
        <v>45</v>
      </c>
      <c r="J305" s="5">
        <f>VLOOKUP(F305,'Set up'!$A$2:$D$48,4,FALSE)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up'!$A$2:$E$48,5,FALSE)</f>
        <v>PD Chq</v>
      </c>
      <c r="S305" s="86" t="s">
        <v>489</v>
      </c>
      <c r="T305" s="73"/>
      <c r="U305" s="16"/>
    </row>
    <row r="306" spans="1:21" x14ac:dyDescent="0.35">
      <c r="A306" s="4">
        <v>44453</v>
      </c>
      <c r="B306" s="5">
        <f t="shared" si="53"/>
        <v>9</v>
      </c>
      <c r="C306" s="5">
        <f t="shared" si="54"/>
        <v>2021</v>
      </c>
      <c r="D306" s="5" t="s">
        <v>372</v>
      </c>
      <c r="E306" s="5" t="str">
        <f>VLOOKUP(F306,'Set up'!$A$2:$C$48,2,FALSE)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up'!$A$2:$C$48,3,FALSE)</f>
        <v>120</v>
      </c>
      <c r="J306" s="5">
        <f>VLOOKUP(F306,'Set up'!$A$2:$D$48,4,FALSE)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up'!$A$2:$E$48,5,FALSE)</f>
        <v>Trsf</v>
      </c>
      <c r="S306" s="1" t="s">
        <v>523</v>
      </c>
    </row>
    <row r="307" spans="1:21" x14ac:dyDescent="0.35">
      <c r="A307" s="4">
        <v>44453</v>
      </c>
      <c r="B307" s="5">
        <f t="shared" si="53"/>
        <v>9</v>
      </c>
      <c r="C307" s="5">
        <f t="shared" si="54"/>
        <v>2021</v>
      </c>
      <c r="D307" s="5" t="s">
        <v>372</v>
      </c>
      <c r="E307" s="5" t="str">
        <f>VLOOKUP(F307,'Set up'!$A$2:$C$48,2,FALSE)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up'!$A$2:$C$48,3,FALSE)</f>
        <v>120</v>
      </c>
      <c r="J307" s="5">
        <f>VLOOKUP(F307,'Set up'!$A$2:$D$48,4,FALSE)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up'!$A$2:$E$48,5,FALSE)</f>
        <v>Trsf</v>
      </c>
      <c r="S307" s="1" t="s">
        <v>523</v>
      </c>
    </row>
    <row r="308" spans="1:21" x14ac:dyDescent="0.35">
      <c r="A308" s="4">
        <v>44453</v>
      </c>
      <c r="B308" s="5">
        <f t="shared" si="53"/>
        <v>9</v>
      </c>
      <c r="C308" s="5">
        <f t="shared" si="54"/>
        <v>2021</v>
      </c>
      <c r="D308" s="5" t="s">
        <v>372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up'!$A$2:$C$48,3,FALSE)</f>
        <v>120</v>
      </c>
      <c r="J308" s="5">
        <f>VLOOKUP(F308,'Set up'!$A$2:$D$48,4,FALSE)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up'!$A$2:$E$48,5,FALSE)</f>
        <v>Trsf</v>
      </c>
      <c r="S308" s="1" t="s">
        <v>523</v>
      </c>
    </row>
    <row r="309" spans="1:21" ht="29" x14ac:dyDescent="0.35">
      <c r="A309" s="4">
        <v>44453</v>
      </c>
      <c r="B309" s="5">
        <f t="shared" si="53"/>
        <v>9</v>
      </c>
      <c r="C309" s="5">
        <f t="shared" si="54"/>
        <v>2021</v>
      </c>
      <c r="D309" s="5" t="s">
        <v>372</v>
      </c>
      <c r="E309" s="5" t="str">
        <f>VLOOKUP(F309,'Set up'!$A$2:$C$48,2,FALSE)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up'!$A$2:$C$48,3,FALSE)</f>
        <v>120</v>
      </c>
      <c r="J309" s="5">
        <f>VLOOKUP(F309,'Set up'!$A$2:$D$48,4,FALSE)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up'!$A$2:$E$48,5,FALSE)</f>
        <v>Trsf</v>
      </c>
      <c r="S309" s="1" t="s">
        <v>523</v>
      </c>
    </row>
    <row r="310" spans="1:21" x14ac:dyDescent="0.35">
      <c r="A310" s="4">
        <v>44453</v>
      </c>
      <c r="B310" s="5">
        <f t="shared" si="53"/>
        <v>9</v>
      </c>
      <c r="C310" s="5">
        <f t="shared" si="54"/>
        <v>2021</v>
      </c>
      <c r="D310" s="5" t="s">
        <v>372</v>
      </c>
      <c r="E310" s="5" t="str">
        <f>VLOOKUP(F310,'Set up'!$A$2:$C$48,2,FALSE)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up'!$A$2:$C$48,3,FALSE)</f>
        <v>120</v>
      </c>
      <c r="J310" s="5">
        <f>VLOOKUP(F310,'Set up'!$A$2:$D$48,4,FALSE)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up'!$A$2:$E$48,5,FALSE)</f>
        <v>Trsf</v>
      </c>
      <c r="S310" s="1" t="s">
        <v>523</v>
      </c>
    </row>
    <row r="311" spans="1:21" x14ac:dyDescent="0.35">
      <c r="A311" s="4">
        <v>44460</v>
      </c>
      <c r="B311" s="5">
        <f t="shared" si="53"/>
        <v>9</v>
      </c>
      <c r="C311" s="5">
        <f t="shared" si="54"/>
        <v>2021</v>
      </c>
      <c r="D311" s="5" t="s">
        <v>373</v>
      </c>
      <c r="E311" s="5" t="str">
        <f>VLOOKUP(F311,'Set up'!$A$2:$C$48,2,FALSE)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up'!$A$2:$C$48,3,FALSE)</f>
        <v>Cash</v>
      </c>
      <c r="J311" s="5">
        <f>VLOOKUP(F311,'Set up'!$A$2:$D$48,4,FALSE)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up'!$A$2:$E$48,5,FALSE)</f>
        <v>Trsf</v>
      </c>
      <c r="S311" s="1" t="s">
        <v>392</v>
      </c>
    </row>
    <row r="312" spans="1:21" x14ac:dyDescent="0.35">
      <c r="A312" s="4">
        <v>44460</v>
      </c>
      <c r="B312" s="5">
        <f t="shared" si="53"/>
        <v>9</v>
      </c>
      <c r="C312" s="5">
        <f t="shared" si="54"/>
        <v>2021</v>
      </c>
      <c r="D312" s="5" t="s">
        <v>373</v>
      </c>
      <c r="E312" s="5" t="str">
        <f>VLOOKUP(F312,'Set up'!$A$2:$C$48,2,FALSE)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up'!$A$2:$C$48,3,FALSE)</f>
        <v>Cash</v>
      </c>
      <c r="J312" s="5">
        <f>VLOOKUP(F312,'Set up'!$A$2:$D$48,4,FALSE)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up'!$A$2:$E$48,5,FALSE)</f>
        <v>Trsf</v>
      </c>
      <c r="S312" s="1" t="s">
        <v>392</v>
      </c>
    </row>
    <row r="313" spans="1:21" ht="29" x14ac:dyDescent="0.35">
      <c r="A313" s="4">
        <v>44460</v>
      </c>
      <c r="B313" s="5">
        <f t="shared" si="53"/>
        <v>9</v>
      </c>
      <c r="C313" s="5">
        <f t="shared" si="54"/>
        <v>2021</v>
      </c>
      <c r="D313" s="5" t="s">
        <v>373</v>
      </c>
      <c r="E313" s="5" t="str">
        <f>VLOOKUP(F313,'Set up'!$A$2:$C$48,2,FALSE)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up'!$A$2:$C$48,3,FALSE)</f>
        <v>Cash</v>
      </c>
      <c r="J313" s="5">
        <f>VLOOKUP(F313,'Set up'!$A$2:$D$48,4,FALSE)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up'!$A$2:$E$48,5,FALSE)</f>
        <v>Trsf</v>
      </c>
      <c r="S313" s="1" t="s">
        <v>392</v>
      </c>
    </row>
    <row r="314" spans="1:21" x14ac:dyDescent="0.35">
      <c r="A314" s="4">
        <v>44464</v>
      </c>
      <c r="B314" s="5">
        <f t="shared" si="53"/>
        <v>9</v>
      </c>
      <c r="C314" s="5">
        <f t="shared" si="54"/>
        <v>2021</v>
      </c>
      <c r="D314" s="5" t="s">
        <v>376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up'!$A$2:$C$48,3,FALSE)</f>
        <v>Cash</v>
      </c>
      <c r="J314" s="5">
        <f>VLOOKUP(F314,'Set up'!$A$2:$D$48,4,FALSE)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up'!$A$2:$E$48,5,FALSE)</f>
        <v>Trsf</v>
      </c>
      <c r="S314" s="1" t="s">
        <v>432</v>
      </c>
    </row>
    <row r="315" spans="1:21" x14ac:dyDescent="0.35">
      <c r="A315" s="4">
        <v>44466</v>
      </c>
      <c r="B315" s="5">
        <f t="shared" si="53"/>
        <v>9</v>
      </c>
      <c r="C315" s="5">
        <f t="shared" si="54"/>
        <v>2021</v>
      </c>
      <c r="D315" s="5" t="s">
        <v>377</v>
      </c>
      <c r="E315" s="5" t="str">
        <f>VLOOKUP(F315,'Set up'!$A$2:$C$48,2,FALSE)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up'!$A$2:$C$48,3,FALSE)</f>
        <v>120</v>
      </c>
      <c r="J315" s="5">
        <f>VLOOKUP(F315,'Set up'!$A$2:$D$48,4,FALSE)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up'!$A$2:$E$48,5,FALSE)</f>
        <v>Chq</v>
      </c>
      <c r="S315" s="1" t="s">
        <v>575</v>
      </c>
    </row>
    <row r="316" spans="1:21" x14ac:dyDescent="0.35">
      <c r="A316" s="4">
        <v>44466</v>
      </c>
      <c r="B316" s="5">
        <f t="shared" si="53"/>
        <v>9</v>
      </c>
      <c r="C316" s="5">
        <f t="shared" si="54"/>
        <v>2021</v>
      </c>
      <c r="D316" s="5" t="s">
        <v>377</v>
      </c>
      <c r="E316" s="5" t="str">
        <f>VLOOKUP(F316,'Set up'!$A$2:$C$48,2,FALSE)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up'!$A$2:$C$48,3,FALSE)</f>
        <v>120</v>
      </c>
      <c r="J316" s="5">
        <f>VLOOKUP(F316,'Set up'!$A$2:$D$48,4,FALSE)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up'!$A$2:$E$48,5,FALSE)</f>
        <v>Chq</v>
      </c>
      <c r="S316" s="1" t="s">
        <v>575</v>
      </c>
    </row>
    <row r="317" spans="1:21" x14ac:dyDescent="0.35">
      <c r="A317" s="4">
        <v>44466</v>
      </c>
      <c r="B317" s="5">
        <f t="shared" si="53"/>
        <v>9</v>
      </c>
      <c r="C317" s="5">
        <f t="shared" si="54"/>
        <v>2021</v>
      </c>
      <c r="D317" s="5" t="s">
        <v>377</v>
      </c>
      <c r="E317" s="5" t="str">
        <f>VLOOKUP(F317,'Set up'!$A$2:$C$48,2,FALSE)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up'!$A$2:$C$48,3,FALSE)</f>
        <v>120</v>
      </c>
      <c r="J317" s="5">
        <f>VLOOKUP(F317,'Set up'!$A$2:$D$48,4,FALSE)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up'!$A$2:$E$48,5,FALSE)</f>
        <v>Chq</v>
      </c>
      <c r="S317" s="1" t="s">
        <v>575</v>
      </c>
    </row>
    <row r="318" spans="1:21" x14ac:dyDescent="0.35">
      <c r="A318" s="4">
        <v>44466</v>
      </c>
      <c r="B318" s="5">
        <f t="shared" si="53"/>
        <v>9</v>
      </c>
      <c r="C318" s="5">
        <f t="shared" si="54"/>
        <v>2021</v>
      </c>
      <c r="D318" s="5" t="s">
        <v>377</v>
      </c>
      <c r="E318" s="5" t="str">
        <f>VLOOKUP(F318,'Set up'!$A$2:$C$48,2,FALSE)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up'!$A$2:$C$48,3,FALSE)</f>
        <v>120</v>
      </c>
      <c r="J318" s="5">
        <f>VLOOKUP(F318,'Set up'!$A$2:$D$48,4,FALSE)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up'!$A$2:$E$48,5,FALSE)</f>
        <v>Chq</v>
      </c>
      <c r="S318" s="1" t="s">
        <v>575</v>
      </c>
    </row>
    <row r="319" spans="1:21" x14ac:dyDescent="0.35">
      <c r="A319" s="4">
        <v>44467</v>
      </c>
      <c r="B319" s="5">
        <f t="shared" si="53"/>
        <v>9</v>
      </c>
      <c r="C319" s="5">
        <f t="shared" si="54"/>
        <v>2021</v>
      </c>
      <c r="D319" s="5" t="s">
        <v>379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up'!$A$2:$C$48,3,FALSE)</f>
        <v>Cash</v>
      </c>
      <c r="J319" s="5">
        <f>VLOOKUP(F319,'Set up'!$A$2:$D$48,4,FALSE)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up'!$A$2:$E$48,5,FALSE)</f>
        <v>Chq</v>
      </c>
      <c r="S319" s="1" t="s">
        <v>433</v>
      </c>
    </row>
    <row r="320" spans="1:21" x14ac:dyDescent="0.35">
      <c r="A320" s="4">
        <v>44469</v>
      </c>
      <c r="B320" s="5">
        <f t="shared" si="53"/>
        <v>9</v>
      </c>
      <c r="C320" s="5">
        <f t="shared" si="54"/>
        <v>2021</v>
      </c>
      <c r="D320" s="5" t="s">
        <v>380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up'!$A$2:$C$48,3,FALSE)</f>
        <v>120</v>
      </c>
      <c r="J320" s="5">
        <f>VLOOKUP(F320,'Set up'!$A$2:$D$48,4,FALSE)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up'!$A$2:$E$48,5,FALSE)</f>
        <v>Chq</v>
      </c>
      <c r="S320" s="1" t="s">
        <v>575</v>
      </c>
    </row>
    <row r="321" spans="1:19" x14ac:dyDescent="0.35">
      <c r="A321" s="4">
        <v>44470</v>
      </c>
      <c r="B321" s="5">
        <f t="shared" si="53"/>
        <v>10</v>
      </c>
      <c r="C321" s="5">
        <f t="shared" si="54"/>
        <v>2021</v>
      </c>
      <c r="D321" s="5" t="s">
        <v>397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up'!$A$2:$C$48,3,FALSE)</f>
        <v>Cash</v>
      </c>
      <c r="J321" s="5">
        <f>VLOOKUP(F321,'Set up'!$A$2:$D$48,4,FALSE)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up'!$A$2:$E$48,5,FALSE)</f>
        <v>Chq</v>
      </c>
      <c r="S321" s="1" t="s">
        <v>479</v>
      </c>
    </row>
    <row r="322" spans="1:19" x14ac:dyDescent="0.35">
      <c r="A322" s="4">
        <v>44471</v>
      </c>
      <c r="B322" s="5">
        <f t="shared" si="53"/>
        <v>10</v>
      </c>
      <c r="C322" s="5">
        <f t="shared" si="54"/>
        <v>2021</v>
      </c>
      <c r="D322" s="5" t="s">
        <v>398</v>
      </c>
      <c r="E322" s="5" t="str">
        <f>VLOOKUP(F322,'Set up'!$A$2:$C$48,2,FALSE)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up'!$A$2:$C$48,3,FALSE)</f>
        <v>Cash</v>
      </c>
      <c r="J322" s="5">
        <f>VLOOKUP(F322,'Set up'!$A$2:$D$48,4,FALSE)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up'!$A$2:$E$48,5,FALSE)</f>
        <v>Trsf</v>
      </c>
      <c r="S322" s="1" t="s">
        <v>430</v>
      </c>
    </row>
    <row r="323" spans="1:19" x14ac:dyDescent="0.35">
      <c r="A323" s="4">
        <v>44471</v>
      </c>
      <c r="B323" s="5">
        <f t="shared" si="53"/>
        <v>10</v>
      </c>
      <c r="C323" s="5">
        <f t="shared" si="54"/>
        <v>2021</v>
      </c>
      <c r="D323" s="5" t="s">
        <v>398</v>
      </c>
      <c r="E323" s="5" t="str">
        <f>VLOOKUP(F323,'Set up'!$A$2:$C$48,2,FALSE)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up'!$A$2:$C$48,3,FALSE)</f>
        <v>Cash</v>
      </c>
      <c r="J323" s="5">
        <f>VLOOKUP(F323,'Set up'!$A$2:$D$48,4,FALSE)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up'!$A$2:$E$48,5,FALSE)</f>
        <v>Trsf</v>
      </c>
      <c r="S323" s="1" t="s">
        <v>430</v>
      </c>
    </row>
    <row r="324" spans="1:19" x14ac:dyDescent="0.35">
      <c r="A324" s="4">
        <v>44471</v>
      </c>
      <c r="B324" s="5">
        <f t="shared" si="53"/>
        <v>10</v>
      </c>
      <c r="C324" s="5">
        <f t="shared" si="54"/>
        <v>2021</v>
      </c>
      <c r="D324" s="5" t="s">
        <v>398</v>
      </c>
      <c r="E324" s="5" t="str">
        <f>VLOOKUP(F324,'Set up'!$A$2:$C$48,2,FALSE)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up'!$A$2:$C$48,3,FALSE)</f>
        <v>Cash</v>
      </c>
      <c r="J324" s="5">
        <f>VLOOKUP(F324,'Set up'!$A$2:$D$48,4,FALSE)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up'!$A$2:$E$48,5,FALSE)</f>
        <v>Trsf</v>
      </c>
      <c r="S324" s="1" t="s">
        <v>430</v>
      </c>
    </row>
    <row r="325" spans="1:19" x14ac:dyDescent="0.35">
      <c r="A325" s="4">
        <v>44471</v>
      </c>
      <c r="B325" s="5">
        <f t="shared" si="53"/>
        <v>10</v>
      </c>
      <c r="C325" s="5">
        <f t="shared" si="54"/>
        <v>2021</v>
      </c>
      <c r="D325" s="5" t="s">
        <v>398</v>
      </c>
      <c r="E325" s="5" t="str">
        <f>VLOOKUP(F325,'Set up'!$A$2:$C$48,2,FALSE)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up'!$A$2:$C$48,3,FALSE)</f>
        <v>Cash</v>
      </c>
      <c r="J325" s="5">
        <f>VLOOKUP(F325,'Set up'!$A$2:$D$48,4,FALSE)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up'!$A$2:$E$48,5,FALSE)</f>
        <v>Trsf</v>
      </c>
      <c r="S325" s="1" t="s">
        <v>430</v>
      </c>
    </row>
    <row r="326" spans="1:19" x14ac:dyDescent="0.35">
      <c r="A326" s="4">
        <v>44474</v>
      </c>
      <c r="B326" s="5">
        <f t="shared" si="53"/>
        <v>10</v>
      </c>
      <c r="C326" s="5">
        <f t="shared" si="54"/>
        <v>2021</v>
      </c>
      <c r="D326" s="5" t="s">
        <v>401</v>
      </c>
      <c r="E326" s="5" t="str">
        <f>VLOOKUP(F326,'Set up'!$A$2:$C$48,2,FALSE)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up'!$A$2:$C$48,3,FALSE)</f>
        <v>Cash</v>
      </c>
      <c r="J326" s="5">
        <f>VLOOKUP(F326,'Set up'!$A$2:$D$48,4,FALSE)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up'!$A$2:$E$48,5,FALSE)</f>
        <v>Trsf</v>
      </c>
      <c r="S326" s="1" t="s">
        <v>431</v>
      </c>
    </row>
    <row r="327" spans="1:19" x14ac:dyDescent="0.35">
      <c r="A327" s="4">
        <v>44474</v>
      </c>
      <c r="B327" s="5">
        <f t="shared" si="53"/>
        <v>10</v>
      </c>
      <c r="C327" s="5">
        <f t="shared" si="54"/>
        <v>2021</v>
      </c>
      <c r="D327" s="5" t="s">
        <v>402</v>
      </c>
      <c r="E327" s="5" t="str">
        <f>VLOOKUP(F327,'Set up'!$A$2:$C$48,2,FALSE)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up'!$A$2:$C$48,3,FALSE)</f>
        <v>120</v>
      </c>
      <c r="J327" s="5">
        <f>VLOOKUP(F327,'Set up'!$A$2:$D$48,4,FALSE)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up'!$A$2:$E$48,5,FALSE)</f>
        <v>Trsf</v>
      </c>
      <c r="S327" s="1" t="s">
        <v>577</v>
      </c>
    </row>
    <row r="328" spans="1:19" x14ac:dyDescent="0.35">
      <c r="A328" s="4">
        <v>44474</v>
      </c>
      <c r="B328" s="5">
        <f t="shared" si="53"/>
        <v>10</v>
      </c>
      <c r="C328" s="5">
        <f t="shared" si="54"/>
        <v>2021</v>
      </c>
      <c r="D328" s="5" t="s">
        <v>402</v>
      </c>
      <c r="E328" s="5" t="str">
        <f>VLOOKUP(F328,'Set up'!$A$2:$C$48,2,FALSE)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up'!$A$2:$C$48,3,FALSE)</f>
        <v>120</v>
      </c>
      <c r="J328" s="5">
        <f>VLOOKUP(F328,'Set up'!$A$2:$D$48,4,FALSE)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up'!$A$2:$E$48,5,FALSE)</f>
        <v>Trsf</v>
      </c>
      <c r="S328" s="1" t="s">
        <v>577</v>
      </c>
    </row>
    <row r="329" spans="1:19" x14ac:dyDescent="0.35">
      <c r="A329" s="4">
        <v>44474</v>
      </c>
      <c r="B329" s="5">
        <f t="shared" si="53"/>
        <v>10</v>
      </c>
      <c r="C329" s="5">
        <f t="shared" si="54"/>
        <v>2021</v>
      </c>
      <c r="D329" s="5" t="s">
        <v>402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up'!$A$2:$C$48,3,FALSE)</f>
        <v>120</v>
      </c>
      <c r="J329" s="5">
        <f>VLOOKUP(F329,'Set up'!$A$2:$D$48,4,FALSE)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up'!$A$2:$E$48,5,FALSE)</f>
        <v>Trsf</v>
      </c>
      <c r="S329" s="1" t="s">
        <v>577</v>
      </c>
    </row>
    <row r="330" spans="1:19" x14ac:dyDescent="0.35">
      <c r="A330" s="4">
        <v>44474</v>
      </c>
      <c r="B330" s="5">
        <f t="shared" si="53"/>
        <v>10</v>
      </c>
      <c r="C330" s="5">
        <f t="shared" si="54"/>
        <v>2021</v>
      </c>
      <c r="D330" s="5" t="s">
        <v>402</v>
      </c>
      <c r="E330" s="5" t="str">
        <f>VLOOKUP(F330,'Set up'!$A$2:$C$48,2,FALSE)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up'!$A$2:$C$48,3,FALSE)</f>
        <v>120</v>
      </c>
      <c r="J330" s="5">
        <f>VLOOKUP(F330,'Set up'!$A$2:$D$48,4,FALSE)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up'!$A$2:$E$48,5,FALSE)</f>
        <v>Trsf</v>
      </c>
      <c r="S330" s="1" t="s">
        <v>577</v>
      </c>
    </row>
    <row r="331" spans="1:19" ht="62" x14ac:dyDescent="0.35">
      <c r="A331" s="4">
        <v>44476</v>
      </c>
      <c r="B331" s="5">
        <f t="shared" si="53"/>
        <v>10</v>
      </c>
      <c r="C331" s="5">
        <f t="shared" si="54"/>
        <v>2021</v>
      </c>
      <c r="D331" s="5" t="s">
        <v>403</v>
      </c>
      <c r="E331" s="5" t="str">
        <f>VLOOKUP(F331,'Set up'!$A$2:$C$48,2,FALSE)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up'!$A$2:$C$48,3,FALSE)</f>
        <v>45</v>
      </c>
      <c r="J331" s="5">
        <f>VLOOKUP(F331,'Set up'!$A$2:$D$48,4,FALSE)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up'!$A$2:$E$48,5,FALSE)</f>
        <v>PD Chq</v>
      </c>
      <c r="S331" s="40" t="s">
        <v>538</v>
      </c>
    </row>
    <row r="332" spans="1:19" ht="31" x14ac:dyDescent="0.35">
      <c r="A332" s="4">
        <v>44476</v>
      </c>
      <c r="B332" s="5">
        <f t="shared" si="53"/>
        <v>10</v>
      </c>
      <c r="C332" s="5">
        <f t="shared" si="54"/>
        <v>2021</v>
      </c>
      <c r="D332" s="5" t="s">
        <v>403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up'!$A$2:$C$48,3,FALSE)</f>
        <v>45</v>
      </c>
      <c r="J332" s="5">
        <f>VLOOKUP(F332,'Set up'!$A$2:$D$48,4,FALSE)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up'!$A$2:$E$48,5,FALSE)</f>
        <v>PD Chq</v>
      </c>
      <c r="S332" s="40" t="s">
        <v>537</v>
      </c>
    </row>
    <row r="333" spans="1:19" ht="31" x14ac:dyDescent="0.35">
      <c r="A333" s="4">
        <v>44476</v>
      </c>
      <c r="B333" s="5">
        <f t="shared" si="53"/>
        <v>10</v>
      </c>
      <c r="C333" s="5">
        <f t="shared" si="54"/>
        <v>2021</v>
      </c>
      <c r="D333" s="5" t="s">
        <v>403</v>
      </c>
      <c r="E333" s="5" t="str">
        <f>VLOOKUP(F333,'Set up'!$A$2:$C$48,2,FALSE)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up'!$A$2:$C$48,3,FALSE)</f>
        <v>45</v>
      </c>
      <c r="J333" s="5">
        <f>VLOOKUP(F333,'Set up'!$A$2:$D$48,4,FALSE)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up'!$A$2:$E$48,5,FALSE)</f>
        <v>PD Chq</v>
      </c>
      <c r="S333" s="40" t="s">
        <v>524</v>
      </c>
    </row>
    <row r="334" spans="1:19" ht="62" x14ac:dyDescent="0.35">
      <c r="A334" s="4">
        <v>44477</v>
      </c>
      <c r="B334" s="5">
        <f t="shared" si="53"/>
        <v>10</v>
      </c>
      <c r="C334" s="5">
        <f t="shared" si="54"/>
        <v>2021</v>
      </c>
      <c r="D334" s="5" t="s">
        <v>405</v>
      </c>
      <c r="E334" s="5" t="str">
        <f>VLOOKUP(F334,'Set up'!$A$2:$C$48,2,FALSE)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up'!$A$2:$C$48,3,FALSE)</f>
        <v>45</v>
      </c>
      <c r="J334" s="5">
        <f>VLOOKUP(F334,'Set up'!$A$2:$D$48,4,FALSE)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up'!$A$2:$E$48,5,FALSE)</f>
        <v>PD Chq</v>
      </c>
      <c r="S334" s="40" t="s">
        <v>525</v>
      </c>
    </row>
    <row r="335" spans="1:19" x14ac:dyDescent="0.35">
      <c r="A335" s="4">
        <v>44478</v>
      </c>
      <c r="B335" s="5">
        <f t="shared" si="53"/>
        <v>10</v>
      </c>
      <c r="C335" s="5">
        <f t="shared" si="54"/>
        <v>2021</v>
      </c>
      <c r="D335" s="5" t="s">
        <v>407</v>
      </c>
      <c r="E335" s="5" t="str">
        <f>VLOOKUP(F335,'Set up'!$A$2:$C$48,2,FALSE)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up'!$A$2:$C$48,3,FALSE)</f>
        <v>Cash</v>
      </c>
      <c r="J335" s="5">
        <f>VLOOKUP(F335,'Set up'!$A$2:$D$48,4,FALSE)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up'!$A$2:$E$48,5,FALSE)</f>
        <v>Trsf</v>
      </c>
      <c r="S335" s="1" t="s">
        <v>431</v>
      </c>
    </row>
    <row r="336" spans="1:19" x14ac:dyDescent="0.35">
      <c r="A336" s="4">
        <v>44480</v>
      </c>
      <c r="B336" s="5">
        <f t="shared" si="53"/>
        <v>10</v>
      </c>
      <c r="C336" s="5">
        <f t="shared" si="54"/>
        <v>2021</v>
      </c>
      <c r="D336" s="5" t="s">
        <v>410</v>
      </c>
      <c r="E336" s="5" t="str">
        <f>VLOOKUP(F336,'Set up'!$A$2:$C$48,2,FALSE)</f>
        <v>C00000013</v>
      </c>
      <c r="F336" s="1" t="s">
        <v>1453</v>
      </c>
      <c r="G336" s="11" t="s">
        <v>64</v>
      </c>
      <c r="H336" s="5">
        <v>2</v>
      </c>
      <c r="I336" s="5" t="str">
        <f>VLOOKUP(F336,'Set up'!$A$2:$C$48,3,FALSE)</f>
        <v>Cash</v>
      </c>
      <c r="J336" s="5">
        <f>VLOOKUP(F336,'Set up'!$A$2:$D$48,4,FALSE)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up'!$A$2:$E$48,5,FALSE)</f>
        <v>Chq</v>
      </c>
      <c r="S336" s="1" t="s">
        <v>431</v>
      </c>
    </row>
    <row r="337" spans="1:19" x14ac:dyDescent="0.35">
      <c r="A337" s="4">
        <v>44480</v>
      </c>
      <c r="B337" s="5">
        <f t="shared" si="53"/>
        <v>10</v>
      </c>
      <c r="C337" s="5">
        <f t="shared" si="54"/>
        <v>2021</v>
      </c>
      <c r="D337" s="5" t="s">
        <v>410</v>
      </c>
      <c r="E337" s="5" t="str">
        <f>VLOOKUP(F337,'Set up'!$A$2:$C$48,2,FALSE)</f>
        <v>C00000013</v>
      </c>
      <c r="F337" s="1" t="s">
        <v>1453</v>
      </c>
      <c r="G337" s="77" t="s">
        <v>381</v>
      </c>
      <c r="H337" s="5">
        <v>1</v>
      </c>
      <c r="I337" s="5" t="str">
        <f>VLOOKUP(F337,'Set up'!$A$2:$C$48,3,FALSE)</f>
        <v>Cash</v>
      </c>
      <c r="J337" s="5">
        <f>VLOOKUP(F337,'Set up'!$A$2:$D$48,4,FALSE)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up'!$A$2:$E$48,5,FALSE)</f>
        <v>Chq</v>
      </c>
      <c r="S337" s="1" t="s">
        <v>431</v>
      </c>
    </row>
    <row r="338" spans="1:19" ht="43.5" x14ac:dyDescent="0.35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411</v>
      </c>
      <c r="E338" s="5" t="str">
        <f>VLOOKUP(F338,'Set up'!$A$2:$C$48,2,FALSE)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up'!$A$2:$C$48,3,FALSE)</f>
        <v>Cash</v>
      </c>
      <c r="J338" s="5">
        <f>VLOOKUP(F338,'Set up'!$A$2:$D$48,4,FALSE)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up'!$A$2:$E$48,5,FALSE)</f>
        <v>Trsf</v>
      </c>
      <c r="S338" s="1" t="s">
        <v>434</v>
      </c>
    </row>
    <row r="339" spans="1:19" ht="43.5" x14ac:dyDescent="0.35">
      <c r="A339" s="4">
        <v>44481</v>
      </c>
      <c r="B339" s="5">
        <f t="shared" si="64"/>
        <v>10</v>
      </c>
      <c r="C339" s="5">
        <f t="shared" si="65"/>
        <v>2021</v>
      </c>
      <c r="D339" s="5" t="s">
        <v>411</v>
      </c>
      <c r="E339" s="5" t="str">
        <f>VLOOKUP(F339,'Set up'!$A$2:$C$48,2,FALSE)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up'!$A$2:$C$48,3,FALSE)</f>
        <v>Cash</v>
      </c>
      <c r="J339" s="5">
        <f>VLOOKUP(F339,'Set up'!$A$2:$D$48,4,FALSE)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up'!$A$2:$E$48,5,FALSE)</f>
        <v>Trsf</v>
      </c>
      <c r="S339" s="1" t="s">
        <v>434</v>
      </c>
    </row>
    <row r="340" spans="1:19" ht="29" x14ac:dyDescent="0.35">
      <c r="A340" s="4">
        <v>44481</v>
      </c>
      <c r="B340" s="5">
        <f t="shared" si="64"/>
        <v>10</v>
      </c>
      <c r="C340" s="5">
        <f t="shared" si="65"/>
        <v>2021</v>
      </c>
      <c r="D340" s="5" t="s">
        <v>411</v>
      </c>
      <c r="E340" s="5" t="str">
        <f>VLOOKUP(F340,'Set up'!$A$2:$C$48,2,FALSE)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up'!$A$2:$C$48,3,FALSE)</f>
        <v>Cash</v>
      </c>
      <c r="J340" s="5">
        <f>VLOOKUP(F340,'Set up'!$A$2:$D$48,4,FALSE)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up'!$A$2:$E$48,5,FALSE)</f>
        <v>Trsf</v>
      </c>
      <c r="S340" s="1" t="s">
        <v>434</v>
      </c>
    </row>
    <row r="341" spans="1:19" ht="29" x14ac:dyDescent="0.35">
      <c r="A341" s="4">
        <v>44481</v>
      </c>
      <c r="B341" s="5">
        <f t="shared" si="64"/>
        <v>10</v>
      </c>
      <c r="C341" s="5">
        <f t="shared" si="65"/>
        <v>2021</v>
      </c>
      <c r="D341" s="5" t="s">
        <v>411</v>
      </c>
      <c r="E341" s="5" t="str">
        <f>VLOOKUP(F341,'Set up'!$A$2:$C$48,2,FALSE)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up'!$A$2:$C$48,3,FALSE)</f>
        <v>Cash</v>
      </c>
      <c r="J341" s="5">
        <f>VLOOKUP(F341,'Set up'!$A$2:$D$48,4,FALSE)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up'!$A$2:$E$48,5,FALSE)</f>
        <v>Trsf</v>
      </c>
      <c r="S341" s="1" t="s">
        <v>434</v>
      </c>
    </row>
    <row r="342" spans="1:19" ht="43.5" x14ac:dyDescent="0.35">
      <c r="A342" s="4">
        <v>44481</v>
      </c>
      <c r="B342" s="5">
        <f t="shared" si="64"/>
        <v>10</v>
      </c>
      <c r="C342" s="5">
        <f t="shared" si="65"/>
        <v>2021</v>
      </c>
      <c r="D342" s="5" t="s">
        <v>411</v>
      </c>
      <c r="E342" s="5" t="str">
        <f>VLOOKUP(F342,'Set up'!$A$2:$C$48,2,FALSE)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up'!$A$2:$C$48,3,FALSE)</f>
        <v>Cash</v>
      </c>
      <c r="J342" s="5">
        <f>VLOOKUP(F342,'Set up'!$A$2:$D$48,4,FALSE)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up'!$A$2:$E$48,5,FALSE)</f>
        <v>Trsf</v>
      </c>
      <c r="S342" s="1" t="s">
        <v>434</v>
      </c>
    </row>
    <row r="343" spans="1:19" x14ac:dyDescent="0.35">
      <c r="A343" s="4">
        <v>44482</v>
      </c>
      <c r="B343" s="5">
        <f t="shared" si="64"/>
        <v>10</v>
      </c>
      <c r="C343" s="5">
        <f t="shared" si="65"/>
        <v>2021</v>
      </c>
      <c r="D343" s="5" t="s">
        <v>415</v>
      </c>
      <c r="E343" s="5" t="str">
        <f>VLOOKUP(F343,'Set up'!$A$2:$C$48,2,FALSE)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up'!$A$2:$C$48,3,FALSE)</f>
        <v>Cash</v>
      </c>
      <c r="J343" s="5">
        <f>VLOOKUP(F343,'Set up'!$A$2:$D$48,4,FALSE)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up'!$A$2:$E$48,5,FALSE)</f>
        <v>Trsf</v>
      </c>
      <c r="S343" s="1" t="s">
        <v>435</v>
      </c>
    </row>
    <row r="344" spans="1:19" x14ac:dyDescent="0.35">
      <c r="A344" s="4">
        <v>44482</v>
      </c>
      <c r="B344" s="5">
        <f t="shared" si="64"/>
        <v>10</v>
      </c>
      <c r="C344" s="5">
        <f t="shared" si="65"/>
        <v>2021</v>
      </c>
      <c r="D344" s="5" t="s">
        <v>415</v>
      </c>
      <c r="E344" s="5" t="str">
        <f>VLOOKUP(F344,'Set up'!$A$2:$C$48,2,FALSE)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up'!$A$2:$C$48,3,FALSE)</f>
        <v>Cash</v>
      </c>
      <c r="J344" s="5">
        <f>VLOOKUP(F344,'Set up'!$A$2:$D$48,4,FALSE)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up'!$A$2:$E$48,5,FALSE)</f>
        <v>Trsf</v>
      </c>
      <c r="S344" s="1" t="s">
        <v>435</v>
      </c>
    </row>
    <row r="345" spans="1:19" x14ac:dyDescent="0.35">
      <c r="A345" s="4">
        <v>44482</v>
      </c>
      <c r="B345" s="5">
        <f t="shared" si="64"/>
        <v>10</v>
      </c>
      <c r="C345" s="5">
        <f t="shared" si="65"/>
        <v>2021</v>
      </c>
      <c r="D345" s="5" t="s">
        <v>415</v>
      </c>
      <c r="E345" s="5" t="str">
        <f>VLOOKUP(F345,'Set up'!$A$2:$C$48,2,FALSE)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up'!$A$2:$C$48,3,FALSE)</f>
        <v>Cash</v>
      </c>
      <c r="J345" s="5">
        <f>VLOOKUP(F345,'Set up'!$A$2:$D$48,4,FALSE)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up'!$A$2:$E$48,5,FALSE)</f>
        <v>Trsf</v>
      </c>
      <c r="S345" s="1" t="s">
        <v>435</v>
      </c>
    </row>
    <row r="346" spans="1:19" ht="29" x14ac:dyDescent="0.35">
      <c r="A346" s="4">
        <v>44483</v>
      </c>
      <c r="B346" s="5">
        <f t="shared" si="64"/>
        <v>10</v>
      </c>
      <c r="C346" s="5">
        <f t="shared" si="65"/>
        <v>2021</v>
      </c>
      <c r="D346" s="5" t="s">
        <v>416</v>
      </c>
      <c r="E346" s="5" t="str">
        <f>VLOOKUP(F346,'Set up'!$A$2:$C$48,2,FALSE)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up'!$A$2:$C$48,3,FALSE)</f>
        <v>Cash</v>
      </c>
      <c r="J346" s="5">
        <f>VLOOKUP(F346,'Set up'!$A$2:$D$48,4,FALSE)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up'!$A$2:$E$48,5,FALSE)</f>
        <v>Trsf</v>
      </c>
      <c r="S346" s="1" t="s">
        <v>435</v>
      </c>
    </row>
    <row r="347" spans="1:19" ht="29" x14ac:dyDescent="0.35">
      <c r="A347" s="4">
        <v>44483</v>
      </c>
      <c r="B347" s="5">
        <f t="shared" si="64"/>
        <v>10</v>
      </c>
      <c r="C347" s="5">
        <f t="shared" si="65"/>
        <v>2021</v>
      </c>
      <c r="D347" s="5" t="s">
        <v>416</v>
      </c>
      <c r="E347" s="5" t="str">
        <f>VLOOKUP(F347,'Set up'!$A$2:$C$48,2,FALSE)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up'!$A$2:$C$48,3,FALSE)</f>
        <v>Cash</v>
      </c>
      <c r="J347" s="5">
        <f>VLOOKUP(F347,'Set up'!$A$2:$D$48,4,FALSE)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up'!$A$2:$E$48,5,FALSE)</f>
        <v>Trsf</v>
      </c>
      <c r="S347" s="1" t="s">
        <v>435</v>
      </c>
    </row>
    <row r="348" spans="1:19" x14ac:dyDescent="0.35">
      <c r="A348" s="4">
        <v>44483</v>
      </c>
      <c r="B348" s="5">
        <f t="shared" si="64"/>
        <v>10</v>
      </c>
      <c r="C348" s="5">
        <f t="shared" si="65"/>
        <v>2021</v>
      </c>
      <c r="D348" s="5" t="s">
        <v>418</v>
      </c>
      <c r="E348" s="5" t="str">
        <f>VLOOKUP(F348,'Set up'!$A$2:$C$48,2,FALSE)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up'!$A$2:$C$48,3,FALSE)</f>
        <v>60</v>
      </c>
      <c r="J348" s="5">
        <f>VLOOKUP(F348,'Set up'!$A$2:$D$48,4,FALSE)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up'!$A$2:$E$48,5,FALSE)</f>
        <v>Chq</v>
      </c>
      <c r="S348" s="1" t="s">
        <v>583</v>
      </c>
    </row>
    <row r="349" spans="1:19" ht="29" x14ac:dyDescent="0.35">
      <c r="A349" s="4">
        <v>44484</v>
      </c>
      <c r="B349" s="5">
        <f t="shared" si="64"/>
        <v>10</v>
      </c>
      <c r="C349" s="5">
        <f t="shared" si="65"/>
        <v>2021</v>
      </c>
      <c r="D349" s="5" t="s">
        <v>419</v>
      </c>
      <c r="E349" s="5" t="str">
        <f>VLOOKUP(F349,'Set up'!$A$2:$C$48,2,FALSE)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up'!$A$2:$C$48,3,FALSE)</f>
        <v>Cash</v>
      </c>
      <c r="J349" s="5">
        <f>VLOOKUP(F349,'Set up'!$A$2:$D$48,4,FALSE)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up'!$A$2:$E$48,5,FALSE)</f>
        <v>Cash</v>
      </c>
      <c r="S349" s="1" t="s">
        <v>437</v>
      </c>
    </row>
    <row r="350" spans="1:19" ht="43.5" x14ac:dyDescent="0.35">
      <c r="A350" s="4">
        <v>44484</v>
      </c>
      <c r="B350" s="5">
        <f t="shared" si="64"/>
        <v>10</v>
      </c>
      <c r="C350" s="5">
        <f t="shared" si="65"/>
        <v>2021</v>
      </c>
      <c r="D350" s="5" t="s">
        <v>419</v>
      </c>
      <c r="E350" s="5" t="str">
        <f>VLOOKUP(F350,'Set up'!$A$2:$C$48,2,FALSE)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up'!$A$2:$C$48,3,FALSE)</f>
        <v>Cash</v>
      </c>
      <c r="J350" s="5">
        <f>VLOOKUP(F350,'Set up'!$A$2:$D$48,4,FALSE)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up'!$A$2:$E$48,5,FALSE)</f>
        <v>Cash</v>
      </c>
      <c r="S350" s="1" t="s">
        <v>437</v>
      </c>
    </row>
    <row r="351" spans="1:19" ht="29" x14ac:dyDescent="0.35">
      <c r="A351" s="4">
        <v>44484</v>
      </c>
      <c r="B351" s="5">
        <f t="shared" si="64"/>
        <v>10</v>
      </c>
      <c r="C351" s="5">
        <f t="shared" si="65"/>
        <v>2021</v>
      </c>
      <c r="D351" s="5" t="s">
        <v>419</v>
      </c>
      <c r="E351" s="5" t="str">
        <f>VLOOKUP(F351,'Set up'!$A$2:$C$48,2,FALSE)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up'!$A$2:$C$48,3,FALSE)</f>
        <v>Cash</v>
      </c>
      <c r="J351" s="5">
        <f>VLOOKUP(F351,'Set up'!$A$2:$D$48,4,FALSE)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up'!$A$2:$E$48,5,FALSE)</f>
        <v>Cash</v>
      </c>
      <c r="S351" s="1" t="s">
        <v>437</v>
      </c>
    </row>
    <row r="352" spans="1:19" ht="29" x14ac:dyDescent="0.35">
      <c r="A352" s="4">
        <v>44484</v>
      </c>
      <c r="B352" s="5">
        <f t="shared" si="64"/>
        <v>10</v>
      </c>
      <c r="C352" s="5">
        <f t="shared" si="65"/>
        <v>2021</v>
      </c>
      <c r="D352" s="5" t="s">
        <v>419</v>
      </c>
      <c r="E352" s="5" t="str">
        <f>VLOOKUP(F352,'Set up'!$A$2:$C$48,2,FALSE)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up'!$A$2:$C$48,3,FALSE)</f>
        <v>Cash</v>
      </c>
      <c r="J352" s="5">
        <f>VLOOKUP(F352,'Set up'!$A$2:$D$48,4,FALSE)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up'!$A$2:$E$48,5,FALSE)</f>
        <v>Cash</v>
      </c>
      <c r="S352" s="1" t="s">
        <v>437</v>
      </c>
    </row>
    <row r="353" spans="1:19" ht="29" x14ac:dyDescent="0.35">
      <c r="A353" s="4">
        <v>44484</v>
      </c>
      <c r="B353" s="5">
        <f t="shared" si="64"/>
        <v>10</v>
      </c>
      <c r="C353" s="5">
        <f t="shared" si="65"/>
        <v>2021</v>
      </c>
      <c r="D353" s="5" t="s">
        <v>423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up'!$A$2:$C$48,3,FALSE)</f>
        <v>Cash</v>
      </c>
      <c r="J353" s="5">
        <f>VLOOKUP(F353,'Set up'!$A$2:$D$48,4,FALSE)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up'!$A$2:$E$48,5,FALSE)</f>
        <v>Chq</v>
      </c>
      <c r="S353" s="1" t="s">
        <v>463</v>
      </c>
    </row>
    <row r="354" spans="1:19" ht="29" x14ac:dyDescent="0.35">
      <c r="A354" s="4">
        <v>44484</v>
      </c>
      <c r="B354" s="5">
        <f t="shared" si="64"/>
        <v>10</v>
      </c>
      <c r="C354" s="5">
        <f t="shared" si="65"/>
        <v>2021</v>
      </c>
      <c r="D354" s="5" t="s">
        <v>423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up'!$A$2:$C$48,3,FALSE)</f>
        <v>Cash</v>
      </c>
      <c r="J354" s="5">
        <f>VLOOKUP(F354,'Set up'!$A$2:$D$48,4,FALSE)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up'!$A$2:$E$48,5,FALSE)</f>
        <v>Chq</v>
      </c>
      <c r="S354" s="1" t="s">
        <v>463</v>
      </c>
    </row>
    <row r="355" spans="1:19" ht="46.5" x14ac:dyDescent="0.35">
      <c r="A355" s="4">
        <v>44484</v>
      </c>
      <c r="B355" s="5">
        <f t="shared" si="64"/>
        <v>10</v>
      </c>
      <c r="C355" s="5">
        <f t="shared" si="65"/>
        <v>2021</v>
      </c>
      <c r="D355" s="5" t="s">
        <v>424</v>
      </c>
      <c r="E355" s="5" t="str">
        <f>VLOOKUP(F355,'Set up'!$A$2:$C$48,2,FALSE)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up'!$A$2:$C$48,3,FALSE)</f>
        <v>Cash</v>
      </c>
      <c r="J355" s="5">
        <f>VLOOKUP(F355,'Set up'!$A$2:$D$48,4,FALSE)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up'!$A$2:$E$48,5,FALSE)</f>
        <v>Trsf</v>
      </c>
      <c r="S355" s="1" t="s">
        <v>436</v>
      </c>
    </row>
    <row r="356" spans="1:19" ht="43.5" x14ac:dyDescent="0.35">
      <c r="A356" s="4">
        <v>44484</v>
      </c>
      <c r="B356" s="5">
        <f t="shared" si="64"/>
        <v>10</v>
      </c>
      <c r="C356" s="5">
        <f t="shared" si="65"/>
        <v>2021</v>
      </c>
      <c r="D356" s="5" t="s">
        <v>424</v>
      </c>
      <c r="E356" s="5" t="str">
        <f>VLOOKUP(F356,'Set up'!$A$2:$C$48,2,FALSE)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up'!$A$2:$C$48,3,FALSE)</f>
        <v>Cash</v>
      </c>
      <c r="J356" s="5">
        <f>VLOOKUP(F356,'Set up'!$A$2:$D$48,4,FALSE)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up'!$A$2:$E$48,5,FALSE)</f>
        <v>Trsf</v>
      </c>
      <c r="S356" s="1" t="s">
        <v>436</v>
      </c>
    </row>
    <row r="357" spans="1:19" ht="29" x14ac:dyDescent="0.35">
      <c r="A357" s="4">
        <v>44487</v>
      </c>
      <c r="B357" s="5">
        <f t="shared" si="64"/>
        <v>10</v>
      </c>
      <c r="C357" s="5">
        <f t="shared" si="65"/>
        <v>2021</v>
      </c>
      <c r="D357" s="5" t="s">
        <v>425</v>
      </c>
      <c r="E357" s="5" t="str">
        <f>VLOOKUP(F357,'Set up'!$A$2:$C$48,2,FALSE)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up'!$A$2:$C$48,3,FALSE)</f>
        <v>Cash</v>
      </c>
      <c r="J357" s="5">
        <f>VLOOKUP(F357,'Set up'!$A$2:$D$48,4,FALSE)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up'!$A$2:$E$48,5,FALSE)</f>
        <v>Trsf</v>
      </c>
      <c r="S357" s="1" t="s">
        <v>454</v>
      </c>
    </row>
    <row r="358" spans="1:19" ht="29" x14ac:dyDescent="0.35">
      <c r="A358" s="4">
        <v>44487</v>
      </c>
      <c r="B358" s="5">
        <f t="shared" si="64"/>
        <v>10</v>
      </c>
      <c r="C358" s="5">
        <f t="shared" si="65"/>
        <v>2021</v>
      </c>
      <c r="D358" s="5" t="s">
        <v>425</v>
      </c>
      <c r="E358" s="5" t="str">
        <f>VLOOKUP(F358,'Set up'!$A$2:$C$48,2,FALSE)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up'!$A$2:$C$48,3,FALSE)</f>
        <v>Cash</v>
      </c>
      <c r="J358" s="5">
        <f>VLOOKUP(F358,'Set up'!$A$2:$D$48,4,FALSE)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up'!$A$2:$E$48,5,FALSE)</f>
        <v>Trsf</v>
      </c>
      <c r="S358" s="1" t="s">
        <v>454</v>
      </c>
    </row>
    <row r="359" spans="1:19" ht="43.5" x14ac:dyDescent="0.35">
      <c r="A359" s="4">
        <v>44487</v>
      </c>
      <c r="B359" s="5">
        <f t="shared" si="64"/>
        <v>10</v>
      </c>
      <c r="C359" s="5">
        <f t="shared" si="65"/>
        <v>2021</v>
      </c>
      <c r="D359" s="5" t="s">
        <v>425</v>
      </c>
      <c r="E359" s="5" t="str">
        <f>VLOOKUP(F359,'Set up'!$A$2:$C$48,2,FALSE)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up'!$A$2:$C$48,3,FALSE)</f>
        <v>Cash</v>
      </c>
      <c r="J359" s="5">
        <f>VLOOKUP(F359,'Set up'!$A$2:$D$48,4,FALSE)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up'!$A$2:$E$48,5,FALSE)</f>
        <v>Trsf</v>
      </c>
      <c r="S359" s="1" t="s">
        <v>454</v>
      </c>
    </row>
    <row r="360" spans="1:19" ht="29" x14ac:dyDescent="0.35">
      <c r="A360" s="4">
        <v>44487</v>
      </c>
      <c r="B360" s="5">
        <f t="shared" si="64"/>
        <v>10</v>
      </c>
      <c r="C360" s="5">
        <f t="shared" si="65"/>
        <v>2021</v>
      </c>
      <c r="D360" s="5" t="s">
        <v>425</v>
      </c>
      <c r="E360" s="5" t="str">
        <f>VLOOKUP(F360,'Set up'!$A$2:$C$48,2,FALSE)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up'!$A$2:$C$48,3,FALSE)</f>
        <v>Cash</v>
      </c>
      <c r="J360" s="5">
        <f>VLOOKUP(F360,'Set up'!$A$2:$D$48,4,FALSE)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up'!$A$2:$E$48,5,FALSE)</f>
        <v>Trsf</v>
      </c>
      <c r="S360" s="1" t="s">
        <v>454</v>
      </c>
    </row>
    <row r="361" spans="1:19" ht="29" x14ac:dyDescent="0.35">
      <c r="A361" s="4">
        <v>44487</v>
      </c>
      <c r="B361" s="5">
        <f t="shared" si="64"/>
        <v>10</v>
      </c>
      <c r="C361" s="5">
        <f t="shared" si="65"/>
        <v>2021</v>
      </c>
      <c r="D361" s="5" t="s">
        <v>425</v>
      </c>
      <c r="E361" s="5" t="str">
        <f>VLOOKUP(F361,'Set up'!$A$2:$C$48,2,FALSE)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up'!$A$2:$C$48,3,FALSE)</f>
        <v>Cash</v>
      </c>
      <c r="J361" s="5">
        <f>VLOOKUP(F361,'Set up'!$A$2:$D$48,4,FALSE)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up'!$A$2:$E$48,5,FALSE)</f>
        <v>Trsf</v>
      </c>
      <c r="S361" s="1" t="s">
        <v>454</v>
      </c>
    </row>
    <row r="362" spans="1:19" ht="43.5" x14ac:dyDescent="0.35">
      <c r="A362" s="4">
        <v>44487</v>
      </c>
      <c r="B362" s="5">
        <f t="shared" si="64"/>
        <v>10</v>
      </c>
      <c r="C362" s="5">
        <f t="shared" si="65"/>
        <v>2021</v>
      </c>
      <c r="D362" s="5" t="s">
        <v>425</v>
      </c>
      <c r="E362" s="5" t="str">
        <f>VLOOKUP(F362,'Set up'!$A$2:$C$48,2,FALSE)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up'!$A$2:$C$48,3,FALSE)</f>
        <v>Cash</v>
      </c>
      <c r="J362" s="5">
        <f>VLOOKUP(F362,'Set up'!$A$2:$D$48,4,FALSE)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up'!$A$2:$E$48,5,FALSE)</f>
        <v>Trsf</v>
      </c>
      <c r="S362" s="1" t="s">
        <v>454</v>
      </c>
    </row>
    <row r="363" spans="1:19" ht="29" x14ac:dyDescent="0.35">
      <c r="A363" s="4">
        <v>44488</v>
      </c>
      <c r="B363" s="5">
        <f t="shared" si="64"/>
        <v>10</v>
      </c>
      <c r="C363" s="5">
        <f t="shared" si="65"/>
        <v>2021</v>
      </c>
      <c r="D363" s="5" t="s">
        <v>426</v>
      </c>
      <c r="E363" s="5" t="str">
        <f>VLOOKUP(F363,'Set up'!$A$2:$C$48,2,FALSE)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up'!$A$2:$C$48,3,FALSE)</f>
        <v>Cash</v>
      </c>
      <c r="J363" s="5">
        <f>VLOOKUP(F363,'Set up'!$A$2:$D$48,4,FALSE)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up'!$A$2:$E$48,5,FALSE)</f>
        <v>Trsf</v>
      </c>
      <c r="S363" s="1" t="s">
        <v>454</v>
      </c>
    </row>
    <row r="364" spans="1:19" ht="29" x14ac:dyDescent="0.35">
      <c r="A364" s="4">
        <v>44489</v>
      </c>
      <c r="B364" s="5">
        <f t="shared" si="64"/>
        <v>10</v>
      </c>
      <c r="C364" s="5">
        <f t="shared" si="65"/>
        <v>2021</v>
      </c>
      <c r="D364" s="5" t="s">
        <v>427</v>
      </c>
      <c r="E364" s="5" t="str">
        <f>VLOOKUP(F364,'Set up'!$A$2:$C$48,2,FALSE)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up'!$A$2:$C$48,3,FALSE)</f>
        <v>Cash</v>
      </c>
      <c r="J364" s="5">
        <f>VLOOKUP(F364,'Set up'!$A$2:$D$48,4,FALSE)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up'!$A$2:$E$48,5,FALSE)</f>
        <v>Trsf</v>
      </c>
      <c r="S364" s="1" t="s">
        <v>498</v>
      </c>
    </row>
    <row r="365" spans="1:19" ht="29" x14ac:dyDescent="0.35">
      <c r="A365" s="4">
        <v>44489</v>
      </c>
      <c r="B365" s="5">
        <f t="shared" si="64"/>
        <v>10</v>
      </c>
      <c r="C365" s="5">
        <f t="shared" si="65"/>
        <v>2021</v>
      </c>
      <c r="D365" s="5" t="s">
        <v>427</v>
      </c>
      <c r="E365" s="5" t="str">
        <f>VLOOKUP(F365,'Set up'!$A$2:$C$48,2,FALSE)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up'!$A$2:$C$48,3,FALSE)</f>
        <v>Cash</v>
      </c>
      <c r="J365" s="5">
        <f>VLOOKUP(F365,'Set up'!$A$2:$D$48,4,FALSE)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up'!$A$2:$E$48,5,FALSE)</f>
        <v>Trsf</v>
      </c>
      <c r="S365" s="1" t="s">
        <v>498</v>
      </c>
    </row>
    <row r="366" spans="1:19" ht="43.5" x14ac:dyDescent="0.35">
      <c r="A366" s="4">
        <v>44489</v>
      </c>
      <c r="B366" s="5">
        <f t="shared" si="64"/>
        <v>10</v>
      </c>
      <c r="C366" s="5">
        <f t="shared" si="65"/>
        <v>2021</v>
      </c>
      <c r="D366" s="5" t="s">
        <v>427</v>
      </c>
      <c r="E366" s="5" t="str">
        <f>VLOOKUP(F366,'Set up'!$A$2:$C$48,2,FALSE)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up'!$A$2:$C$48,3,FALSE)</f>
        <v>Cash</v>
      </c>
      <c r="J366" s="5">
        <f>VLOOKUP(F366,'Set up'!$A$2:$D$48,4,FALSE)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up'!$A$2:$E$48,5,FALSE)</f>
        <v>Trsf</v>
      </c>
      <c r="S366" s="1" t="s">
        <v>498</v>
      </c>
    </row>
    <row r="367" spans="1:19" ht="29" x14ac:dyDescent="0.35">
      <c r="A367" s="4">
        <v>44489</v>
      </c>
      <c r="B367" s="5">
        <f t="shared" si="64"/>
        <v>10</v>
      </c>
      <c r="C367" s="5">
        <f t="shared" si="65"/>
        <v>2021</v>
      </c>
      <c r="D367" s="5" t="s">
        <v>427</v>
      </c>
      <c r="E367" s="5" t="str">
        <f>VLOOKUP(F367,'Set up'!$A$2:$C$48,2,FALSE)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up'!$A$2:$C$48,3,FALSE)</f>
        <v>Cash</v>
      </c>
      <c r="J367" s="5">
        <f>VLOOKUP(F367,'Set up'!$A$2:$D$48,4,FALSE)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up'!$A$2:$E$48,5,FALSE)</f>
        <v>Trsf</v>
      </c>
      <c r="S367" s="1" t="s">
        <v>498</v>
      </c>
    </row>
    <row r="368" spans="1:19" ht="29" x14ac:dyDescent="0.35">
      <c r="A368" s="4">
        <v>44492</v>
      </c>
      <c r="B368" s="5">
        <f t="shared" si="64"/>
        <v>10</v>
      </c>
      <c r="C368" s="5">
        <f t="shared" si="65"/>
        <v>2021</v>
      </c>
      <c r="D368" s="5" t="s">
        <v>441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up'!$A$2:$C$48,3,FALSE)</f>
        <v>Cash</v>
      </c>
      <c r="J368" s="5">
        <f>VLOOKUP(F368,'Set up'!$A$2:$D$48,4,FALSE)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up'!$A$2:$E$48,5,FALSE)</f>
        <v>Trsf</v>
      </c>
      <c r="S368" s="1" t="s">
        <v>452</v>
      </c>
    </row>
    <row r="369" spans="1:19" ht="46.5" x14ac:dyDescent="0.35">
      <c r="A369" s="4">
        <v>44492</v>
      </c>
      <c r="B369" s="5">
        <f t="shared" si="64"/>
        <v>10</v>
      </c>
      <c r="C369" s="5">
        <f t="shared" si="65"/>
        <v>2021</v>
      </c>
      <c r="D369" s="5" t="s">
        <v>441</v>
      </c>
      <c r="E369" s="5" t="str">
        <f>VLOOKUP(F369,'Set up'!$A$2:$C$48,2,FALSE)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up'!$A$2:$C$48,3,FALSE)</f>
        <v>Cash</v>
      </c>
      <c r="J369" s="5">
        <f>VLOOKUP(F369,'Set up'!$A$2:$D$48,4,FALSE)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up'!$A$2:$E$48,5,FALSE)</f>
        <v>Trsf</v>
      </c>
      <c r="S369" s="1" t="s">
        <v>452</v>
      </c>
    </row>
    <row r="370" spans="1:19" x14ac:dyDescent="0.35">
      <c r="A370" s="4">
        <v>44492</v>
      </c>
      <c r="B370" s="5">
        <f t="shared" si="64"/>
        <v>10</v>
      </c>
      <c r="C370" s="5">
        <f t="shared" si="65"/>
        <v>2021</v>
      </c>
      <c r="D370" s="5" t="s">
        <v>441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up'!$A$2:$C$48,3,FALSE)</f>
        <v>Cash</v>
      </c>
      <c r="J370" s="5">
        <f>VLOOKUP(F370,'Set up'!$A$2:$D$48,4,FALSE)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up'!$A$2:$E$48,5,FALSE)</f>
        <v>Trsf</v>
      </c>
      <c r="S370" s="1" t="s">
        <v>452</v>
      </c>
    </row>
    <row r="371" spans="1:19" ht="29" x14ac:dyDescent="0.35">
      <c r="A371" s="4">
        <v>44495</v>
      </c>
      <c r="B371" s="5">
        <f t="shared" si="64"/>
        <v>10</v>
      </c>
      <c r="C371" s="5">
        <f t="shared" si="65"/>
        <v>2021</v>
      </c>
      <c r="D371" s="5" t="s">
        <v>442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up'!$A$2:$C$48,3,FALSE)</f>
        <v>Cash</v>
      </c>
      <c r="J371" s="5">
        <f>VLOOKUP(F371,'Set up'!$A$2:$D$48,4,FALSE)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up'!$A$2:$E$48,5,FALSE)</f>
        <v>Trsf</v>
      </c>
      <c r="S371" s="1" t="s">
        <v>450</v>
      </c>
    </row>
    <row r="372" spans="1:19" ht="46.5" x14ac:dyDescent="0.35">
      <c r="A372" s="4">
        <v>44495</v>
      </c>
      <c r="B372" s="5">
        <f t="shared" si="64"/>
        <v>10</v>
      </c>
      <c r="C372" s="5">
        <f t="shared" si="65"/>
        <v>2021</v>
      </c>
      <c r="D372" s="5" t="s">
        <v>442</v>
      </c>
      <c r="E372" s="5" t="str">
        <f>VLOOKUP(F372,'Set up'!$A$2:$C$48,2,FALSE)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up'!$A$2:$C$48,3,FALSE)</f>
        <v>Cash</v>
      </c>
      <c r="J372" s="5">
        <f>VLOOKUP(F372,'Set up'!$A$2:$D$48,4,FALSE)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up'!$A$2:$E$48,5,FALSE)</f>
        <v>Trsf</v>
      </c>
      <c r="S372" s="1" t="s">
        <v>450</v>
      </c>
    </row>
    <row r="373" spans="1:19" x14ac:dyDescent="0.35">
      <c r="A373" s="4">
        <v>44495</v>
      </c>
      <c r="B373" s="5">
        <f t="shared" si="64"/>
        <v>10</v>
      </c>
      <c r="C373" s="5">
        <f t="shared" si="65"/>
        <v>2021</v>
      </c>
      <c r="D373" s="5" t="s">
        <v>442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up'!$A$2:$C$48,3,FALSE)</f>
        <v>Cash</v>
      </c>
      <c r="J373" s="5">
        <f>VLOOKUP(F373,'Set up'!$A$2:$D$48,4,FALSE)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up'!$A$2:$E$48,5,FALSE)</f>
        <v>Trsf</v>
      </c>
      <c r="S373" s="1" t="s">
        <v>450</v>
      </c>
    </row>
    <row r="374" spans="1:19" x14ac:dyDescent="0.35">
      <c r="A374" s="4">
        <v>44495</v>
      </c>
      <c r="B374" s="5">
        <f t="shared" si="64"/>
        <v>10</v>
      </c>
      <c r="C374" s="5">
        <f t="shared" si="65"/>
        <v>2021</v>
      </c>
      <c r="D374" s="5" t="s">
        <v>442</v>
      </c>
      <c r="E374" s="5" t="str">
        <f>VLOOKUP(F374,'Set up'!$A$2:$C$48,2,FALSE)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up'!$A$2:$C$48,3,FALSE)</f>
        <v>Cash</v>
      </c>
      <c r="J374" s="5">
        <f>VLOOKUP(F374,'Set up'!$A$2:$D$48,4,FALSE)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up'!$A$2:$E$48,5,FALSE)</f>
        <v>Trsf</v>
      </c>
    </row>
    <row r="375" spans="1:19" ht="29" x14ac:dyDescent="0.35">
      <c r="A375" s="4">
        <v>44495</v>
      </c>
      <c r="B375" s="5">
        <f t="shared" si="64"/>
        <v>10</v>
      </c>
      <c r="C375" s="5">
        <f t="shared" si="65"/>
        <v>2021</v>
      </c>
      <c r="D375" s="5" t="s">
        <v>443</v>
      </c>
      <c r="E375" s="5" t="str">
        <f>VLOOKUP(F375,'Set up'!$A$2:$C$48,2,FALSE)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up'!$A$2:$C$48,3,FALSE)</f>
        <v>Cash</v>
      </c>
      <c r="J375" s="5">
        <f>VLOOKUP(F375,'Set up'!$A$2:$D$48,4,FALSE)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up'!$A$2:$E$48,5,FALSE)</f>
        <v>Trsf</v>
      </c>
      <c r="S375" s="1" t="s">
        <v>494</v>
      </c>
    </row>
    <row r="376" spans="1:19" ht="46.5" x14ac:dyDescent="0.35">
      <c r="A376" s="4">
        <v>44495</v>
      </c>
      <c r="B376" s="5">
        <f t="shared" si="64"/>
        <v>10</v>
      </c>
      <c r="C376" s="5">
        <f t="shared" si="65"/>
        <v>2021</v>
      </c>
      <c r="D376" s="5" t="s">
        <v>443</v>
      </c>
      <c r="E376" s="5" t="str">
        <f>VLOOKUP(F376,'Set up'!$A$2:$C$48,2,FALSE)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up'!$A$2:$C$48,3,FALSE)</f>
        <v>Cash</v>
      </c>
      <c r="J376" s="5">
        <f>VLOOKUP(F376,'Set up'!$A$2:$D$48,4,FALSE)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up'!$A$2:$E$48,5,FALSE)</f>
        <v>Trsf</v>
      </c>
      <c r="S376" s="40" t="s">
        <v>518</v>
      </c>
    </row>
    <row r="377" spans="1:19" ht="46.5" x14ac:dyDescent="0.35">
      <c r="A377" s="4">
        <v>44495</v>
      </c>
      <c r="B377" s="5">
        <f t="shared" si="64"/>
        <v>10</v>
      </c>
      <c r="C377" s="5">
        <f t="shared" si="65"/>
        <v>2021</v>
      </c>
      <c r="D377" s="5" t="s">
        <v>443</v>
      </c>
      <c r="E377" s="5" t="str">
        <f>VLOOKUP(F377,'Set up'!$A$2:$C$48,2,FALSE)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up'!$A$2:$C$48,3,FALSE)</f>
        <v>Cash</v>
      </c>
      <c r="J377" s="5">
        <f>VLOOKUP(F377,'Set up'!$A$2:$D$48,4,FALSE)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up'!$A$2:$E$48,5,FALSE)</f>
        <v>Trsf</v>
      </c>
      <c r="S377" s="40" t="s">
        <v>519</v>
      </c>
    </row>
    <row r="378" spans="1:19" ht="29" x14ac:dyDescent="0.35">
      <c r="A378" s="4">
        <v>44495</v>
      </c>
      <c r="B378" s="5">
        <f t="shared" si="64"/>
        <v>10</v>
      </c>
      <c r="C378" s="5">
        <f t="shared" si="65"/>
        <v>2021</v>
      </c>
      <c r="D378" s="5" t="s">
        <v>443</v>
      </c>
      <c r="E378" s="5" t="str">
        <f>VLOOKUP(F378,'Set up'!$A$2:$C$48,2,FALSE)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up'!$A$2:$C$48,3,FALSE)</f>
        <v>Cash</v>
      </c>
      <c r="J378" s="5">
        <f>VLOOKUP(F378,'Set up'!$A$2:$D$48,4,FALSE)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up'!$A$2:$E$48,5,FALSE)</f>
        <v>Trsf</v>
      </c>
      <c r="S378" s="1" t="s">
        <v>520</v>
      </c>
    </row>
    <row r="379" spans="1:19" ht="43.5" x14ac:dyDescent="0.35">
      <c r="A379" s="4">
        <v>44495</v>
      </c>
      <c r="B379" s="5">
        <f t="shared" si="64"/>
        <v>10</v>
      </c>
      <c r="C379" s="5">
        <f t="shared" si="65"/>
        <v>2021</v>
      </c>
      <c r="D379" s="5" t="s">
        <v>443</v>
      </c>
      <c r="E379" s="5" t="str">
        <f>VLOOKUP(F379,'Set up'!$A$2:$C$48,2,FALSE)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up'!$A$2:$C$48,3,FALSE)</f>
        <v>Cash</v>
      </c>
      <c r="J379" s="5">
        <f>VLOOKUP(F379,'Set up'!$A$2:$D$48,4,FALSE)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up'!$A$2:$E$48,5,FALSE)</f>
        <v>Trsf</v>
      </c>
      <c r="S379" s="1" t="s">
        <v>520</v>
      </c>
    </row>
    <row r="380" spans="1:19" ht="29" x14ac:dyDescent="0.35">
      <c r="A380" s="4">
        <v>44495</v>
      </c>
      <c r="B380" s="5">
        <f t="shared" si="64"/>
        <v>10</v>
      </c>
      <c r="C380" s="5">
        <f t="shared" si="65"/>
        <v>2021</v>
      </c>
      <c r="D380" s="5" t="s">
        <v>443</v>
      </c>
      <c r="E380" s="5" t="str">
        <f>VLOOKUP(F380,'Set up'!$A$2:$C$48,2,FALSE)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up'!$A$2:$C$48,3,FALSE)</f>
        <v>Cash</v>
      </c>
      <c r="J380" s="5">
        <f>VLOOKUP(F380,'Set up'!$A$2:$D$48,4,FALSE)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up'!$A$2:$E$48,5,FALSE)</f>
        <v>Trsf</v>
      </c>
      <c r="S380" s="1" t="s">
        <v>520</v>
      </c>
    </row>
    <row r="381" spans="1:19" ht="46.5" x14ac:dyDescent="0.35">
      <c r="A381" s="4">
        <v>44497</v>
      </c>
      <c r="B381" s="5">
        <f t="shared" si="64"/>
        <v>10</v>
      </c>
      <c r="C381" s="5">
        <f t="shared" si="65"/>
        <v>2021</v>
      </c>
      <c r="D381" s="5" t="s">
        <v>444</v>
      </c>
      <c r="E381" s="5" t="str">
        <f>VLOOKUP(F381,'Set up'!$A$2:$C$48,2,FALSE)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up'!$A$2:$C$48,3,FALSE)</f>
        <v>Cash</v>
      </c>
      <c r="J381" s="5">
        <f>VLOOKUP(F381,'Set up'!$A$2:$D$48,4,FALSE)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up'!$A$2:$E$48,5,FALSE)</f>
        <v>Trsf</v>
      </c>
      <c r="S381" s="1" t="s">
        <v>581</v>
      </c>
    </row>
    <row r="382" spans="1:19" ht="29" x14ac:dyDescent="0.35">
      <c r="A382" s="4">
        <v>44496</v>
      </c>
      <c r="B382" s="5">
        <f t="shared" si="64"/>
        <v>10</v>
      </c>
      <c r="C382" s="5">
        <f t="shared" si="65"/>
        <v>2021</v>
      </c>
      <c r="D382" s="5" t="s">
        <v>445</v>
      </c>
      <c r="E382" s="5" t="str">
        <f>VLOOKUP(F382,'Set up'!$A$2:$C$48,2,FALSE)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up'!$A$2:$C$48,3,FALSE)</f>
        <v>Cash</v>
      </c>
      <c r="J382" s="5">
        <f>VLOOKUP(F382,'Set up'!$A$2:$D$48,4,FALSE)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up'!$A$2:$E$48,5,FALSE)</f>
        <v>Trsf</v>
      </c>
      <c r="S382" s="1" t="s">
        <v>520</v>
      </c>
    </row>
    <row r="383" spans="1:19" x14ac:dyDescent="0.35">
      <c r="A383" s="4">
        <v>44497</v>
      </c>
      <c r="B383" s="5">
        <f t="shared" si="64"/>
        <v>10</v>
      </c>
      <c r="C383" s="5">
        <f t="shared" si="65"/>
        <v>2021</v>
      </c>
      <c r="D383" s="5" t="s">
        <v>446</v>
      </c>
      <c r="E383" s="5" t="str">
        <f>VLOOKUP(F383,'Set up'!$A$2:$C$48,2,FALSE)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up'!$A$2:$C$48,3,FALSE)</f>
        <v>120</v>
      </c>
      <c r="J383" s="5">
        <f>VLOOKUP(F383,'Set up'!$A$2:$D$48,4,FALSE)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up'!$A$2:$E$48,5,FALSE)</f>
        <v>Trsf</v>
      </c>
      <c r="S383" s="1" t="s">
        <v>577</v>
      </c>
    </row>
    <row r="384" spans="1:19" x14ac:dyDescent="0.35">
      <c r="A384" s="4">
        <v>44497</v>
      </c>
      <c r="B384" s="5">
        <f t="shared" si="64"/>
        <v>10</v>
      </c>
      <c r="C384" s="5">
        <f t="shared" si="65"/>
        <v>2021</v>
      </c>
      <c r="D384" s="5" t="s">
        <v>446</v>
      </c>
      <c r="E384" s="5" t="str">
        <f>VLOOKUP(F384,'Set up'!$A$2:$C$48,2,FALSE)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up'!$A$2:$C$48,3,FALSE)</f>
        <v>120</v>
      </c>
      <c r="J384" s="5">
        <f>VLOOKUP(F384,'Set up'!$A$2:$D$48,4,FALSE)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up'!$A$2:$E$48,5,FALSE)</f>
        <v>Trsf</v>
      </c>
      <c r="S384" s="1" t="s">
        <v>577</v>
      </c>
    </row>
    <row r="385" spans="1:19" x14ac:dyDescent="0.35">
      <c r="A385" s="4">
        <v>44497</v>
      </c>
      <c r="B385" s="5">
        <f t="shared" si="64"/>
        <v>10</v>
      </c>
      <c r="C385" s="5">
        <f t="shared" si="65"/>
        <v>2021</v>
      </c>
      <c r="D385" s="5" t="s">
        <v>447</v>
      </c>
      <c r="E385" s="5" t="str">
        <f>VLOOKUP(F385,'Set up'!$A$2:$C$48,2,FALSE)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up'!$A$2:$C$48,3,FALSE)</f>
        <v>Cash</v>
      </c>
      <c r="J385" s="5">
        <f>VLOOKUP(F385,'Set up'!$A$2:$D$48,4,FALSE)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up'!$A$2:$E$48,5,FALSE)</f>
        <v>Trsf</v>
      </c>
      <c r="S385" s="1" t="s">
        <v>451</v>
      </c>
    </row>
    <row r="386" spans="1:19" x14ac:dyDescent="0.35">
      <c r="A386" s="4">
        <v>44499</v>
      </c>
      <c r="B386" s="5">
        <f t="shared" si="64"/>
        <v>10</v>
      </c>
      <c r="C386" s="5">
        <f t="shared" si="65"/>
        <v>2021</v>
      </c>
      <c r="D386" s="5" t="s">
        <v>449</v>
      </c>
      <c r="E386" s="5" t="str">
        <f>VLOOKUP(F386,'Set up'!$A$2:$C$48,2,FALSE)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up'!$A$2:$C$48,3,FALSE)</f>
        <v>120</v>
      </c>
      <c r="J386" s="5">
        <f>VLOOKUP(F386,'Set up'!$A$2:$D$48,4,FALSE)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up'!$A$2:$E$48,5,FALSE)</f>
        <v>Trsf</v>
      </c>
      <c r="S386" s="1" t="s">
        <v>577</v>
      </c>
    </row>
    <row r="387" spans="1:19" x14ac:dyDescent="0.35">
      <c r="A387" s="4">
        <v>44499</v>
      </c>
      <c r="B387" s="5">
        <f t="shared" si="64"/>
        <v>10</v>
      </c>
      <c r="C387" s="5">
        <f t="shared" si="65"/>
        <v>2021</v>
      </c>
      <c r="D387" s="5" t="s">
        <v>449</v>
      </c>
      <c r="E387" s="5" t="str">
        <f>VLOOKUP(F387,'Set up'!$A$2:$C$48,2,FALSE)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up'!$A$2:$C$48,3,FALSE)</f>
        <v>120</v>
      </c>
      <c r="J387" s="5">
        <f>VLOOKUP(F387,'Set up'!$A$2:$D$48,4,FALSE)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up'!$A$2:$E$48,5,FALSE)</f>
        <v>Trsf</v>
      </c>
      <c r="S387" s="1" t="s">
        <v>577</v>
      </c>
    </row>
    <row r="388" spans="1:19" x14ac:dyDescent="0.35">
      <c r="A388" s="4">
        <v>44499</v>
      </c>
      <c r="B388" s="5">
        <f t="shared" si="64"/>
        <v>10</v>
      </c>
      <c r="C388" s="5">
        <f t="shared" si="65"/>
        <v>2021</v>
      </c>
      <c r="D388" s="5" t="s">
        <v>449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up'!$A$2:$C$48,3,FALSE)</f>
        <v>120</v>
      </c>
      <c r="J388" s="5">
        <f>VLOOKUP(F388,'Set up'!$A$2:$D$48,4,FALSE)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up'!$A$2:$E$48,5,FALSE)</f>
        <v>Trsf</v>
      </c>
      <c r="S388" s="1" t="s">
        <v>577</v>
      </c>
    </row>
    <row r="389" spans="1:19" x14ac:dyDescent="0.35">
      <c r="A389" s="4">
        <v>44499</v>
      </c>
      <c r="B389" s="5">
        <f t="shared" si="64"/>
        <v>10</v>
      </c>
      <c r="C389" s="5">
        <f t="shared" si="65"/>
        <v>2021</v>
      </c>
      <c r="D389" s="5" t="s">
        <v>449</v>
      </c>
      <c r="E389" s="5" t="str">
        <f>VLOOKUP(F389,'Set up'!$A$2:$C$48,2,FALSE)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up'!$A$2:$C$48,3,FALSE)</f>
        <v>120</v>
      </c>
      <c r="J389" s="5">
        <f>VLOOKUP(F389,'Set up'!$A$2:$D$48,4,FALSE)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up'!$A$2:$E$48,5,FALSE)</f>
        <v>Trsf</v>
      </c>
      <c r="S389" s="1" t="s">
        <v>577</v>
      </c>
    </row>
    <row r="390" spans="1:19" x14ac:dyDescent="0.35">
      <c r="A390" s="4">
        <v>44501</v>
      </c>
      <c r="B390" s="5">
        <f t="shared" si="64"/>
        <v>11</v>
      </c>
      <c r="C390" s="5">
        <f t="shared" si="65"/>
        <v>2021</v>
      </c>
      <c r="D390" s="5" t="s">
        <v>455</v>
      </c>
      <c r="E390" s="5" t="str">
        <f>VLOOKUP(F390,'Set up'!$A$2:$C$48,2,FALSE)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up'!$A$2:$C$48,3,FALSE)</f>
        <v>Cash</v>
      </c>
      <c r="J390" s="5">
        <f>VLOOKUP(F390,'Set up'!$A$2:$D$48,4,FALSE)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up'!$A$2:$E$48,5,FALSE)</f>
        <v>Chq</v>
      </c>
      <c r="S390" s="1" t="s">
        <v>490</v>
      </c>
    </row>
    <row r="391" spans="1:19" x14ac:dyDescent="0.35">
      <c r="A391" s="4">
        <v>44501</v>
      </c>
      <c r="B391" s="5">
        <f t="shared" si="64"/>
        <v>11</v>
      </c>
      <c r="C391" s="5">
        <f t="shared" si="65"/>
        <v>2021</v>
      </c>
      <c r="D391" s="5" t="s">
        <v>455</v>
      </c>
      <c r="E391" s="5" t="str">
        <f>VLOOKUP(F391,'Set up'!$A$2:$C$48,2,FALSE)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up'!$A$2:$C$48,3,FALSE)</f>
        <v>Cash</v>
      </c>
      <c r="J391" s="5">
        <f>VLOOKUP(F391,'Set up'!$A$2:$D$48,4,FALSE)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up'!$A$2:$E$48,5,FALSE)</f>
        <v>Chq</v>
      </c>
      <c r="S391" s="1" t="s">
        <v>490</v>
      </c>
    </row>
    <row r="392" spans="1:19" x14ac:dyDescent="0.35">
      <c r="A392" s="4">
        <v>44502</v>
      </c>
      <c r="B392" s="5">
        <f t="shared" si="64"/>
        <v>11</v>
      </c>
      <c r="C392" s="5">
        <f t="shared" si="65"/>
        <v>2021</v>
      </c>
      <c r="D392" s="5" t="s">
        <v>457</v>
      </c>
      <c r="E392" s="5" t="str">
        <f>VLOOKUP(F392,'Set up'!$A$2:$C$48,2,FALSE)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up'!$A$2:$C$48,3,FALSE)</f>
        <v>Cash</v>
      </c>
      <c r="J392" s="5">
        <f>VLOOKUP(F392,'Set up'!$A$2:$D$48,4,FALSE)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up'!$A$2:$E$48,5,FALSE)</f>
        <v>Trsf</v>
      </c>
      <c r="S392" s="1" t="s">
        <v>462</v>
      </c>
    </row>
    <row r="393" spans="1:19" x14ac:dyDescent="0.35">
      <c r="A393" s="4">
        <v>44502</v>
      </c>
      <c r="B393" s="5">
        <f t="shared" si="64"/>
        <v>11</v>
      </c>
      <c r="C393" s="5">
        <f t="shared" si="65"/>
        <v>2021</v>
      </c>
      <c r="D393" s="5" t="s">
        <v>457</v>
      </c>
      <c r="E393" s="5" t="str">
        <f>VLOOKUP(F393,'Set up'!$A$2:$C$48,2,FALSE)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up'!$A$2:$C$48,3,FALSE)</f>
        <v>Cash</v>
      </c>
      <c r="J393" s="5">
        <f>VLOOKUP(F393,'Set up'!$A$2:$D$48,4,FALSE)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up'!$A$2:$E$48,5,FALSE)</f>
        <v>Trsf</v>
      </c>
      <c r="S393" s="1" t="s">
        <v>462</v>
      </c>
    </row>
    <row r="394" spans="1:19" x14ac:dyDescent="0.35">
      <c r="A394" s="4">
        <v>44502</v>
      </c>
      <c r="B394" s="5">
        <f t="shared" si="64"/>
        <v>11</v>
      </c>
      <c r="C394" s="5">
        <f t="shared" si="65"/>
        <v>2021</v>
      </c>
      <c r="D394" s="5" t="s">
        <v>457</v>
      </c>
      <c r="E394" s="5" t="str">
        <f>VLOOKUP(F394,'Set up'!$A$2:$C$48,2,FALSE)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up'!$A$2:$C$48,3,FALSE)</f>
        <v>Cash</v>
      </c>
      <c r="J394" s="5">
        <f>VLOOKUP(F394,'Set up'!$A$2:$D$48,4,FALSE)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up'!$A$2:$E$48,5,FALSE)</f>
        <v>Trsf</v>
      </c>
      <c r="S394" s="1" t="s">
        <v>462</v>
      </c>
    </row>
    <row r="395" spans="1:19" x14ac:dyDescent="0.35">
      <c r="A395" s="4">
        <v>44502</v>
      </c>
      <c r="B395" s="5">
        <f t="shared" si="64"/>
        <v>11</v>
      </c>
      <c r="C395" s="5">
        <f t="shared" si="65"/>
        <v>2021</v>
      </c>
      <c r="D395" s="5" t="s">
        <v>457</v>
      </c>
      <c r="E395" s="5" t="str">
        <f>VLOOKUP(F395,'Set up'!$A$2:$C$48,2,FALSE)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up'!$A$2:$C$48,3,FALSE)</f>
        <v>Cash</v>
      </c>
      <c r="J395" s="5">
        <f>VLOOKUP(F395,'Set up'!$A$2:$D$48,4,FALSE)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up'!$A$2:$E$48,5,FALSE)</f>
        <v>Trsf</v>
      </c>
      <c r="S395" s="1" t="s">
        <v>462</v>
      </c>
    </row>
    <row r="396" spans="1:19" ht="62" x14ac:dyDescent="0.35">
      <c r="A396" s="4">
        <v>44502</v>
      </c>
      <c r="B396" s="5">
        <f t="shared" si="64"/>
        <v>11</v>
      </c>
      <c r="C396" s="5">
        <f t="shared" si="65"/>
        <v>2021</v>
      </c>
      <c r="D396" s="5" t="s">
        <v>458</v>
      </c>
      <c r="E396" s="5" t="str">
        <f>VLOOKUP(F396,'Set up'!$A$2:$C$48,2,FALSE)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up'!$A$2:$C$48,3,FALSE)</f>
        <v>45</v>
      </c>
      <c r="J396" s="5">
        <f>VLOOKUP(F396,'Set up'!$A$2:$D$48,4,FALSE)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up'!$A$2:$E$48,5,FALSE)</f>
        <v>PD Chq</v>
      </c>
      <c r="S396" s="40" t="s">
        <v>625</v>
      </c>
    </row>
    <row r="397" spans="1:19" ht="31" x14ac:dyDescent="0.35">
      <c r="A397" s="4">
        <v>44502</v>
      </c>
      <c r="B397" s="5">
        <f t="shared" si="64"/>
        <v>11</v>
      </c>
      <c r="C397" s="5">
        <f t="shared" si="65"/>
        <v>2021</v>
      </c>
      <c r="D397" s="5" t="s">
        <v>458</v>
      </c>
      <c r="E397" s="5" t="str">
        <f>VLOOKUP(F397,'Set up'!$A$2:$C$48,2,FALSE)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up'!$A$2:$C$48,3,FALSE)</f>
        <v>45</v>
      </c>
      <c r="J397" s="5">
        <f>VLOOKUP(F397,'Set up'!$A$2:$D$48,4,FALSE)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up'!$A$2:$E$48,5,FALSE)</f>
        <v>PD Chq</v>
      </c>
      <c r="S397" s="40" t="s">
        <v>621</v>
      </c>
    </row>
    <row r="398" spans="1:19" ht="29" x14ac:dyDescent="0.35">
      <c r="A398" s="4">
        <v>44503</v>
      </c>
      <c r="B398" s="5">
        <f t="shared" si="64"/>
        <v>11</v>
      </c>
      <c r="C398" s="5">
        <f t="shared" si="65"/>
        <v>2021</v>
      </c>
      <c r="D398" s="5" t="s">
        <v>459</v>
      </c>
      <c r="E398" s="5" t="str">
        <f>VLOOKUP(F398,'Set up'!$A$2:$C$48,2,FALSE)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up'!$A$2:$C$48,3,FALSE)</f>
        <v>Cash</v>
      </c>
      <c r="J398" s="5">
        <f>VLOOKUP(F398,'Set up'!$A$2:$D$48,4,FALSE)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up'!$A$2:$E$48,5,FALSE)</f>
        <v>Trsf</v>
      </c>
      <c r="S398" s="1" t="s">
        <v>520</v>
      </c>
    </row>
    <row r="399" spans="1:19" ht="46.5" x14ac:dyDescent="0.35">
      <c r="A399" s="4">
        <v>44503</v>
      </c>
      <c r="B399" s="5">
        <f t="shared" si="64"/>
        <v>11</v>
      </c>
      <c r="C399" s="5">
        <f t="shared" si="65"/>
        <v>2021</v>
      </c>
      <c r="D399" s="5" t="s">
        <v>459</v>
      </c>
      <c r="E399" s="5" t="str">
        <f>VLOOKUP(F399,'Set up'!$A$2:$C$48,2,FALSE)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up'!$A$2:$C$48,3,FALSE)</f>
        <v>Cash</v>
      </c>
      <c r="J399" s="5">
        <f>VLOOKUP(F399,'Set up'!$A$2:$D$48,4,FALSE)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up'!$A$2:$E$48,5,FALSE)</f>
        <v>Trsf</v>
      </c>
      <c r="S399" s="40" t="s">
        <v>541</v>
      </c>
    </row>
    <row r="400" spans="1:19" ht="46.5" x14ac:dyDescent="0.35">
      <c r="A400" s="4">
        <v>44503</v>
      </c>
      <c r="B400" s="5">
        <f t="shared" si="64"/>
        <v>11</v>
      </c>
      <c r="C400" s="5">
        <f t="shared" si="65"/>
        <v>2021</v>
      </c>
      <c r="D400" s="5" t="s">
        <v>459</v>
      </c>
      <c r="E400" s="5" t="str">
        <f>VLOOKUP(F400,'Set up'!$A$2:$C$48,2,FALSE)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up'!$A$2:$C$48,3,FALSE)</f>
        <v>Cash</v>
      </c>
      <c r="J400" s="5">
        <f>VLOOKUP(F400,'Set up'!$A$2:$D$48,4,FALSE)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up'!$A$2:$E$48,5,FALSE)</f>
        <v>Trsf</v>
      </c>
      <c r="S400" s="1" t="s">
        <v>521</v>
      </c>
    </row>
    <row r="401" spans="1:19" ht="29" x14ac:dyDescent="0.35">
      <c r="A401" s="4">
        <v>44503</v>
      </c>
      <c r="B401" s="5">
        <f t="shared" si="64"/>
        <v>11</v>
      </c>
      <c r="C401" s="5">
        <f t="shared" si="65"/>
        <v>2021</v>
      </c>
      <c r="D401" s="5" t="s">
        <v>459</v>
      </c>
      <c r="E401" s="5" t="str">
        <f>VLOOKUP(F401,'Set up'!$A$2:$C$48,2,FALSE)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up'!$A$2:$C$48,3,FALSE)</f>
        <v>Cash</v>
      </c>
      <c r="J401" s="5">
        <f>VLOOKUP(F401,'Set up'!$A$2:$D$48,4,FALSE)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up'!$A$2:$E$48,5,FALSE)</f>
        <v>Trsf</v>
      </c>
      <c r="S401" s="1" t="s">
        <v>521</v>
      </c>
    </row>
    <row r="402" spans="1:19" ht="46.5" x14ac:dyDescent="0.35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459</v>
      </c>
      <c r="E402" s="5" t="str">
        <f>VLOOKUP(F402,'Set up'!$A$2:$C$48,2,FALSE)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up'!$A$2:$C$48,3,FALSE)</f>
        <v>Cash</v>
      </c>
      <c r="J402" s="5">
        <f>VLOOKUP(F402,'Set up'!$A$2:$D$48,4,FALSE)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up'!$A$2:$E$48,5,FALSE)</f>
        <v>Trsf</v>
      </c>
      <c r="S402" s="40" t="s">
        <v>539</v>
      </c>
    </row>
    <row r="403" spans="1:19" x14ac:dyDescent="0.35">
      <c r="A403" s="4">
        <v>44503</v>
      </c>
      <c r="B403" s="5">
        <f t="shared" si="73"/>
        <v>11</v>
      </c>
      <c r="C403" s="5">
        <f t="shared" si="74"/>
        <v>2021</v>
      </c>
      <c r="D403" s="5" t="s">
        <v>459</v>
      </c>
      <c r="E403" s="5" t="str">
        <f>VLOOKUP(F403,'Set up'!$A$2:$C$48,2,FALSE)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up'!$A$2:$C$48,3,FALSE)</f>
        <v>Cash</v>
      </c>
      <c r="J403" s="5">
        <f>VLOOKUP(F403,'Set up'!$A$2:$D$48,4,FALSE)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up'!$A$2:$E$48,5,FALSE)</f>
        <v>Trsf</v>
      </c>
      <c r="S403" s="1" t="s">
        <v>542</v>
      </c>
    </row>
    <row r="404" spans="1:19" ht="29" x14ac:dyDescent="0.35">
      <c r="A404" s="4">
        <v>44503</v>
      </c>
      <c r="B404" s="5">
        <f t="shared" si="73"/>
        <v>11</v>
      </c>
      <c r="C404" s="5">
        <f t="shared" si="74"/>
        <v>2021</v>
      </c>
      <c r="D404" s="5" t="s">
        <v>460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up'!$A$2:$C$48,3,FALSE)</f>
        <v>120</v>
      </c>
      <c r="J404" s="5">
        <f>VLOOKUP(F404,'Set up'!$A$2:$D$48,4,FALSE)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up'!$A$2:$E$48,5,FALSE)</f>
        <v>Trsf</v>
      </c>
      <c r="S404" s="1" t="s">
        <v>631</v>
      </c>
    </row>
    <row r="405" spans="1:19" x14ac:dyDescent="0.35">
      <c r="A405" s="4">
        <v>44503</v>
      </c>
      <c r="B405" s="5">
        <f t="shared" si="73"/>
        <v>11</v>
      </c>
      <c r="C405" s="5">
        <f t="shared" si="74"/>
        <v>2021</v>
      </c>
      <c r="D405" s="5" t="s">
        <v>460</v>
      </c>
      <c r="E405" s="5" t="str">
        <f>VLOOKUP(F405,'Set up'!$A$2:$C$48,2,FALSE)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up'!$A$2:$C$48,3,FALSE)</f>
        <v>120</v>
      </c>
      <c r="J405" s="5">
        <f>VLOOKUP(F405,'Set up'!$A$2:$D$48,4,FALSE)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up'!$A$2:$E$48,5,FALSE)</f>
        <v>Trsf</v>
      </c>
      <c r="S405" s="1" t="s">
        <v>631</v>
      </c>
    </row>
    <row r="406" spans="1:19" x14ac:dyDescent="0.35">
      <c r="A406" s="4">
        <v>44503</v>
      </c>
      <c r="B406" s="5">
        <f t="shared" si="73"/>
        <v>11</v>
      </c>
      <c r="C406" s="5">
        <f t="shared" si="74"/>
        <v>2021</v>
      </c>
      <c r="D406" s="5" t="s">
        <v>460</v>
      </c>
      <c r="E406" s="5" t="str">
        <f>VLOOKUP(F406,'Set up'!$A$2:$C$48,2,FALSE)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up'!$A$2:$C$48,3,FALSE)</f>
        <v>120</v>
      </c>
      <c r="J406" s="5">
        <f>VLOOKUP(F406,'Set up'!$A$2:$D$48,4,FALSE)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up'!$A$2:$E$48,5,FALSE)</f>
        <v>Trsf</v>
      </c>
      <c r="S406" s="1" t="s">
        <v>631</v>
      </c>
    </row>
    <row r="407" spans="1:19" x14ac:dyDescent="0.35">
      <c r="A407" s="4">
        <v>44503</v>
      </c>
      <c r="B407" s="5">
        <f t="shared" si="73"/>
        <v>11</v>
      </c>
      <c r="C407" s="5">
        <f t="shared" si="74"/>
        <v>2021</v>
      </c>
      <c r="D407" s="5" t="s">
        <v>460</v>
      </c>
      <c r="E407" s="5" t="str">
        <f>VLOOKUP(F407,'Set up'!$A$2:$C$48,2,FALSE)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up'!$A$2:$C$48,3,FALSE)</f>
        <v>120</v>
      </c>
      <c r="J407" s="5">
        <f>VLOOKUP(F407,'Set up'!$A$2:$D$48,4,FALSE)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up'!$A$2:$E$48,5,FALSE)</f>
        <v>Trsf</v>
      </c>
      <c r="S407" s="1" t="s">
        <v>631</v>
      </c>
    </row>
    <row r="408" spans="1:19" ht="29" x14ac:dyDescent="0.35">
      <c r="A408" s="4">
        <v>44506</v>
      </c>
      <c r="B408" s="5">
        <f t="shared" si="73"/>
        <v>11</v>
      </c>
      <c r="C408" s="5">
        <f t="shared" si="74"/>
        <v>2021</v>
      </c>
      <c r="D408" s="5" t="s">
        <v>464</v>
      </c>
      <c r="E408" s="5" t="str">
        <f>VLOOKUP(F408,'Set up'!$A$2:$C$48,2,FALSE)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up'!$A$2:$C$48,3,FALSE)</f>
        <v>Cash</v>
      </c>
      <c r="J408" s="5">
        <f>VLOOKUP(F408,'Set up'!$A$2:$D$48,4,FALSE)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up'!$A$2:$E$48,5,FALSE)</f>
        <v>Trsf</v>
      </c>
      <c r="S408" s="1" t="s">
        <v>540</v>
      </c>
    </row>
    <row r="409" spans="1:19" ht="29" x14ac:dyDescent="0.35">
      <c r="A409" s="4">
        <v>44506</v>
      </c>
      <c r="B409" s="5">
        <f t="shared" si="73"/>
        <v>11</v>
      </c>
      <c r="C409" s="5">
        <f t="shared" si="74"/>
        <v>2021</v>
      </c>
      <c r="D409" s="5" t="s">
        <v>464</v>
      </c>
      <c r="E409" s="5" t="str">
        <f>VLOOKUP(F409,'Set up'!$A$2:$C$48,2,FALSE)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up'!$A$2:$C$48,3,FALSE)</f>
        <v>Cash</v>
      </c>
      <c r="J409" s="5">
        <f>VLOOKUP(F409,'Set up'!$A$2:$D$48,4,FALSE)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up'!$A$2:$E$48,5,FALSE)</f>
        <v>Trsf</v>
      </c>
      <c r="S409" s="1" t="s">
        <v>543</v>
      </c>
    </row>
    <row r="410" spans="1:19" x14ac:dyDescent="0.35">
      <c r="A410" s="4">
        <v>44506</v>
      </c>
      <c r="B410" s="5">
        <f t="shared" si="73"/>
        <v>11</v>
      </c>
      <c r="C410" s="5">
        <f t="shared" si="74"/>
        <v>2021</v>
      </c>
      <c r="D410" s="5" t="s">
        <v>464</v>
      </c>
      <c r="E410" s="5" t="str">
        <f>VLOOKUP(F410,'Set up'!$A$2:$C$48,2,FALSE)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up'!$A$2:$C$48,3,FALSE)</f>
        <v>Cash</v>
      </c>
      <c r="J410" s="5">
        <f>VLOOKUP(F410,'Set up'!$A$2:$D$48,4,FALSE)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up'!$A$2:$E$48,5,FALSE)</f>
        <v>Trsf</v>
      </c>
      <c r="S410" s="1" t="s">
        <v>571</v>
      </c>
    </row>
    <row r="411" spans="1:19" ht="29" x14ac:dyDescent="0.35">
      <c r="A411" s="4">
        <v>44506</v>
      </c>
      <c r="B411" s="5">
        <f t="shared" si="73"/>
        <v>11</v>
      </c>
      <c r="C411" s="5">
        <f t="shared" si="74"/>
        <v>2021</v>
      </c>
      <c r="D411" s="5" t="s">
        <v>464</v>
      </c>
      <c r="E411" s="5" t="str">
        <f>VLOOKUP(F411,'Set up'!$A$2:$C$48,2,FALSE)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up'!$A$2:$C$48,3,FALSE)</f>
        <v>Cash</v>
      </c>
      <c r="J411" s="5">
        <f>VLOOKUP(F411,'Set up'!$A$2:$D$48,4,FALSE)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up'!$A$2:$E$48,5,FALSE)</f>
        <v>Trsf</v>
      </c>
      <c r="S411" s="1" t="s">
        <v>572</v>
      </c>
    </row>
    <row r="412" spans="1:19" ht="43.5" x14ac:dyDescent="0.35">
      <c r="A412" s="4">
        <v>44506</v>
      </c>
      <c r="B412" s="5">
        <f t="shared" si="73"/>
        <v>11</v>
      </c>
      <c r="C412" s="5">
        <f t="shared" si="74"/>
        <v>2021</v>
      </c>
      <c r="D412" s="5" t="s">
        <v>464</v>
      </c>
      <c r="E412" s="5" t="str">
        <f>VLOOKUP(F412,'Set up'!$A$2:$C$48,2,FALSE)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up'!$A$2:$C$48,3,FALSE)</f>
        <v>Cash</v>
      </c>
      <c r="J412" s="5">
        <f>VLOOKUP(F412,'Set up'!$A$2:$D$48,4,FALSE)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up'!$A$2:$E$48,5,FALSE)</f>
        <v>Trsf</v>
      </c>
      <c r="S412" s="1" t="s">
        <v>572</v>
      </c>
    </row>
    <row r="413" spans="1:19" x14ac:dyDescent="0.35">
      <c r="A413" s="4">
        <v>44506</v>
      </c>
      <c r="B413" s="5">
        <f t="shared" si="73"/>
        <v>11</v>
      </c>
      <c r="C413" s="5">
        <f t="shared" si="74"/>
        <v>2021</v>
      </c>
      <c r="D413" s="5" t="s">
        <v>464</v>
      </c>
      <c r="E413" s="5" t="str">
        <f>VLOOKUP(F413,'Set up'!$A$2:$C$48,2,FALSE)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up'!$A$2:$C$48,3,FALSE)</f>
        <v>Cash</v>
      </c>
      <c r="J413" s="5">
        <f>VLOOKUP(F413,'Set up'!$A$2:$D$48,4,FALSE)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up'!$A$2:$E$48,5,FALSE)</f>
        <v>Trsf</v>
      </c>
      <c r="S413" s="1" t="s">
        <v>572</v>
      </c>
    </row>
    <row r="414" spans="1:19" ht="29" x14ac:dyDescent="0.35">
      <c r="A414" s="4">
        <v>44506</v>
      </c>
      <c r="B414" s="5">
        <f t="shared" si="73"/>
        <v>11</v>
      </c>
      <c r="C414" s="5">
        <f t="shared" si="74"/>
        <v>2021</v>
      </c>
      <c r="D414" s="5" t="s">
        <v>464</v>
      </c>
      <c r="E414" s="5" t="str">
        <f>VLOOKUP(F414,'Set up'!$A$2:$C$48,2,FALSE)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up'!$A$2:$C$48,3,FALSE)</f>
        <v>Cash</v>
      </c>
      <c r="J414" s="5">
        <f>VLOOKUP(F414,'Set up'!$A$2:$D$48,4,FALSE)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up'!$A$2:$E$48,5,FALSE)</f>
        <v>Trsf</v>
      </c>
      <c r="S414" s="1" t="s">
        <v>572</v>
      </c>
    </row>
    <row r="415" spans="1:19" x14ac:dyDescent="0.35">
      <c r="A415" s="4">
        <v>44508</v>
      </c>
      <c r="B415" s="5">
        <f t="shared" si="73"/>
        <v>11</v>
      </c>
      <c r="C415" s="5">
        <f t="shared" si="74"/>
        <v>2021</v>
      </c>
      <c r="D415" s="5" t="s">
        <v>465</v>
      </c>
      <c r="E415" s="5" t="str">
        <f>VLOOKUP(F415,'Set up'!$A$2:$C$48,2,FALSE)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up'!$A$2:$C$48,3,FALSE)</f>
        <v>120</v>
      </c>
      <c r="J415" s="5">
        <f>VLOOKUP(F415,'Set up'!$A$2:$D$48,4,FALSE)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up'!$A$2:$E$48,5,FALSE)</f>
        <v>Trsf</v>
      </c>
      <c r="S415" s="1" t="s">
        <v>631</v>
      </c>
    </row>
    <row r="416" spans="1:19" x14ac:dyDescent="0.35">
      <c r="A416" s="4">
        <v>44508</v>
      </c>
      <c r="B416" s="5">
        <f t="shared" si="73"/>
        <v>11</v>
      </c>
      <c r="C416" s="5">
        <f t="shared" si="74"/>
        <v>2021</v>
      </c>
      <c r="D416" s="5" t="s">
        <v>465</v>
      </c>
      <c r="E416" s="5" t="str">
        <f>VLOOKUP(F416,'Set up'!$A$2:$C$48,2,FALSE)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up'!$A$2:$C$48,3,FALSE)</f>
        <v>120</v>
      </c>
      <c r="J416" s="5">
        <f>VLOOKUP(F416,'Set up'!$A$2:$D$48,4,FALSE)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up'!$A$2:$E$48,5,FALSE)</f>
        <v>Trsf</v>
      </c>
      <c r="S416" s="1" t="s">
        <v>631</v>
      </c>
    </row>
    <row r="417" spans="1:19" ht="29" x14ac:dyDescent="0.35">
      <c r="A417" s="4">
        <v>44509</v>
      </c>
      <c r="B417" s="5">
        <f t="shared" si="73"/>
        <v>11</v>
      </c>
      <c r="C417" s="5">
        <f t="shared" si="74"/>
        <v>2021</v>
      </c>
      <c r="D417" s="5" t="s">
        <v>470</v>
      </c>
      <c r="E417" s="5" t="e">
        <f>VLOOKUP(F417,'Set up'!$A$2:$C$48,2,FALSE)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up'!$A$2:$C$48,3,FALSE)</f>
        <v>#N/A</v>
      </c>
      <c r="J417" s="5" t="e">
        <f>VLOOKUP(F417,'Set up'!$A$2:$D$48,4,FALSE)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up'!$A$2:$E$48,5,FALSE)</f>
        <v>#N/A</v>
      </c>
      <c r="S417" s="1" t="s">
        <v>499</v>
      </c>
    </row>
    <row r="418" spans="1:19" ht="29" x14ac:dyDescent="0.35">
      <c r="A418" s="4">
        <v>44510</v>
      </c>
      <c r="B418" s="5">
        <f t="shared" si="73"/>
        <v>11</v>
      </c>
      <c r="C418" s="5">
        <f t="shared" si="74"/>
        <v>2021</v>
      </c>
      <c r="D418" s="5" t="s">
        <v>472</v>
      </c>
      <c r="E418" s="5" t="str">
        <f>VLOOKUP(F418,'Set up'!$A$2:$C$48,2,FALSE)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up'!$A$2:$C$48,3,FALSE)</f>
        <v>Cash</v>
      </c>
      <c r="J418" s="5">
        <f>VLOOKUP(F418,'Set up'!$A$2:$D$48,4,FALSE)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up'!$A$2:$E$48,5,FALSE)</f>
        <v>PD Chq</v>
      </c>
      <c r="S418" s="1" t="s">
        <v>492</v>
      </c>
    </row>
    <row r="419" spans="1:19" x14ac:dyDescent="0.35">
      <c r="A419" s="4">
        <v>44511</v>
      </c>
      <c r="B419" s="5">
        <f t="shared" si="73"/>
        <v>11</v>
      </c>
      <c r="C419" s="5">
        <f t="shared" si="74"/>
        <v>2021</v>
      </c>
      <c r="D419" s="5" t="s">
        <v>473</v>
      </c>
      <c r="E419" s="5" t="str">
        <f>VLOOKUP(F419,'Set up'!$A$2:$C$48,2,FALSE)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up'!$A$2:$C$48,3,FALSE)</f>
        <v>Cash</v>
      </c>
      <c r="J419" s="5">
        <f>VLOOKUP(F419,'Set up'!$A$2:$D$48,4,FALSE)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up'!$A$2:$E$48,5,FALSE)</f>
        <v>Trsf</v>
      </c>
      <c r="S419" s="1" t="s">
        <v>572</v>
      </c>
    </row>
    <row r="420" spans="1:19" x14ac:dyDescent="0.35">
      <c r="A420" s="4">
        <v>44511</v>
      </c>
      <c r="B420" s="5">
        <f t="shared" si="73"/>
        <v>11</v>
      </c>
      <c r="C420" s="5">
        <f t="shared" si="74"/>
        <v>2021</v>
      </c>
      <c r="D420" s="5" t="s">
        <v>473</v>
      </c>
      <c r="E420" s="5" t="str">
        <f>VLOOKUP(F420,'Set up'!$A$2:$C$48,2,FALSE)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up'!$A$2:$C$48,3,FALSE)</f>
        <v>Cash</v>
      </c>
      <c r="J420" s="5">
        <f>VLOOKUP(F420,'Set up'!$A$2:$D$48,4,FALSE)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up'!$A$2:$E$48,5,FALSE)</f>
        <v>Trsf</v>
      </c>
      <c r="S420" s="1" t="s">
        <v>572</v>
      </c>
    </row>
    <row r="421" spans="1:19" ht="43.5" x14ac:dyDescent="0.35">
      <c r="A421" s="4">
        <v>44511</v>
      </c>
      <c r="B421" s="5">
        <f t="shared" si="73"/>
        <v>11</v>
      </c>
      <c r="C421" s="5">
        <f t="shared" si="74"/>
        <v>2021</v>
      </c>
      <c r="D421" s="5" t="s">
        <v>473</v>
      </c>
      <c r="E421" s="5" t="str">
        <f>VLOOKUP(F421,'Set up'!$A$2:$C$48,2,FALSE)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up'!$A$2:$C$48,3,FALSE)</f>
        <v>Cash</v>
      </c>
      <c r="J421" s="5">
        <f>VLOOKUP(F421,'Set up'!$A$2:$D$48,4,FALSE)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up'!$A$2:$E$48,5,FALSE)</f>
        <v>Trsf</v>
      </c>
      <c r="S421" s="1" t="s">
        <v>573</v>
      </c>
    </row>
    <row r="422" spans="1:19" ht="29" x14ac:dyDescent="0.35">
      <c r="A422" s="4">
        <v>44511</v>
      </c>
      <c r="B422" s="5">
        <f t="shared" si="73"/>
        <v>11</v>
      </c>
      <c r="C422" s="5">
        <f t="shared" si="74"/>
        <v>2021</v>
      </c>
      <c r="D422" s="5" t="s">
        <v>473</v>
      </c>
      <c r="E422" s="5" t="str">
        <f>VLOOKUP(F422,'Set up'!$A$2:$C$48,2,FALSE)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up'!$A$2:$C$48,3,FALSE)</f>
        <v>Cash</v>
      </c>
      <c r="J422" s="5">
        <f>VLOOKUP(F422,'Set up'!$A$2:$D$48,4,FALSE)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up'!$A$2:$E$48,5,FALSE)</f>
        <v>Trsf</v>
      </c>
      <c r="S422" s="1" t="s">
        <v>574</v>
      </c>
    </row>
    <row r="423" spans="1:19" ht="29" x14ac:dyDescent="0.35">
      <c r="A423" s="4">
        <v>44511</v>
      </c>
      <c r="B423" s="5">
        <f t="shared" si="73"/>
        <v>11</v>
      </c>
      <c r="C423" s="5">
        <f t="shared" si="74"/>
        <v>2021</v>
      </c>
      <c r="D423" s="5" t="s">
        <v>473</v>
      </c>
      <c r="E423" s="5" t="str">
        <f>VLOOKUP(F423,'Set up'!$A$2:$C$48,2,FALSE)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up'!$A$2:$C$48,3,FALSE)</f>
        <v>Cash</v>
      </c>
      <c r="J423" s="5">
        <f>VLOOKUP(F423,'Set up'!$A$2:$D$48,4,FALSE)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up'!$A$2:$E$48,5,FALSE)</f>
        <v>Trsf</v>
      </c>
      <c r="S423" s="1" t="s">
        <v>574</v>
      </c>
    </row>
    <row r="424" spans="1:19" ht="29" x14ac:dyDescent="0.35">
      <c r="A424" s="4">
        <v>44511</v>
      </c>
      <c r="B424" s="5">
        <f t="shared" si="73"/>
        <v>11</v>
      </c>
      <c r="C424" s="5">
        <f t="shared" si="74"/>
        <v>2021</v>
      </c>
      <c r="D424" s="5" t="s">
        <v>475</v>
      </c>
      <c r="E424" s="5" t="str">
        <f>VLOOKUP(F424,'Set up'!$A$2:$C$48,2,FALSE)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up'!$A$2:$C$48,3,FALSE)</f>
        <v>Cash</v>
      </c>
      <c r="J424" s="5">
        <f>VLOOKUP(F424,'Set up'!$A$2:$D$48,4,FALSE)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up'!$A$2:$E$48,5,FALSE)</f>
        <v>Trsf</v>
      </c>
      <c r="S424" s="1" t="s">
        <v>574</v>
      </c>
    </row>
    <row r="425" spans="1:19" ht="29" x14ac:dyDescent="0.35">
      <c r="A425" s="4">
        <v>44513</v>
      </c>
      <c r="B425" s="5">
        <f t="shared" si="73"/>
        <v>11</v>
      </c>
      <c r="C425" s="5">
        <f t="shared" si="74"/>
        <v>2021</v>
      </c>
      <c r="D425" s="5" t="s">
        <v>476</v>
      </c>
      <c r="E425" s="5" t="e">
        <f>VLOOKUP(F425,'Set up'!$A$2:$C$48,2,FALSE)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up'!$A$2:$C$48,3,FALSE)</f>
        <v>#N/A</v>
      </c>
      <c r="J425" s="5" t="e">
        <f>VLOOKUP(F425,'Set up'!$A$2:$D$48,4,FALSE)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up'!$A$2:$E$48,5,FALSE)</f>
        <v>#N/A</v>
      </c>
      <c r="S425" s="1" t="s">
        <v>497</v>
      </c>
    </row>
    <row r="426" spans="1:19" ht="29" x14ac:dyDescent="0.35">
      <c r="A426" s="4">
        <v>44513</v>
      </c>
      <c r="B426" s="5">
        <f t="shared" si="73"/>
        <v>11</v>
      </c>
      <c r="C426" s="5">
        <f t="shared" si="74"/>
        <v>2021</v>
      </c>
      <c r="D426" s="5" t="s">
        <v>476</v>
      </c>
      <c r="E426" s="5" t="e">
        <f>VLOOKUP(F426,'Set up'!$A$2:$C$48,2,FALSE)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up'!$A$2:$C$48,3,FALSE)</f>
        <v>#N/A</v>
      </c>
      <c r="J426" s="5" t="e">
        <f>VLOOKUP(F426,'Set up'!$A$2:$D$48,4,FALSE)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up'!$A$2:$E$48,5,FALSE)</f>
        <v>#N/A</v>
      </c>
      <c r="S426" s="1" t="s">
        <v>496</v>
      </c>
    </row>
    <row r="427" spans="1:19" x14ac:dyDescent="0.35">
      <c r="A427" s="4">
        <v>44513</v>
      </c>
      <c r="B427" s="5">
        <f t="shared" si="73"/>
        <v>11</v>
      </c>
      <c r="C427" s="5">
        <f t="shared" si="74"/>
        <v>2021</v>
      </c>
      <c r="D427" s="5" t="s">
        <v>476</v>
      </c>
      <c r="E427" s="5" t="e">
        <f>VLOOKUP(F427,'Set up'!$A$2:$C$48,2,FALSE)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up'!$A$2:$C$48,3,FALSE)</f>
        <v>#N/A</v>
      </c>
      <c r="J427" s="5" t="e">
        <f>VLOOKUP(F427,'Set up'!$A$2:$D$48,4,FALSE)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up'!$A$2:$E$48,5,FALSE)</f>
        <v>#N/A</v>
      </c>
      <c r="S427" s="1" t="s">
        <v>496</v>
      </c>
    </row>
    <row r="428" spans="1:19" ht="43.5" x14ac:dyDescent="0.35">
      <c r="A428" s="4">
        <v>44513</v>
      </c>
      <c r="B428" s="5">
        <f t="shared" si="73"/>
        <v>11</v>
      </c>
      <c r="C428" s="5">
        <f t="shared" si="74"/>
        <v>2021</v>
      </c>
      <c r="D428" s="5" t="s">
        <v>476</v>
      </c>
      <c r="E428" s="5" t="e">
        <f>VLOOKUP(F428,'Set up'!$A$2:$C$48,2,FALSE)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up'!$A$2:$C$48,3,FALSE)</f>
        <v>#N/A</v>
      </c>
      <c r="J428" s="5" t="e">
        <f>VLOOKUP(F428,'Set up'!$A$2:$D$48,4,FALSE)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up'!$A$2:$E$48,5,FALSE)</f>
        <v>#N/A</v>
      </c>
      <c r="S428" s="1" t="s">
        <v>496</v>
      </c>
    </row>
    <row r="429" spans="1:19" x14ac:dyDescent="0.35">
      <c r="A429" s="4">
        <v>44513</v>
      </c>
      <c r="B429" s="5">
        <f t="shared" si="73"/>
        <v>11</v>
      </c>
      <c r="C429" s="5">
        <f t="shared" si="74"/>
        <v>2021</v>
      </c>
      <c r="D429" s="5" t="s">
        <v>477</v>
      </c>
      <c r="E429" s="5" t="str">
        <f>VLOOKUP(F429,'Set up'!$A$2:$C$48,2,FALSE)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up'!$A$2:$C$48,3,FALSE)</f>
        <v>Cash</v>
      </c>
      <c r="J429" s="5">
        <f>VLOOKUP(F429,'Set up'!$A$2:$D$48,4,FALSE)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up'!$A$2:$E$48,5,FALSE)</f>
        <v>Trsf</v>
      </c>
      <c r="S429" s="1" t="s">
        <v>495</v>
      </c>
    </row>
    <row r="430" spans="1:19" x14ac:dyDescent="0.35">
      <c r="A430" s="4">
        <v>44513</v>
      </c>
      <c r="B430" s="5">
        <f t="shared" si="73"/>
        <v>11</v>
      </c>
      <c r="C430" s="5">
        <f t="shared" si="74"/>
        <v>2021</v>
      </c>
      <c r="D430" s="5" t="s">
        <v>477</v>
      </c>
      <c r="E430" s="5" t="str">
        <f>VLOOKUP(F430,'Set up'!$A$2:$C$48,2,FALSE)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up'!$A$2:$C$48,3,FALSE)</f>
        <v>Cash</v>
      </c>
      <c r="J430" s="5">
        <f>VLOOKUP(F430,'Set up'!$A$2:$D$48,4,FALSE)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up'!$A$2:$E$48,5,FALSE)</f>
        <v>Trsf</v>
      </c>
      <c r="S430" s="1" t="s">
        <v>495</v>
      </c>
    </row>
    <row r="431" spans="1:19" ht="29" x14ac:dyDescent="0.35">
      <c r="A431" s="4">
        <v>44513</v>
      </c>
      <c r="B431" s="5">
        <f t="shared" si="73"/>
        <v>11</v>
      </c>
      <c r="C431" s="5">
        <f t="shared" si="74"/>
        <v>2021</v>
      </c>
      <c r="D431" s="5" t="s">
        <v>477</v>
      </c>
      <c r="E431" s="5" t="str">
        <f>VLOOKUP(F431,'Set up'!$A$2:$C$48,2,FALSE)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up'!$A$2:$C$48,3,FALSE)</f>
        <v>Cash</v>
      </c>
      <c r="J431" s="5">
        <f>VLOOKUP(F431,'Set up'!$A$2:$D$48,4,FALSE)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up'!$A$2:$E$48,5,FALSE)</f>
        <v>Trsf</v>
      </c>
      <c r="S431" s="1" t="s">
        <v>495</v>
      </c>
    </row>
    <row r="432" spans="1:19" x14ac:dyDescent="0.35">
      <c r="A432" s="4">
        <v>44513</v>
      </c>
      <c r="B432" s="5">
        <f t="shared" si="73"/>
        <v>11</v>
      </c>
      <c r="C432" s="5">
        <f t="shared" si="74"/>
        <v>2021</v>
      </c>
      <c r="D432" s="5" t="s">
        <v>477</v>
      </c>
      <c r="E432" s="5" t="str">
        <f>VLOOKUP(F432,'Set up'!$A$2:$C$48,2,FALSE)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up'!$A$2:$C$48,3,FALSE)</f>
        <v>Cash</v>
      </c>
      <c r="J432" s="5">
        <f>VLOOKUP(F432,'Set up'!$A$2:$D$48,4,FALSE)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up'!$A$2:$E$48,5,FALSE)</f>
        <v>Trsf</v>
      </c>
      <c r="S432" s="1" t="s">
        <v>495</v>
      </c>
    </row>
    <row r="433" spans="1:19" ht="31" x14ac:dyDescent="0.35">
      <c r="A433" s="4">
        <v>44523</v>
      </c>
      <c r="B433" s="5">
        <f t="shared" si="73"/>
        <v>11</v>
      </c>
      <c r="C433" s="5">
        <f t="shared" si="74"/>
        <v>2021</v>
      </c>
      <c r="D433" s="5" t="s">
        <v>480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up'!$A$2:$C$48,3,FALSE)</f>
        <v>45</v>
      </c>
      <c r="J433" s="5">
        <f>VLOOKUP(F433,'Set up'!$A$2:$D$48,4,FALSE)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up'!$A$2:$E$48,5,FALSE)</f>
        <v>PD Chq</v>
      </c>
      <c r="S433" s="40" t="s">
        <v>622</v>
      </c>
    </row>
    <row r="434" spans="1:19" ht="31" x14ac:dyDescent="0.35">
      <c r="A434" s="4">
        <v>44523</v>
      </c>
      <c r="B434" s="5">
        <f t="shared" si="73"/>
        <v>11</v>
      </c>
      <c r="C434" s="5">
        <f t="shared" si="74"/>
        <v>2021</v>
      </c>
      <c r="D434" s="5" t="s">
        <v>480</v>
      </c>
      <c r="E434" s="5" t="str">
        <f>VLOOKUP(F434,'Set up'!$A$2:$C$48,2,FALSE)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up'!$A$2:$C$48,3,FALSE)</f>
        <v>45</v>
      </c>
      <c r="J434" s="5">
        <f>VLOOKUP(F434,'Set up'!$A$2:$D$48,4,FALSE)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up'!$A$2:$E$48,5,FALSE)</f>
        <v>PD Chq</v>
      </c>
      <c r="S434" s="40" t="s">
        <v>623</v>
      </c>
    </row>
    <row r="435" spans="1:19" ht="31" x14ac:dyDescent="0.35">
      <c r="A435" s="4">
        <v>44523</v>
      </c>
      <c r="B435" s="5">
        <f t="shared" si="73"/>
        <v>11</v>
      </c>
      <c r="C435" s="5">
        <f t="shared" si="74"/>
        <v>2021</v>
      </c>
      <c r="D435" s="5" t="s">
        <v>480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up'!$A$2:$C$48,3,FALSE)</f>
        <v>45</v>
      </c>
      <c r="J435" s="5">
        <f>VLOOKUP(F435,'Set up'!$A$2:$D$48,4,FALSE)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up'!$A$2:$E$48,5,FALSE)</f>
        <v>PD Chq</v>
      </c>
      <c r="S435" s="40" t="s">
        <v>624</v>
      </c>
    </row>
    <row r="436" spans="1:19" x14ac:dyDescent="0.35">
      <c r="A436" s="4">
        <v>44526</v>
      </c>
      <c r="B436" s="5">
        <f t="shared" si="73"/>
        <v>11</v>
      </c>
      <c r="C436" s="5">
        <f t="shared" si="74"/>
        <v>2021</v>
      </c>
      <c r="D436" s="5" t="s">
        <v>481</v>
      </c>
      <c r="E436" s="5" t="str">
        <f>VLOOKUP(F436,'Set up'!$A$2:$C$48,2,FALSE)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up'!$A$2:$C$48,3,FALSE)</f>
        <v>Cash</v>
      </c>
      <c r="J436" s="5">
        <f>VLOOKUP(F436,'Set up'!$A$2:$D$48,4,FALSE)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up'!$A$2:$E$48,5,FALSE)</f>
        <v>Trsf</v>
      </c>
      <c r="S436" s="1" t="s">
        <v>516</v>
      </c>
    </row>
    <row r="437" spans="1:19" ht="29" x14ac:dyDescent="0.35">
      <c r="A437" s="4">
        <v>44526</v>
      </c>
      <c r="B437" s="5">
        <f t="shared" si="73"/>
        <v>11</v>
      </c>
      <c r="C437" s="5">
        <f t="shared" si="74"/>
        <v>2021</v>
      </c>
      <c r="D437" s="5" t="s">
        <v>481</v>
      </c>
      <c r="E437" s="5" t="str">
        <f>VLOOKUP(F437,'Set up'!$A$2:$C$48,2,FALSE)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up'!$A$2:$C$48,3,FALSE)</f>
        <v>Cash</v>
      </c>
      <c r="J437" s="5">
        <f>VLOOKUP(F437,'Set up'!$A$2:$D$48,4,FALSE)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up'!$A$2:$E$48,5,FALSE)</f>
        <v>Trsf</v>
      </c>
      <c r="S437" s="1" t="s">
        <v>516</v>
      </c>
    </row>
    <row r="438" spans="1:19" x14ac:dyDescent="0.35">
      <c r="A438" s="4">
        <v>44526</v>
      </c>
      <c r="B438" s="5">
        <f t="shared" si="73"/>
        <v>11</v>
      </c>
      <c r="C438" s="5">
        <f t="shared" si="74"/>
        <v>2021</v>
      </c>
      <c r="D438" s="5" t="s">
        <v>481</v>
      </c>
      <c r="E438" s="5" t="str">
        <f>VLOOKUP(F438,'Set up'!$A$2:$C$48,2,FALSE)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up'!$A$2:$C$48,3,FALSE)</f>
        <v>Cash</v>
      </c>
      <c r="J438" s="5">
        <f>VLOOKUP(F438,'Set up'!$A$2:$D$48,4,FALSE)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up'!$A$2:$E$48,5,FALSE)</f>
        <v>Trsf</v>
      </c>
      <c r="S438" s="1" t="s">
        <v>516</v>
      </c>
    </row>
    <row r="439" spans="1:19" x14ac:dyDescent="0.35">
      <c r="A439" s="4">
        <v>44526</v>
      </c>
      <c r="B439" s="5">
        <f t="shared" si="73"/>
        <v>11</v>
      </c>
      <c r="C439" s="5">
        <f t="shared" si="74"/>
        <v>2021</v>
      </c>
      <c r="D439" s="5" t="s">
        <v>482</v>
      </c>
      <c r="E439" s="5" t="str">
        <f>VLOOKUP(F439,'Set up'!$A$2:$C$48,2,FALSE)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up'!$A$2:$C$48,3,FALSE)</f>
        <v>Cash</v>
      </c>
      <c r="J439" s="5">
        <f>VLOOKUP(F439,'Set up'!$A$2:$D$48,4,FALSE)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up'!$A$2:$E$48,5,FALSE)</f>
        <v>Trsf</v>
      </c>
      <c r="S439" s="1" t="s">
        <v>516</v>
      </c>
    </row>
    <row r="440" spans="1:19" ht="29" x14ac:dyDescent="0.35">
      <c r="A440" s="4">
        <v>44529</v>
      </c>
      <c r="B440" s="5">
        <f t="shared" si="73"/>
        <v>11</v>
      </c>
      <c r="C440" s="5">
        <f t="shared" si="74"/>
        <v>2021</v>
      </c>
      <c r="D440" s="5" t="s">
        <v>484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up'!$A$2:$C$48,3,FALSE)</f>
        <v>Cash</v>
      </c>
      <c r="J440" s="5">
        <f>VLOOKUP(F440,'Set up'!$A$2:$D$48,4,FALSE)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up'!$A$2:$E$48,5,FALSE)</f>
        <v>Trsf</v>
      </c>
      <c r="S440" s="1" t="s">
        <v>581</v>
      </c>
    </row>
    <row r="441" spans="1:19" ht="46.5" x14ac:dyDescent="0.35">
      <c r="A441" s="4">
        <v>44529</v>
      </c>
      <c r="B441" s="5">
        <f t="shared" si="73"/>
        <v>11</v>
      </c>
      <c r="C441" s="5">
        <f t="shared" si="74"/>
        <v>2021</v>
      </c>
      <c r="D441" s="5" t="s">
        <v>484</v>
      </c>
      <c r="E441" s="5" t="str">
        <f>VLOOKUP(F441,'Set up'!$A$2:$C$48,2,FALSE)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up'!$A$2:$C$48,3,FALSE)</f>
        <v>Cash</v>
      </c>
      <c r="J441" s="5">
        <f>VLOOKUP(F441,'Set up'!$A$2:$D$48,4,FALSE)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up'!$A$2:$E$48,5,FALSE)</f>
        <v>Trsf</v>
      </c>
      <c r="S441" s="1" t="s">
        <v>581</v>
      </c>
    </row>
    <row r="442" spans="1:19" ht="29" x14ac:dyDescent="0.35">
      <c r="A442" s="4">
        <v>44537</v>
      </c>
      <c r="B442" s="5">
        <f t="shared" si="73"/>
        <v>12</v>
      </c>
      <c r="C442" s="5">
        <f t="shared" si="74"/>
        <v>2021</v>
      </c>
      <c r="D442" s="5" t="s">
        <v>501</v>
      </c>
      <c r="E442" s="5" t="str">
        <f>VLOOKUP(F442,'Set up'!$A$2:$C$48,2,FALSE)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up'!$A$2:$C$48,3,FALSE)</f>
        <v>Cash</v>
      </c>
      <c r="J442" s="5">
        <f>VLOOKUP(F442,'Set up'!$A$2:$D$48,4,FALSE)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up'!$A$2:$E$48,5,FALSE)</f>
        <v>Trsf</v>
      </c>
      <c r="S442" s="1" t="s">
        <v>517</v>
      </c>
    </row>
    <row r="443" spans="1:19" ht="46.5" x14ac:dyDescent="0.35">
      <c r="A443" s="4">
        <v>44537</v>
      </c>
      <c r="B443" s="5">
        <f t="shared" si="73"/>
        <v>12</v>
      </c>
      <c r="C443" s="5">
        <f t="shared" si="74"/>
        <v>2021</v>
      </c>
      <c r="D443" s="5" t="s">
        <v>501</v>
      </c>
      <c r="E443" s="5" t="str">
        <f>VLOOKUP(F443,'Set up'!$A$2:$C$48,2,FALSE)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up'!$A$2:$C$48,3,FALSE)</f>
        <v>Cash</v>
      </c>
      <c r="J443" s="5">
        <f>VLOOKUP(F443,'Set up'!$A$2:$D$48,4,FALSE)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up'!$A$2:$E$48,5,FALSE)</f>
        <v>Trsf</v>
      </c>
      <c r="S443" s="1" t="s">
        <v>517</v>
      </c>
    </row>
    <row r="444" spans="1:19" ht="43.5" x14ac:dyDescent="0.35">
      <c r="A444" s="4">
        <v>44537</v>
      </c>
      <c r="B444" s="5">
        <f t="shared" si="73"/>
        <v>12</v>
      </c>
      <c r="C444" s="5">
        <f t="shared" si="74"/>
        <v>2021</v>
      </c>
      <c r="D444" s="5" t="s">
        <v>501</v>
      </c>
      <c r="E444" s="5" t="str">
        <f>VLOOKUP(F444,'Set up'!$A$2:$C$48,2,FALSE)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up'!$A$2:$C$48,3,FALSE)</f>
        <v>Cash</v>
      </c>
      <c r="J444" s="5">
        <f>VLOOKUP(F444,'Set up'!$A$2:$D$48,4,FALSE)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up'!$A$2:$E$48,5,FALSE)</f>
        <v>Trsf</v>
      </c>
      <c r="S444" s="1" t="s">
        <v>517</v>
      </c>
    </row>
    <row r="445" spans="1:19" ht="29" x14ac:dyDescent="0.35">
      <c r="A445" s="4">
        <v>44537</v>
      </c>
      <c r="B445" s="5">
        <f t="shared" si="73"/>
        <v>12</v>
      </c>
      <c r="C445" s="5">
        <f t="shared" si="74"/>
        <v>2021</v>
      </c>
      <c r="D445" s="5" t="s">
        <v>501</v>
      </c>
      <c r="E445" s="5" t="str">
        <f>VLOOKUP(F445,'Set up'!$A$2:$C$48,2,FALSE)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up'!$A$2:$C$48,3,FALSE)</f>
        <v>Cash</v>
      </c>
      <c r="J445" s="5">
        <f>VLOOKUP(F445,'Set up'!$A$2:$D$48,4,FALSE)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up'!$A$2:$E$48,5,FALSE)</f>
        <v>Trsf</v>
      </c>
      <c r="S445" s="1" t="s">
        <v>517</v>
      </c>
    </row>
    <row r="446" spans="1:19" ht="29" x14ac:dyDescent="0.35">
      <c r="A446" s="4">
        <v>44537</v>
      </c>
      <c r="B446" s="5">
        <f t="shared" si="73"/>
        <v>12</v>
      </c>
      <c r="C446" s="5">
        <f t="shared" si="74"/>
        <v>2021</v>
      </c>
      <c r="D446" s="5" t="s">
        <v>501</v>
      </c>
      <c r="E446" s="5" t="str">
        <f>VLOOKUP(F446,'Set up'!$A$2:$C$48,2,FALSE)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up'!$A$2:$C$48,3,FALSE)</f>
        <v>Cash</v>
      </c>
      <c r="J446" s="5">
        <f>VLOOKUP(F446,'Set up'!$A$2:$D$48,4,FALSE)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up'!$A$2:$E$48,5,FALSE)</f>
        <v>Trsf</v>
      </c>
      <c r="S446" s="1" t="s">
        <v>517</v>
      </c>
    </row>
    <row r="447" spans="1:19" ht="29" x14ac:dyDescent="0.35">
      <c r="A447" s="4">
        <v>44540</v>
      </c>
      <c r="B447" s="5">
        <f t="shared" si="73"/>
        <v>12</v>
      </c>
      <c r="C447" s="5">
        <f t="shared" si="74"/>
        <v>2021</v>
      </c>
      <c r="D447" s="5" t="s">
        <v>502</v>
      </c>
      <c r="E447" s="5" t="str">
        <f>VLOOKUP(F447,'Set up'!$A$2:$C$48,2,FALSE)</f>
        <v>C00000013</v>
      </c>
      <c r="F447" s="1" t="s">
        <v>1453</v>
      </c>
      <c r="G447" s="74" t="s">
        <v>67</v>
      </c>
      <c r="H447" s="5">
        <v>1</v>
      </c>
      <c r="I447" s="5" t="str">
        <f>VLOOKUP(F447,'Set up'!$A$2:$C$48,3,FALSE)</f>
        <v>Cash</v>
      </c>
      <c r="J447" s="5">
        <f>VLOOKUP(F447,'Set up'!$A$2:$D$48,4,FALSE)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up'!$A$2:$E$48,5,FALSE)</f>
        <v>Chq</v>
      </c>
      <c r="S447" s="1" t="s">
        <v>526</v>
      </c>
    </row>
    <row r="448" spans="1:19" ht="31" x14ac:dyDescent="0.35">
      <c r="A448" s="4">
        <v>44540</v>
      </c>
      <c r="B448" s="5">
        <f t="shared" si="73"/>
        <v>12</v>
      </c>
      <c r="C448" s="5">
        <f t="shared" si="74"/>
        <v>2021</v>
      </c>
      <c r="D448" s="5" t="s">
        <v>502</v>
      </c>
      <c r="E448" s="5" t="str">
        <f>VLOOKUP(F448,'Set up'!$A$2:$C$48,2,FALSE)</f>
        <v>C00000013</v>
      </c>
      <c r="F448" s="1" t="s">
        <v>1453</v>
      </c>
      <c r="G448" s="79" t="s">
        <v>417</v>
      </c>
      <c r="H448" s="5">
        <v>1</v>
      </c>
      <c r="I448" s="5" t="str">
        <f>VLOOKUP(F448,'Set up'!$A$2:$C$48,3,FALSE)</f>
        <v>Cash</v>
      </c>
      <c r="J448" s="5">
        <f>VLOOKUP(F448,'Set up'!$A$2:$D$48,4,FALSE)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up'!$A$2:$E$48,5,FALSE)</f>
        <v>Chq</v>
      </c>
      <c r="S448" s="1" t="s">
        <v>526</v>
      </c>
    </row>
    <row r="449" spans="1:19" ht="31" x14ac:dyDescent="0.35">
      <c r="A449" s="4">
        <v>44540</v>
      </c>
      <c r="B449" s="5">
        <f t="shared" si="73"/>
        <v>12</v>
      </c>
      <c r="C449" s="5">
        <f t="shared" si="74"/>
        <v>2021</v>
      </c>
      <c r="D449" s="5" t="s">
        <v>502</v>
      </c>
      <c r="E449" s="5" t="str">
        <f>VLOOKUP(F449,'Set up'!$A$2:$C$48,2,FALSE)</f>
        <v>C00000013</v>
      </c>
      <c r="F449" s="1" t="s">
        <v>1453</v>
      </c>
      <c r="G449" s="75" t="s">
        <v>24</v>
      </c>
      <c r="H449" s="5">
        <v>1</v>
      </c>
      <c r="I449" s="5" t="str">
        <f>VLOOKUP(F449,'Set up'!$A$2:$C$48,3,FALSE)</f>
        <v>Cash</v>
      </c>
      <c r="J449" s="5">
        <f>VLOOKUP(F449,'Set up'!$A$2:$D$48,4,FALSE)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up'!$A$2:$E$48,5,FALSE)</f>
        <v>Chq</v>
      </c>
      <c r="S449" s="1" t="s">
        <v>526</v>
      </c>
    </row>
    <row r="450" spans="1:19" ht="43.5" x14ac:dyDescent="0.35">
      <c r="A450" s="4">
        <v>44540</v>
      </c>
      <c r="B450" s="5">
        <f t="shared" si="73"/>
        <v>12</v>
      </c>
      <c r="C450" s="5">
        <f t="shared" si="74"/>
        <v>2021</v>
      </c>
      <c r="D450" s="5" t="s">
        <v>502</v>
      </c>
      <c r="E450" s="5" t="str">
        <f>VLOOKUP(F450,'Set up'!$A$2:$C$48,2,FALSE)</f>
        <v>C00000013</v>
      </c>
      <c r="F450" s="1" t="s">
        <v>1453</v>
      </c>
      <c r="G450" s="84" t="s">
        <v>234</v>
      </c>
      <c r="H450" s="5">
        <v>2</v>
      </c>
      <c r="I450" s="5" t="str">
        <f>VLOOKUP(F450,'Set up'!$A$2:$C$48,3,FALSE)</f>
        <v>Cash</v>
      </c>
      <c r="J450" s="5">
        <f>VLOOKUP(F450,'Set up'!$A$2:$D$48,4,FALSE)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up'!$A$2:$E$48,5,FALSE)</f>
        <v>Chq</v>
      </c>
      <c r="S450" s="1" t="s">
        <v>526</v>
      </c>
    </row>
    <row r="451" spans="1:19" ht="46.5" x14ac:dyDescent="0.35">
      <c r="A451" s="4">
        <v>44540</v>
      </c>
      <c r="B451" s="5">
        <f t="shared" si="73"/>
        <v>12</v>
      </c>
      <c r="C451" s="5">
        <f t="shared" si="74"/>
        <v>2021</v>
      </c>
      <c r="D451" s="5" t="s">
        <v>502</v>
      </c>
      <c r="E451" s="5" t="str">
        <f>VLOOKUP(F451,'Set up'!$A$2:$C$48,2,FALSE)</f>
        <v>C00000013</v>
      </c>
      <c r="F451" s="1" t="s">
        <v>1453</v>
      </c>
      <c r="G451" s="79" t="s">
        <v>292</v>
      </c>
      <c r="H451" s="5">
        <v>1</v>
      </c>
      <c r="I451" s="5" t="str">
        <f>VLOOKUP(F451,'Set up'!$A$2:$C$48,3,FALSE)</f>
        <v>Cash</v>
      </c>
      <c r="J451" s="5">
        <f>VLOOKUP(F451,'Set up'!$A$2:$D$48,4,FALSE)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up'!$A$2:$E$48,5,FALSE)</f>
        <v>Chq</v>
      </c>
      <c r="S451" s="1" t="s">
        <v>526</v>
      </c>
    </row>
    <row r="452" spans="1:19" ht="29" x14ac:dyDescent="0.35">
      <c r="A452" s="4">
        <v>44540</v>
      </c>
      <c r="B452" s="5">
        <f t="shared" si="73"/>
        <v>12</v>
      </c>
      <c r="C452" s="5">
        <f t="shared" si="74"/>
        <v>2021</v>
      </c>
      <c r="D452" s="5" t="s">
        <v>502</v>
      </c>
      <c r="E452" s="5" t="str">
        <f>VLOOKUP(F452,'Set up'!$A$2:$C$48,2,FALSE)</f>
        <v>C00000013</v>
      </c>
      <c r="F452" s="1" t="s">
        <v>1453</v>
      </c>
      <c r="G452" s="74" t="s">
        <v>381</v>
      </c>
      <c r="H452" s="5">
        <v>2</v>
      </c>
      <c r="I452" s="5" t="str">
        <f>VLOOKUP(F452,'Set up'!$A$2:$C$48,3,FALSE)</f>
        <v>Cash</v>
      </c>
      <c r="J452" s="5">
        <f>VLOOKUP(F452,'Set up'!$A$2:$D$48,4,FALSE)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up'!$A$2:$E$48,5,FALSE)</f>
        <v>Chq</v>
      </c>
      <c r="S452" s="1" t="s">
        <v>526</v>
      </c>
    </row>
    <row r="453" spans="1:19" ht="46.5" x14ac:dyDescent="0.35">
      <c r="A453" s="4">
        <v>44540</v>
      </c>
      <c r="B453" s="5">
        <f t="shared" si="73"/>
        <v>12</v>
      </c>
      <c r="C453" s="5">
        <f t="shared" si="74"/>
        <v>2021</v>
      </c>
      <c r="D453" s="5" t="s">
        <v>502</v>
      </c>
      <c r="E453" s="5" t="str">
        <f>VLOOKUP(F453,'Set up'!$A$2:$C$48,2,FALSE)</f>
        <v>C00000013</v>
      </c>
      <c r="F453" s="1" t="s">
        <v>1453</v>
      </c>
      <c r="G453" s="79" t="s">
        <v>528</v>
      </c>
      <c r="H453" s="5">
        <v>1</v>
      </c>
      <c r="I453" s="5" t="str">
        <f>VLOOKUP(F453,'Set up'!$A$2:$C$48,3,FALSE)</f>
        <v>Cash</v>
      </c>
      <c r="J453" s="5">
        <f>VLOOKUP(F453,'Set up'!$A$2:$D$48,4,FALSE)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up'!$A$2:$E$48,5,FALSE)</f>
        <v>Chq</v>
      </c>
      <c r="S453" s="1" t="s">
        <v>526</v>
      </c>
    </row>
    <row r="454" spans="1:19" ht="58" x14ac:dyDescent="0.35">
      <c r="A454" s="4">
        <v>44540</v>
      </c>
      <c r="B454" s="5">
        <f t="shared" si="73"/>
        <v>12</v>
      </c>
      <c r="C454" s="5">
        <f t="shared" si="74"/>
        <v>2021</v>
      </c>
      <c r="D454" s="5" t="s">
        <v>502</v>
      </c>
      <c r="E454" s="5" t="str">
        <f>VLOOKUP(F454,'Set up'!$A$2:$C$48,2,FALSE)</f>
        <v>C00000013</v>
      </c>
      <c r="F454" s="1" t="s">
        <v>1453</v>
      </c>
      <c r="G454" s="74" t="s">
        <v>96</v>
      </c>
      <c r="H454" s="5">
        <v>1</v>
      </c>
      <c r="I454" s="5" t="str">
        <f>VLOOKUP(F454,'Set up'!$A$2:$C$48,3,FALSE)</f>
        <v>Cash</v>
      </c>
      <c r="J454" s="5">
        <f>VLOOKUP(F454,'Set up'!$A$2:$D$48,4,FALSE)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up'!$A$2:$E$48,5,FALSE)</f>
        <v>Chq</v>
      </c>
      <c r="S454" s="1" t="s">
        <v>526</v>
      </c>
    </row>
    <row r="455" spans="1:19" ht="58" x14ac:dyDescent="0.35">
      <c r="A455" s="4">
        <v>44540</v>
      </c>
      <c r="B455" s="5">
        <f t="shared" si="73"/>
        <v>12</v>
      </c>
      <c r="C455" s="5">
        <f t="shared" si="74"/>
        <v>2021</v>
      </c>
      <c r="D455" s="5" t="s">
        <v>502</v>
      </c>
      <c r="E455" s="5" t="str">
        <f>VLOOKUP(F455,'Set up'!$A$2:$C$48,2,FALSE)</f>
        <v>C00000013</v>
      </c>
      <c r="F455" s="1" t="s">
        <v>1453</v>
      </c>
      <c r="G455" s="74" t="s">
        <v>97</v>
      </c>
      <c r="H455" s="5">
        <v>1</v>
      </c>
      <c r="I455" s="5" t="str">
        <f>VLOOKUP(F455,'Set up'!$A$2:$C$48,3,FALSE)</f>
        <v>Cash</v>
      </c>
      <c r="J455" s="5">
        <f>VLOOKUP(F455,'Set up'!$A$2:$D$48,4,FALSE)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up'!$A$2:$E$48,5,FALSE)</f>
        <v>Chq</v>
      </c>
      <c r="S455" s="1" t="s">
        <v>526</v>
      </c>
    </row>
    <row r="456" spans="1:19" ht="77.5" x14ac:dyDescent="0.35">
      <c r="A456" s="4">
        <v>44540</v>
      </c>
      <c r="B456" s="5">
        <f t="shared" si="73"/>
        <v>12</v>
      </c>
      <c r="C456" s="5">
        <f t="shared" si="74"/>
        <v>2021</v>
      </c>
      <c r="D456" s="5" t="s">
        <v>502</v>
      </c>
      <c r="E456" s="5" t="str">
        <f>VLOOKUP(F456,'Set up'!$A$2:$C$48,2,FALSE)</f>
        <v>C00000013</v>
      </c>
      <c r="F456" s="1" t="s">
        <v>1453</v>
      </c>
      <c r="G456" s="79" t="s">
        <v>503</v>
      </c>
      <c r="H456" s="5">
        <v>1</v>
      </c>
      <c r="I456" s="5" t="str">
        <f>VLOOKUP(F456,'Set up'!$A$2:$C$48,3,FALSE)</f>
        <v>Cash</v>
      </c>
      <c r="J456" s="5">
        <f>VLOOKUP(F456,'Set up'!$A$2:$D$48,4,FALSE)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up'!$A$2:$E$48,5,FALSE)</f>
        <v>Chq</v>
      </c>
      <c r="S456" s="1" t="s">
        <v>526</v>
      </c>
    </row>
    <row r="457" spans="1:19" ht="31" x14ac:dyDescent="0.35">
      <c r="A457" s="4">
        <v>44540</v>
      </c>
      <c r="B457" s="5">
        <f t="shared" si="73"/>
        <v>12</v>
      </c>
      <c r="C457" s="5">
        <f t="shared" si="74"/>
        <v>2021</v>
      </c>
      <c r="D457" s="5" t="s">
        <v>504</v>
      </c>
      <c r="E457" s="5" t="str">
        <f>VLOOKUP(F457,'Set up'!$A$2:$C$48,2,FALSE)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up'!$A$2:$C$48,3,FALSE)</f>
        <v>Cash</v>
      </c>
      <c r="J457" s="5">
        <f>VLOOKUP(F457,'Set up'!$A$2:$D$48,4,FALSE)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up'!$A$2:$E$48,5,FALSE)</f>
        <v>Trsf</v>
      </c>
      <c r="S457" s="1" t="s">
        <v>630</v>
      </c>
    </row>
    <row r="458" spans="1:19" ht="62" x14ac:dyDescent="0.35">
      <c r="A458" s="4">
        <v>44540</v>
      </c>
      <c r="B458" s="5">
        <f t="shared" si="73"/>
        <v>12</v>
      </c>
      <c r="C458" s="5">
        <f t="shared" si="74"/>
        <v>2021</v>
      </c>
      <c r="D458" s="5" t="s">
        <v>504</v>
      </c>
      <c r="E458" s="5" t="str">
        <f>VLOOKUP(F458,'Set up'!$A$2:$C$48,2,FALSE)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up'!$A$2:$C$48,3,FALSE)</f>
        <v>Cash</v>
      </c>
      <c r="J458" s="5">
        <f>VLOOKUP(F458,'Set up'!$A$2:$D$48,4,FALSE)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up'!$A$2:$E$48,5,FALSE)</f>
        <v>Trsf</v>
      </c>
      <c r="S458" s="1" t="s">
        <v>675</v>
      </c>
    </row>
    <row r="459" spans="1:19" ht="43.5" x14ac:dyDescent="0.35">
      <c r="A459" s="4">
        <v>44540</v>
      </c>
      <c r="B459" s="5">
        <f t="shared" si="73"/>
        <v>12</v>
      </c>
      <c r="C459" s="5">
        <f t="shared" si="74"/>
        <v>2021</v>
      </c>
      <c r="D459" s="5" t="s">
        <v>504</v>
      </c>
      <c r="E459" s="5" t="str">
        <f>VLOOKUP(F459,'Set up'!$A$2:$C$48,2,FALSE)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up'!$A$2:$C$48,3,FALSE)</f>
        <v>Cash</v>
      </c>
      <c r="J459" s="5">
        <f>VLOOKUP(F459,'Set up'!$A$2:$D$48,4,FALSE)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up'!$A$2:$E$48,5,FALSE)</f>
        <v>Trsf</v>
      </c>
      <c r="S459" s="1" t="s">
        <v>674</v>
      </c>
    </row>
    <row r="460" spans="1:19" ht="29" x14ac:dyDescent="0.35">
      <c r="A460" s="4">
        <v>44540</v>
      </c>
      <c r="B460" s="5">
        <f t="shared" si="73"/>
        <v>12</v>
      </c>
      <c r="C460" s="5">
        <f t="shared" si="74"/>
        <v>2021</v>
      </c>
      <c r="D460" s="5" t="s">
        <v>504</v>
      </c>
      <c r="E460" s="5" t="str">
        <f>VLOOKUP(F460,'Set up'!$A$2:$C$48,2,FALSE)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up'!$A$2:$C$48,3,FALSE)</f>
        <v>Cash</v>
      </c>
      <c r="J460" s="5">
        <f>VLOOKUP(F460,'Set up'!$A$2:$D$48,4,FALSE)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up'!$A$2:$E$48,5,FALSE)</f>
        <v>Trsf</v>
      </c>
      <c r="S460" s="1" t="s">
        <v>674</v>
      </c>
    </row>
    <row r="461" spans="1:19" ht="31" x14ac:dyDescent="0.35">
      <c r="A461" s="4">
        <v>44540</v>
      </c>
      <c r="B461" s="5">
        <f t="shared" si="73"/>
        <v>12</v>
      </c>
      <c r="C461" s="5">
        <f t="shared" si="74"/>
        <v>2021</v>
      </c>
      <c r="D461" s="5" t="s">
        <v>504</v>
      </c>
      <c r="E461" s="5" t="str">
        <f>VLOOKUP(F461,'Set up'!$A$2:$C$48,2,FALSE)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up'!$A$2:$C$48,3,FALSE)</f>
        <v>Cash</v>
      </c>
      <c r="J461" s="5">
        <f>VLOOKUP(F461,'Set up'!$A$2:$D$48,4,FALSE)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up'!$A$2:$E$48,5,FALSE)</f>
        <v>Trsf</v>
      </c>
      <c r="S461" s="1" t="s">
        <v>674</v>
      </c>
    </row>
    <row r="462" spans="1:19" ht="29" x14ac:dyDescent="0.35">
      <c r="A462" s="4">
        <v>44540</v>
      </c>
      <c r="B462" s="5">
        <f t="shared" si="73"/>
        <v>12</v>
      </c>
      <c r="C462" s="5">
        <f t="shared" si="74"/>
        <v>2021</v>
      </c>
      <c r="D462" s="5" t="s">
        <v>504</v>
      </c>
      <c r="E462" s="5" t="str">
        <f>VLOOKUP(F462,'Set up'!$A$2:$C$48,2,FALSE)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up'!$A$2:$C$48,3,FALSE)</f>
        <v>Cash</v>
      </c>
      <c r="J462" s="5">
        <f>VLOOKUP(F462,'Set up'!$A$2:$D$48,4,FALSE)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up'!$A$2:$E$48,5,FALSE)</f>
        <v>Trsf</v>
      </c>
      <c r="S462" s="1" t="s">
        <v>674</v>
      </c>
    </row>
    <row r="463" spans="1:19" ht="58" x14ac:dyDescent="0.35">
      <c r="A463" s="4">
        <v>44540</v>
      </c>
      <c r="B463" s="5">
        <f t="shared" si="73"/>
        <v>12</v>
      </c>
      <c r="C463" s="5">
        <f t="shared" si="74"/>
        <v>2021</v>
      </c>
      <c r="D463" s="5" t="s">
        <v>504</v>
      </c>
      <c r="E463" s="5" t="str">
        <f>VLOOKUP(F463,'Set up'!$A$2:$C$48,2,FALSE)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up'!$A$2:$C$48,3,FALSE)</f>
        <v>Cash</v>
      </c>
      <c r="J463" s="5">
        <f>VLOOKUP(F463,'Set up'!$A$2:$D$48,4,FALSE)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up'!$A$2:$E$48,5,FALSE)</f>
        <v>Trsf</v>
      </c>
      <c r="S463" s="1" t="s">
        <v>674</v>
      </c>
    </row>
    <row r="464" spans="1:19" x14ac:dyDescent="0.35">
      <c r="A464" s="4">
        <v>44545</v>
      </c>
      <c r="B464" s="5">
        <f t="shared" si="73"/>
        <v>12</v>
      </c>
      <c r="C464" s="5">
        <f t="shared" si="74"/>
        <v>2021</v>
      </c>
      <c r="D464" s="5" t="s">
        <v>507</v>
      </c>
      <c r="E464" s="5" t="str">
        <f>VLOOKUP(F464,'Set up'!$A$2:$C$48,2,FALSE)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up'!$A$2:$C$48,3,FALSE)</f>
        <v>120</v>
      </c>
      <c r="J464" s="5">
        <f>VLOOKUP(F464,'Set up'!$A$2:$D$48,4,FALSE)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up'!$A$2:$E$48,5,FALSE)</f>
        <v>Trsf</v>
      </c>
      <c r="S464" s="1" t="s">
        <v>667</v>
      </c>
    </row>
    <row r="465" spans="1:19" x14ac:dyDescent="0.35">
      <c r="A465" s="4">
        <v>44545</v>
      </c>
      <c r="B465" s="5">
        <f t="shared" si="73"/>
        <v>12</v>
      </c>
      <c r="C465" s="5">
        <f t="shared" si="74"/>
        <v>2021</v>
      </c>
      <c r="D465" s="5" t="s">
        <v>508</v>
      </c>
      <c r="E465" s="5" t="str">
        <f>VLOOKUP(F465,'Set up'!$A$2:$C$48,2,FALSE)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up'!$A$2:$C$48,3,FALSE)</f>
        <v>120</v>
      </c>
      <c r="J465" s="5">
        <f>VLOOKUP(F465,'Set up'!$A$2:$D$48,4,FALSE)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up'!$A$2:$E$48,5,FALSE)</f>
        <v>Chq</v>
      </c>
      <c r="S465" s="1" t="s">
        <v>749</v>
      </c>
    </row>
    <row r="466" spans="1:19" ht="46.5" x14ac:dyDescent="0.35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508</v>
      </c>
      <c r="E466" s="5" t="str">
        <f>VLOOKUP(F466,'Set up'!$A$2:$C$48,2,FALSE)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up'!$A$2:$C$48,3,FALSE)</f>
        <v>120</v>
      </c>
      <c r="J466" s="5">
        <f>VLOOKUP(F466,'Set up'!$A$2:$D$48,4,FALSE)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up'!$A$2:$E$48,5,FALSE)</f>
        <v>Chq</v>
      </c>
      <c r="S466" s="1" t="s">
        <v>749</v>
      </c>
    </row>
    <row r="467" spans="1:19" ht="29" x14ac:dyDescent="0.35">
      <c r="A467" s="4">
        <v>44545</v>
      </c>
      <c r="B467" s="5">
        <f t="shared" si="84"/>
        <v>12</v>
      </c>
      <c r="C467" s="5">
        <f t="shared" si="85"/>
        <v>2021</v>
      </c>
      <c r="D467" s="5" t="s">
        <v>508</v>
      </c>
      <c r="E467" s="5" t="str">
        <f>VLOOKUP(F467,'Set up'!$A$2:$C$48,2,FALSE)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up'!$A$2:$C$48,3,FALSE)</f>
        <v>120</v>
      </c>
      <c r="J467" s="5">
        <f>VLOOKUP(F467,'Set up'!$A$2:$D$48,4,FALSE)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up'!$A$2:$E$48,5,FALSE)</f>
        <v>Chq</v>
      </c>
      <c r="S467" s="1" t="s">
        <v>749</v>
      </c>
    </row>
    <row r="468" spans="1:19" x14ac:dyDescent="0.35">
      <c r="A468" s="4">
        <v>44546</v>
      </c>
      <c r="B468" s="5">
        <f t="shared" si="84"/>
        <v>12</v>
      </c>
      <c r="C468" s="5">
        <f t="shared" si="85"/>
        <v>2021</v>
      </c>
      <c r="D468" s="5" t="s">
        <v>510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up'!$A$2:$C$48,3,FALSE)</f>
        <v>120</v>
      </c>
      <c r="J468" s="5">
        <f>VLOOKUP(F468,'Set up'!$A$2:$D$48,4,FALSE)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up'!$A$2:$E$48,5,FALSE)</f>
        <v>Chq</v>
      </c>
      <c r="S468" s="1" t="s">
        <v>749</v>
      </c>
    </row>
    <row r="469" spans="1:19" ht="29" x14ac:dyDescent="0.35">
      <c r="A469" s="4">
        <v>44550</v>
      </c>
      <c r="B469" s="5">
        <f t="shared" si="84"/>
        <v>12</v>
      </c>
      <c r="C469" s="5">
        <f t="shared" si="85"/>
        <v>2021</v>
      </c>
      <c r="D469" s="5" t="s">
        <v>511</v>
      </c>
      <c r="E469" s="5" t="str">
        <f>VLOOKUP(F469,'Set up'!$A$2:$C$48,2,FALSE)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up'!$A$2:$C$48,3,FALSE)</f>
        <v>Cash</v>
      </c>
      <c r="J469" s="5">
        <f>VLOOKUP(F469,'Set up'!$A$2:$D$48,4,FALSE)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up'!$A$2:$E$48,5,FALSE)</f>
        <v>Trsf</v>
      </c>
      <c r="S469" s="1" t="s">
        <v>674</v>
      </c>
    </row>
    <row r="470" spans="1:19" ht="29" x14ac:dyDescent="0.35">
      <c r="A470" s="4">
        <v>44550</v>
      </c>
      <c r="B470" s="5">
        <f t="shared" si="84"/>
        <v>12</v>
      </c>
      <c r="C470" s="5">
        <f t="shared" si="85"/>
        <v>2021</v>
      </c>
      <c r="D470" s="5" t="s">
        <v>511</v>
      </c>
      <c r="E470" s="5" t="str">
        <f>VLOOKUP(F470,'Set up'!$A$2:$C$48,2,FALSE)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up'!$A$2:$C$48,3,FALSE)</f>
        <v>Cash</v>
      </c>
      <c r="J470" s="5">
        <f>VLOOKUP(F470,'Set up'!$A$2:$D$48,4,FALSE)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up'!$A$2:$E$48,5,FALSE)</f>
        <v>Trsf</v>
      </c>
      <c r="S470" s="1" t="s">
        <v>674</v>
      </c>
    </row>
    <row r="471" spans="1:19" ht="29" x14ac:dyDescent="0.35">
      <c r="A471" s="4">
        <v>44550</v>
      </c>
      <c r="B471" s="5">
        <f t="shared" si="84"/>
        <v>12</v>
      </c>
      <c r="C471" s="5">
        <f t="shared" si="85"/>
        <v>2021</v>
      </c>
      <c r="D471" s="5" t="s">
        <v>511</v>
      </c>
      <c r="E471" s="5" t="str">
        <f>VLOOKUP(F471,'Set up'!$A$2:$C$48,2,FALSE)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up'!$A$2:$C$48,3,FALSE)</f>
        <v>Cash</v>
      </c>
      <c r="J471" s="5">
        <f>VLOOKUP(F471,'Set up'!$A$2:$D$48,4,FALSE)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up'!$A$2:$E$48,5,FALSE)</f>
        <v>Trsf</v>
      </c>
      <c r="S471" s="1" t="s">
        <v>674</v>
      </c>
    </row>
    <row r="472" spans="1:19" x14ac:dyDescent="0.35">
      <c r="A472" s="4">
        <v>44551</v>
      </c>
      <c r="B472" s="5">
        <f t="shared" si="84"/>
        <v>12</v>
      </c>
      <c r="C472" s="5">
        <f t="shared" si="85"/>
        <v>2021</v>
      </c>
      <c r="D472" s="5" t="s">
        <v>512</v>
      </c>
      <c r="E472" s="5" t="str">
        <f>VLOOKUP(F472,'Set up'!$A$2:$C$48,2,FALSE)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up'!$A$2:$C$48,3,FALSE)</f>
        <v>120</v>
      </c>
      <c r="J472" s="5">
        <f>VLOOKUP(F472,'Set up'!$A$2:$D$48,4,FALSE)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up'!$A$2:$E$48,5,FALSE)</f>
        <v>Chq</v>
      </c>
      <c r="S472" s="1" t="s">
        <v>749</v>
      </c>
    </row>
    <row r="473" spans="1:19" x14ac:dyDescent="0.35">
      <c r="A473" s="4">
        <v>44551</v>
      </c>
      <c r="B473" s="5">
        <f t="shared" si="84"/>
        <v>12</v>
      </c>
      <c r="C473" s="5">
        <f t="shared" si="85"/>
        <v>2021</v>
      </c>
      <c r="D473" s="5" t="s">
        <v>512</v>
      </c>
      <c r="E473" s="5" t="str">
        <f>VLOOKUP(F473,'Set up'!$A$2:$C$48,2,FALSE)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up'!$A$2:$C$48,3,FALSE)</f>
        <v>120</v>
      </c>
      <c r="J473" s="5">
        <f>VLOOKUP(F473,'Set up'!$A$2:$D$48,4,FALSE)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up'!$A$2:$E$48,5,FALSE)</f>
        <v>Chq</v>
      </c>
      <c r="S473" s="1" t="s">
        <v>749</v>
      </c>
    </row>
    <row r="474" spans="1:19" ht="29" x14ac:dyDescent="0.35">
      <c r="A474" s="4">
        <v>44552</v>
      </c>
      <c r="B474" s="5">
        <f t="shared" si="84"/>
        <v>12</v>
      </c>
      <c r="C474" s="5">
        <f t="shared" si="85"/>
        <v>2021</v>
      </c>
      <c r="D474" s="5" t="s">
        <v>522</v>
      </c>
      <c r="E474" s="5" t="str">
        <f>VLOOKUP(F474,'Set up'!$A$2:$C$48,2,FALSE)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up'!$A$2:$C$48,3,FALSE)</f>
        <v>Cash</v>
      </c>
      <c r="J474" s="5">
        <f>VLOOKUP(F474,'Set up'!$A$2:$D$48,4,FALSE)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up'!$A$2:$E$48,5,FALSE)</f>
        <v>Trsf</v>
      </c>
      <c r="S474" s="1" t="s">
        <v>677</v>
      </c>
    </row>
    <row r="475" spans="1:19" ht="29" x14ac:dyDescent="0.35">
      <c r="A475" s="4">
        <v>44552</v>
      </c>
      <c r="B475" s="5">
        <f t="shared" si="84"/>
        <v>12</v>
      </c>
      <c r="C475" s="5">
        <f t="shared" si="85"/>
        <v>2021</v>
      </c>
      <c r="D475" s="5" t="s">
        <v>522</v>
      </c>
      <c r="E475" s="5" t="str">
        <f>VLOOKUP(F475,'Set up'!$A$2:$C$48,2,FALSE)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up'!$A$2:$C$48,3,FALSE)</f>
        <v>Cash</v>
      </c>
      <c r="J475" s="5">
        <f>VLOOKUP(F475,'Set up'!$A$2:$D$48,4,FALSE)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up'!$A$2:$E$48,5,FALSE)</f>
        <v>Trsf</v>
      </c>
      <c r="S475" s="1" t="s">
        <v>676</v>
      </c>
    </row>
    <row r="476" spans="1:19" ht="29" x14ac:dyDescent="0.35">
      <c r="A476" s="4">
        <v>44552</v>
      </c>
      <c r="B476" s="5">
        <f t="shared" si="84"/>
        <v>12</v>
      </c>
      <c r="C476" s="5">
        <f t="shared" si="85"/>
        <v>2021</v>
      </c>
      <c r="D476" s="5" t="s">
        <v>522</v>
      </c>
      <c r="E476" s="5" t="str">
        <f>VLOOKUP(F476,'Set up'!$A$2:$C$48,2,FALSE)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up'!$A$2:$C$48,3,FALSE)</f>
        <v>Cash</v>
      </c>
      <c r="J476" s="5">
        <f>VLOOKUP(F476,'Set up'!$A$2:$D$48,4,FALSE)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up'!$A$2:$E$48,5,FALSE)</f>
        <v>Trsf</v>
      </c>
      <c r="S476" s="1" t="s">
        <v>676</v>
      </c>
    </row>
    <row r="477" spans="1:19" x14ac:dyDescent="0.35">
      <c r="A477" s="4">
        <v>44552</v>
      </c>
      <c r="B477" s="5">
        <f t="shared" si="84"/>
        <v>12</v>
      </c>
      <c r="C477" s="5">
        <f t="shared" si="85"/>
        <v>2021</v>
      </c>
      <c r="D477" s="5" t="s">
        <v>522</v>
      </c>
      <c r="E477" s="5" t="str">
        <f>VLOOKUP(F477,'Set up'!$A$2:$C$48,2,FALSE)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up'!$A$2:$C$48,3,FALSE)</f>
        <v>Cash</v>
      </c>
      <c r="J477" s="5">
        <f>VLOOKUP(F477,'Set up'!$A$2:$D$48,4,FALSE)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up'!$A$2:$E$48,5,FALSE)</f>
        <v>Trsf</v>
      </c>
      <c r="S477" s="1" t="s">
        <v>678</v>
      </c>
    </row>
    <row r="478" spans="1:19" x14ac:dyDescent="0.35">
      <c r="A478" s="4">
        <v>44554</v>
      </c>
      <c r="B478" s="5">
        <f t="shared" si="84"/>
        <v>12</v>
      </c>
      <c r="C478" s="5">
        <f t="shared" si="85"/>
        <v>2021</v>
      </c>
      <c r="D478" s="5" t="s">
        <v>529</v>
      </c>
      <c r="E478" s="5" t="str">
        <f>VLOOKUP(F478,'Set up'!$A$2:$C$48,2,FALSE)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up'!$A$2:$C$48,3,FALSE)</f>
        <v>Cash</v>
      </c>
      <c r="J478" s="5">
        <f>VLOOKUP(F478,'Set up'!$A$2:$D$48,4,FALSE)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up'!$A$2:$E$48,5,FALSE)</f>
        <v>Trsf</v>
      </c>
      <c r="S478" s="1" t="s">
        <v>738</v>
      </c>
    </row>
    <row r="479" spans="1:19" x14ac:dyDescent="0.35">
      <c r="A479" s="4">
        <v>44557</v>
      </c>
      <c r="B479" s="5">
        <f t="shared" si="84"/>
        <v>12</v>
      </c>
      <c r="C479" s="5">
        <f t="shared" si="85"/>
        <v>2021</v>
      </c>
      <c r="D479" s="5" t="s">
        <v>530</v>
      </c>
      <c r="E479" s="5" t="str">
        <f>VLOOKUP(F479,'Set up'!$A$2:$C$48,2,FALSE)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up'!$A$2:$C$48,3,FALSE)</f>
        <v>Cash</v>
      </c>
      <c r="J479" s="5">
        <f>VLOOKUP(F479,'Set up'!$A$2:$D$48,4,FALSE)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up'!$A$2:$E$48,5,FALSE)</f>
        <v>Trsf</v>
      </c>
      <c r="S479" s="1" t="s">
        <v>738</v>
      </c>
    </row>
    <row r="480" spans="1:19" x14ac:dyDescent="0.35">
      <c r="A480" s="4">
        <v>44557</v>
      </c>
      <c r="B480" s="5">
        <f t="shared" si="84"/>
        <v>12</v>
      </c>
      <c r="C480" s="5">
        <f t="shared" si="85"/>
        <v>2021</v>
      </c>
      <c r="D480" s="5" t="s">
        <v>530</v>
      </c>
      <c r="E480" s="5" t="str">
        <f>VLOOKUP(F480,'Set up'!$A$2:$C$48,2,FALSE)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up'!$A$2:$C$48,3,FALSE)</f>
        <v>Cash</v>
      </c>
      <c r="J480" s="5">
        <f>VLOOKUP(F480,'Set up'!$A$2:$D$48,4,FALSE)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up'!$A$2:$E$48,5,FALSE)</f>
        <v>Trsf</v>
      </c>
      <c r="S480" s="1" t="s">
        <v>738</v>
      </c>
    </row>
    <row r="481" spans="1:19" ht="29" x14ac:dyDescent="0.35">
      <c r="A481" s="4">
        <v>44558</v>
      </c>
      <c r="B481" s="5">
        <f t="shared" si="84"/>
        <v>12</v>
      </c>
      <c r="C481" s="5">
        <f t="shared" si="85"/>
        <v>2021</v>
      </c>
      <c r="D481" s="5" t="s">
        <v>531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up'!$A$2:$C$48,3,FALSE)</f>
        <v>Cash</v>
      </c>
      <c r="J481" s="5">
        <f>VLOOKUP(F481,'Set up'!$A$2:$D$48,4,FALSE)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up'!$A$2:$E$48,5,FALSE)</f>
        <v>Trsf</v>
      </c>
      <c r="S481" s="1" t="s">
        <v>544</v>
      </c>
    </row>
    <row r="482" spans="1:19" ht="46.5" x14ac:dyDescent="0.35">
      <c r="A482" s="4">
        <v>44558</v>
      </c>
      <c r="B482" s="5">
        <f t="shared" si="84"/>
        <v>12</v>
      </c>
      <c r="C482" s="5">
        <f t="shared" si="85"/>
        <v>2021</v>
      </c>
      <c r="D482" s="5" t="s">
        <v>531</v>
      </c>
      <c r="E482" s="5" t="str">
        <f>VLOOKUP(F482,'Set up'!$A$2:$C$48,2,FALSE)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up'!$A$2:$C$48,3,FALSE)</f>
        <v>Cash</v>
      </c>
      <c r="J482" s="5">
        <f>VLOOKUP(F482,'Set up'!$A$2:$D$48,4,FALSE)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up'!$A$2:$E$48,5,FALSE)</f>
        <v>Trsf</v>
      </c>
      <c r="S482" s="1" t="s">
        <v>544</v>
      </c>
    </row>
    <row r="483" spans="1:19" ht="29" x14ac:dyDescent="0.35">
      <c r="A483" s="4">
        <v>44560</v>
      </c>
      <c r="B483" s="5">
        <f t="shared" si="84"/>
        <v>12</v>
      </c>
      <c r="C483" s="5">
        <f t="shared" si="85"/>
        <v>2021</v>
      </c>
      <c r="D483" s="5" t="s">
        <v>532</v>
      </c>
      <c r="E483" s="5" t="str">
        <f>VLOOKUP(F483,'Set up'!$A$2:$C$48,2,FALSE)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up'!$A$2:$C$48,3,FALSE)</f>
        <v>Cash</v>
      </c>
      <c r="J483" s="5">
        <f>VLOOKUP(F483,'Set up'!$A$2:$D$48,4,FALSE)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up'!$A$2:$E$48,5,FALSE)</f>
        <v>Trsf</v>
      </c>
      <c r="S483" s="1" t="s">
        <v>739</v>
      </c>
    </row>
    <row r="484" spans="1:19" x14ac:dyDescent="0.35">
      <c r="A484" s="4">
        <v>44560</v>
      </c>
      <c r="B484" s="5">
        <f t="shared" si="84"/>
        <v>12</v>
      </c>
      <c r="C484" s="5">
        <f t="shared" si="85"/>
        <v>2021</v>
      </c>
      <c r="D484" s="5" t="s">
        <v>532</v>
      </c>
      <c r="E484" s="5" t="str">
        <f>VLOOKUP(F484,'Set up'!$A$2:$C$48,2,FALSE)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up'!$A$2:$C$48,3,FALSE)</f>
        <v>Cash</v>
      </c>
      <c r="J484" s="5">
        <f>VLOOKUP(F484,'Set up'!$A$2:$D$48,4,FALSE)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up'!$A$2:$E$48,5,FALSE)</f>
        <v>Trsf</v>
      </c>
      <c r="S484" s="11" t="s">
        <v>730</v>
      </c>
    </row>
    <row r="485" spans="1:19" ht="46.5" x14ac:dyDescent="0.35">
      <c r="A485" s="4">
        <v>44560</v>
      </c>
      <c r="B485" s="5">
        <f t="shared" si="84"/>
        <v>12</v>
      </c>
      <c r="C485" s="5">
        <f t="shared" si="85"/>
        <v>2021</v>
      </c>
      <c r="D485" s="5" t="s">
        <v>532</v>
      </c>
      <c r="E485" s="5" t="str">
        <f>VLOOKUP(F485,'Set up'!$A$2:$C$48,2,FALSE)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up'!$A$2:$C$48,3,FALSE)</f>
        <v>Cash</v>
      </c>
      <c r="J485" s="5">
        <f>VLOOKUP(F485,'Set up'!$A$2:$D$48,4,FALSE)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up'!$A$2:$E$48,5,FALSE)</f>
        <v>Trsf</v>
      </c>
      <c r="S485" s="1" t="s">
        <v>731</v>
      </c>
    </row>
    <row r="486" spans="1:19" ht="29" x14ac:dyDescent="0.35">
      <c r="A486" s="4">
        <v>44560</v>
      </c>
      <c r="B486" s="5">
        <f t="shared" si="84"/>
        <v>12</v>
      </c>
      <c r="C486" s="5">
        <f t="shared" si="85"/>
        <v>2021</v>
      </c>
      <c r="D486" s="5" t="s">
        <v>532</v>
      </c>
      <c r="E486" s="5" t="str">
        <f>VLOOKUP(F486,'Set up'!$A$2:$C$48,2,FALSE)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up'!$A$2:$C$48,3,FALSE)</f>
        <v>Cash</v>
      </c>
      <c r="J486" s="5">
        <f>VLOOKUP(F486,'Set up'!$A$2:$D$48,4,FALSE)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up'!$A$2:$E$48,5,FALSE)</f>
        <v>Trsf</v>
      </c>
      <c r="S486" s="1" t="s">
        <v>732</v>
      </c>
    </row>
    <row r="487" spans="1:19" ht="29" x14ac:dyDescent="0.35">
      <c r="A487" s="4">
        <v>44560</v>
      </c>
      <c r="B487" s="5">
        <f t="shared" si="84"/>
        <v>12</v>
      </c>
      <c r="C487" s="5">
        <f t="shared" si="85"/>
        <v>2021</v>
      </c>
      <c r="D487" s="5" t="s">
        <v>532</v>
      </c>
      <c r="E487" s="5" t="str">
        <f>VLOOKUP(F487,'Set up'!$A$2:$C$48,2,FALSE)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up'!$A$2:$C$48,3,FALSE)</f>
        <v>Cash</v>
      </c>
      <c r="J487" s="5">
        <f>VLOOKUP(F487,'Set up'!$A$2:$D$48,4,FALSE)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up'!$A$2:$E$48,5,FALSE)</f>
        <v>Trsf</v>
      </c>
      <c r="S487" s="1" t="s">
        <v>733</v>
      </c>
    </row>
    <row r="488" spans="1:19" ht="29" x14ac:dyDescent="0.35">
      <c r="A488" s="4">
        <v>44560</v>
      </c>
      <c r="B488" s="5">
        <f t="shared" si="84"/>
        <v>12</v>
      </c>
      <c r="C488" s="5">
        <f t="shared" si="85"/>
        <v>2021</v>
      </c>
      <c r="D488" s="5" t="s">
        <v>532</v>
      </c>
      <c r="E488" s="5" t="str">
        <f>VLOOKUP(F488,'Set up'!$A$2:$C$48,2,FALSE)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up'!$A$2:$C$48,3,FALSE)</f>
        <v>Cash</v>
      </c>
      <c r="J488" s="5">
        <f>VLOOKUP(F488,'Set up'!$A$2:$D$48,4,FALSE)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up'!$A$2:$E$48,5,FALSE)</f>
        <v>Trsf</v>
      </c>
      <c r="S488" s="1" t="s">
        <v>733</v>
      </c>
    </row>
    <row r="489" spans="1:19" ht="46.5" x14ac:dyDescent="0.35">
      <c r="A489" s="4">
        <v>44561</v>
      </c>
      <c r="B489" s="5">
        <f t="shared" si="84"/>
        <v>12</v>
      </c>
      <c r="C489" s="5">
        <f t="shared" si="85"/>
        <v>2021</v>
      </c>
      <c r="D489" s="5" t="s">
        <v>535</v>
      </c>
      <c r="E489" s="5" t="str">
        <f>VLOOKUP(F489,'Set up'!$A$2:$C$48,2,FALSE)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up'!$A$2:$C$48,3,FALSE)</f>
        <v>120</v>
      </c>
      <c r="J489" s="5">
        <f>VLOOKUP(F489,'Set up'!$A$2:$D$48,4,FALSE)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up'!$A$2:$E$48,5,FALSE)</f>
        <v>Trsf</v>
      </c>
      <c r="S489" s="1" t="s">
        <v>667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up'!$A$2:$C$48,3,FALSE)</f>
        <v>120</v>
      </c>
      <c r="J490" s="5">
        <f>VLOOKUP(F490,'Set up'!$A$2:$D$48,4,FALSE)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up'!$A$2:$E$48,5,FALSE)</f>
        <v>Trsf</v>
      </c>
      <c r="S490" s="1" t="s">
        <v>667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up'!$A$2:$C$48,2,FALSE)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up'!$A$2:$C$48,3,FALSE)</f>
        <v>Cash</v>
      </c>
      <c r="J491" s="5">
        <f>VLOOKUP(F491,'Set up'!$A$2:$D$48,4,FALSE)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up'!$A$2:$E$48,5,FALSE)</f>
        <v>Trsf</v>
      </c>
      <c r="S491" s="1" t="s">
        <v>579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up'!$A$2:$C$48,2,FALSE)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up'!$A$2:$C$48,3,FALSE)</f>
        <v>Cash</v>
      </c>
      <c r="J492" s="5">
        <f>VLOOKUP(F492,'Set up'!$A$2:$D$48,4,FALSE)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up'!$A$2:$E$48,5,FALSE)</f>
        <v>Trsf</v>
      </c>
      <c r="S492" s="1" t="s">
        <v>579</v>
      </c>
    </row>
    <row r="493" spans="1:19" x14ac:dyDescent="0.35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536</v>
      </c>
      <c r="E493" s="5" t="str">
        <f>VLOOKUP(F493,'Set up'!$A$2:$C$48,2,FALSE)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up'!$A$2:$C$48,3,FALSE)</f>
        <v>Cash</v>
      </c>
      <c r="J493" s="5">
        <f>VLOOKUP(F493,'Set up'!$A$2:$D$48,4,FALSE)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up'!$A$2:$E$48,5,FALSE)</f>
        <v>Trsf</v>
      </c>
      <c r="S493" s="1" t="s">
        <v>579</v>
      </c>
    </row>
    <row r="494" spans="1:19" x14ac:dyDescent="0.35">
      <c r="A494" s="4">
        <v>44561</v>
      </c>
      <c r="B494" s="5">
        <f t="shared" si="91"/>
        <v>12</v>
      </c>
      <c r="C494" s="5">
        <f t="shared" si="92"/>
        <v>2021</v>
      </c>
      <c r="D494" s="5" t="s">
        <v>536</v>
      </c>
      <c r="E494" s="5" t="str">
        <f>VLOOKUP(F494,'Set up'!$A$2:$C$48,2,FALSE)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up'!$A$2:$C$48,3,FALSE)</f>
        <v>Cash</v>
      </c>
      <c r="J494" s="5">
        <f>VLOOKUP(F494,'Set up'!$A$2:$D$48,4,FALSE)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up'!$A$2:$E$48,5,FALSE)</f>
        <v>Trsf</v>
      </c>
      <c r="S494" s="1" t="s">
        <v>579</v>
      </c>
    </row>
    <row r="495" spans="1:19" ht="15" customHeight="1" x14ac:dyDescent="0.35">
      <c r="A495" s="4">
        <v>44564</v>
      </c>
      <c r="B495" s="5">
        <f t="shared" si="91"/>
        <v>1</v>
      </c>
      <c r="C495" s="5">
        <f t="shared" si="92"/>
        <v>2022</v>
      </c>
      <c r="D495" s="5" t="s">
        <v>546</v>
      </c>
      <c r="E495" s="5" t="str">
        <f>VLOOKUP(F495,'Set up'!$A$2:$C$48,2,FALSE)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up'!$A$2:$C$48,3,FALSE)</f>
        <v>Cash</v>
      </c>
      <c r="J495" s="5">
        <f>VLOOKUP(F495,'Set up'!$A$2:$D$48,4,FALSE)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up'!$A$2:$E$48,5,FALSE)</f>
        <v>Trsf</v>
      </c>
      <c r="S495" s="1" t="s">
        <v>734</v>
      </c>
    </row>
    <row r="496" spans="1:19" x14ac:dyDescent="0.35">
      <c r="A496" s="4">
        <v>44564</v>
      </c>
      <c r="B496" s="5">
        <f t="shared" si="91"/>
        <v>1</v>
      </c>
      <c r="C496" s="5">
        <f t="shared" si="92"/>
        <v>2022</v>
      </c>
      <c r="D496" s="5" t="s">
        <v>546</v>
      </c>
      <c r="E496" s="5" t="str">
        <f>VLOOKUP(F496,'Set up'!$A$2:$C$48,2,FALSE)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up'!$A$2:$C$48,3,FALSE)</f>
        <v>Cash</v>
      </c>
      <c r="J496" s="5">
        <f>VLOOKUP(F496,'Set up'!$A$2:$D$48,4,FALSE)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up'!$A$2:$E$48,5,FALSE)</f>
        <v>Trsf</v>
      </c>
      <c r="S496" s="1" t="s">
        <v>735</v>
      </c>
    </row>
    <row r="497" spans="1:19" x14ac:dyDescent="0.35">
      <c r="A497" s="4">
        <v>44564</v>
      </c>
      <c r="B497" s="5">
        <f t="shared" si="91"/>
        <v>1</v>
      </c>
      <c r="C497" s="5">
        <f t="shared" si="92"/>
        <v>2022</v>
      </c>
      <c r="D497" s="5" t="s">
        <v>546</v>
      </c>
      <c r="E497" s="5" t="str">
        <f>VLOOKUP(F497,'Set up'!$A$2:$C$48,2,FALSE)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up'!$A$2:$C$48,3,FALSE)</f>
        <v>Cash</v>
      </c>
      <c r="J497" s="5">
        <f>VLOOKUP(F497,'Set up'!$A$2:$D$48,4,FALSE)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up'!$A$2:$E$48,5,FALSE)</f>
        <v>Trsf</v>
      </c>
      <c r="S497" s="1" t="s">
        <v>735</v>
      </c>
    </row>
    <row r="498" spans="1:19" x14ac:dyDescent="0.35">
      <c r="A498" s="4">
        <v>44564</v>
      </c>
      <c r="B498" s="5">
        <f t="shared" si="91"/>
        <v>1</v>
      </c>
      <c r="C498" s="5">
        <f t="shared" si="92"/>
        <v>2022</v>
      </c>
      <c r="D498" s="5" t="s">
        <v>546</v>
      </c>
      <c r="E498" s="5" t="str">
        <f>VLOOKUP(F498,'Set up'!$A$2:$C$48,2,FALSE)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up'!$A$2:$C$48,3,FALSE)</f>
        <v>Cash</v>
      </c>
      <c r="J498" s="5">
        <f>VLOOKUP(F498,'Set up'!$A$2:$D$48,4,FALSE)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up'!$A$2:$E$48,5,FALSE)</f>
        <v>Trsf</v>
      </c>
      <c r="S498" s="1" t="s">
        <v>735</v>
      </c>
    </row>
    <row r="499" spans="1:19" x14ac:dyDescent="0.35">
      <c r="A499" s="4">
        <v>44567</v>
      </c>
      <c r="B499" s="5">
        <f t="shared" si="91"/>
        <v>1</v>
      </c>
      <c r="C499" s="5">
        <f t="shared" si="92"/>
        <v>2022</v>
      </c>
      <c r="D499" s="5" t="s">
        <v>547</v>
      </c>
      <c r="E499" s="5" t="str">
        <f>VLOOKUP(F499,'Set up'!$A$2:$C$48,2,FALSE)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up'!$A$2:$C$48,3,FALSE)</f>
        <v>Cash</v>
      </c>
      <c r="J499" s="5">
        <f>VLOOKUP(F499,'Set up'!$A$2:$D$48,4,FALSE)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up'!$A$2:$E$48,5,FALSE)</f>
        <v>Trsf</v>
      </c>
      <c r="S499" s="1" t="s">
        <v>580</v>
      </c>
    </row>
    <row r="500" spans="1:19" x14ac:dyDescent="0.35">
      <c r="A500" s="4">
        <v>44567</v>
      </c>
      <c r="B500" s="5">
        <f t="shared" si="91"/>
        <v>1</v>
      </c>
      <c r="C500" s="5">
        <f t="shared" si="92"/>
        <v>2022</v>
      </c>
      <c r="D500" s="5" t="s">
        <v>547</v>
      </c>
      <c r="E500" s="5" t="str">
        <f>VLOOKUP(F500,'Set up'!$A$2:$C$48,2,FALSE)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up'!$A$2:$C$48,3,FALSE)</f>
        <v>Cash</v>
      </c>
      <c r="J500" s="5">
        <f>VLOOKUP(F500,'Set up'!$A$2:$D$48,4,FALSE)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up'!$A$2:$E$48,5,FALSE)</f>
        <v>Trsf</v>
      </c>
      <c r="S500" s="1" t="s">
        <v>580</v>
      </c>
    </row>
    <row r="501" spans="1:19" x14ac:dyDescent="0.35">
      <c r="A501" s="4">
        <v>44568</v>
      </c>
      <c r="B501" s="5">
        <f t="shared" si="91"/>
        <v>1</v>
      </c>
      <c r="C501" s="5">
        <f t="shared" si="92"/>
        <v>2022</v>
      </c>
      <c r="D501" s="5" t="s">
        <v>548</v>
      </c>
      <c r="E501" s="5" t="str">
        <f>VLOOKUP(F501,'Set up'!$A$2:$C$48,2,FALSE)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up'!$A$2:$C$48,3,FALSE)</f>
        <v>Cash</v>
      </c>
      <c r="J501" s="5">
        <f>VLOOKUP(F501,'Set up'!$A$2:$D$48,4,FALSE)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up'!$A$2:$E$48,5,FALSE)</f>
        <v>Trsf</v>
      </c>
      <c r="S501" s="10" t="s">
        <v>576</v>
      </c>
    </row>
    <row r="502" spans="1:19" x14ac:dyDescent="0.35">
      <c r="A502" s="4">
        <v>44568</v>
      </c>
      <c r="B502" s="5">
        <f t="shared" si="91"/>
        <v>1</v>
      </c>
      <c r="C502" s="5">
        <f t="shared" si="92"/>
        <v>2022</v>
      </c>
      <c r="D502" s="5" t="s">
        <v>548</v>
      </c>
      <c r="E502" s="5" t="str">
        <f>VLOOKUP(F502,'Set up'!$A$2:$C$48,2,FALSE)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up'!$A$2:$C$48,3,FALSE)</f>
        <v>Cash</v>
      </c>
      <c r="J502" s="5">
        <f>VLOOKUP(F502,'Set up'!$A$2:$D$48,4,FALSE)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up'!$A$2:$E$48,5,FALSE)</f>
        <v>Trsf</v>
      </c>
      <c r="S502" s="10" t="s">
        <v>576</v>
      </c>
    </row>
    <row r="503" spans="1:19" x14ac:dyDescent="0.35">
      <c r="A503" s="4">
        <v>44569</v>
      </c>
      <c r="B503" s="5">
        <f t="shared" si="91"/>
        <v>1</v>
      </c>
      <c r="C503" s="5">
        <f t="shared" si="92"/>
        <v>2022</v>
      </c>
      <c r="D503" s="5" t="s">
        <v>549</v>
      </c>
      <c r="E503" s="5" t="str">
        <f>VLOOKUP(F503,'Set up'!$A$2:$C$48,2,FALSE)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up'!$A$2:$C$48,3,FALSE)</f>
        <v>Cash</v>
      </c>
      <c r="J503" s="5">
        <f>VLOOKUP(F503,'Set up'!$A$2:$D$48,4,FALSE)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up'!$A$2:$E$48,5,FALSE)</f>
        <v>Trsf</v>
      </c>
      <c r="S503" s="1" t="s">
        <v>735</v>
      </c>
    </row>
    <row r="504" spans="1:19" x14ac:dyDescent="0.35">
      <c r="A504" s="4">
        <v>44569</v>
      </c>
      <c r="B504" s="5">
        <f t="shared" si="91"/>
        <v>1</v>
      </c>
      <c r="C504" s="5">
        <f t="shared" si="92"/>
        <v>2022</v>
      </c>
      <c r="D504" s="5" t="s">
        <v>549</v>
      </c>
      <c r="E504" s="5" t="str">
        <f>VLOOKUP(F504,'Set up'!$A$2:$C$48,2,FALSE)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up'!$A$2:$C$48,3,FALSE)</f>
        <v>Cash</v>
      </c>
      <c r="J504" s="5">
        <f>VLOOKUP(F504,'Set up'!$A$2:$D$48,4,FALSE)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up'!$A$2:$E$48,5,FALSE)</f>
        <v>Trsf</v>
      </c>
      <c r="S504" s="1" t="s">
        <v>736</v>
      </c>
    </row>
    <row r="505" spans="1:19" x14ac:dyDescent="0.35">
      <c r="A505" s="4">
        <v>44569</v>
      </c>
      <c r="B505" s="5">
        <f t="shared" si="91"/>
        <v>1</v>
      </c>
      <c r="C505" s="5">
        <f t="shared" si="92"/>
        <v>2022</v>
      </c>
      <c r="D505" s="5" t="s">
        <v>549</v>
      </c>
      <c r="E505" s="5" t="str">
        <f>VLOOKUP(F505,'Set up'!$A$2:$C$48,2,FALSE)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up'!$A$2:$C$48,3,FALSE)</f>
        <v>Cash</v>
      </c>
      <c r="J505" s="5">
        <f>VLOOKUP(F505,'Set up'!$A$2:$D$48,4,FALSE)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up'!$A$2:$E$48,5,FALSE)</f>
        <v>Trsf</v>
      </c>
      <c r="S505" s="1" t="s">
        <v>737</v>
      </c>
    </row>
    <row r="506" spans="1:19" x14ac:dyDescent="0.35">
      <c r="A506" s="4">
        <v>44569</v>
      </c>
      <c r="B506" s="5">
        <f t="shared" si="91"/>
        <v>1</v>
      </c>
      <c r="C506" s="5">
        <f t="shared" si="92"/>
        <v>2022</v>
      </c>
      <c r="D506" s="5" t="s">
        <v>549</v>
      </c>
      <c r="E506" s="5" t="str">
        <f>VLOOKUP(F506,'Set up'!$A$2:$C$48,2,FALSE)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up'!$A$2:$C$48,3,FALSE)</f>
        <v>Cash</v>
      </c>
      <c r="J506" s="5">
        <f>VLOOKUP(F506,'Set up'!$A$2:$D$48,4,FALSE)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up'!$A$2:$E$48,5,FALSE)</f>
        <v>Trsf</v>
      </c>
      <c r="S506" s="1" t="s">
        <v>737</v>
      </c>
    </row>
    <row r="507" spans="1:19" x14ac:dyDescent="0.35">
      <c r="A507" s="4">
        <v>44569</v>
      </c>
      <c r="B507" s="5">
        <f t="shared" si="91"/>
        <v>1</v>
      </c>
      <c r="C507" s="5">
        <f t="shared" si="92"/>
        <v>2022</v>
      </c>
      <c r="D507" s="5" t="s">
        <v>549</v>
      </c>
      <c r="E507" s="5" t="str">
        <f>VLOOKUP(F507,'Set up'!$A$2:$C$48,2,FALSE)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up'!$A$2:$C$48,3,FALSE)</f>
        <v>Cash</v>
      </c>
      <c r="J507" s="5">
        <f>VLOOKUP(F507,'Set up'!$A$2:$D$48,4,FALSE)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up'!$A$2:$E$48,5,FALSE)</f>
        <v>Trsf</v>
      </c>
      <c r="S507" s="1" t="s">
        <v>737</v>
      </c>
    </row>
    <row r="508" spans="1:19" ht="124" x14ac:dyDescent="0.35">
      <c r="A508" s="4">
        <v>44571</v>
      </c>
      <c r="B508" s="5">
        <f t="shared" si="91"/>
        <v>1</v>
      </c>
      <c r="C508" s="5">
        <f t="shared" si="92"/>
        <v>2022</v>
      </c>
      <c r="D508" s="5" t="s">
        <v>550</v>
      </c>
      <c r="E508" s="5" t="str">
        <f>VLOOKUP(F508,'Set up'!$A$2:$C$48,2,FALSE)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up'!$A$2:$C$48,3,FALSE)</f>
        <v>45</v>
      </c>
      <c r="J508" s="5">
        <f>VLOOKUP(F508,'Set up'!$A$2:$D$48,4,FALSE)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up'!$A$2:$E$48,5,FALSE)</f>
        <v>PD Chq</v>
      </c>
      <c r="S508" s="40" t="s">
        <v>626</v>
      </c>
    </row>
    <row r="509" spans="1:19" x14ac:dyDescent="0.35">
      <c r="A509" s="4">
        <v>44571</v>
      </c>
      <c r="B509" s="5">
        <f t="shared" si="91"/>
        <v>1</v>
      </c>
      <c r="C509" s="5">
        <f t="shared" si="92"/>
        <v>2022</v>
      </c>
      <c r="D509" s="5" t="s">
        <v>550</v>
      </c>
      <c r="E509" s="5" t="str">
        <f>VLOOKUP(F509,'Set up'!$A$2:$C$48,2,FALSE)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up'!$A$2:$C$48,3,FALSE)</f>
        <v>45</v>
      </c>
      <c r="J509" s="5">
        <f>VLOOKUP(F509,'Set up'!$A$2:$D$48,4,FALSE)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up'!$A$2:$E$48,5,FALSE)</f>
        <v>PD Chq</v>
      </c>
      <c r="S509" s="1" t="s">
        <v>627</v>
      </c>
    </row>
    <row r="510" spans="1:19" x14ac:dyDescent="0.35">
      <c r="A510" s="4">
        <v>44571</v>
      </c>
      <c r="B510" s="5">
        <f t="shared" si="91"/>
        <v>1</v>
      </c>
      <c r="C510" s="5">
        <f t="shared" si="92"/>
        <v>2022</v>
      </c>
      <c r="D510" s="5" t="s">
        <v>550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up'!$A$2:$C$48,3,FALSE)</f>
        <v>45</v>
      </c>
      <c r="J510" s="5">
        <f>VLOOKUP(F510,'Set up'!$A$2:$D$48,4,FALSE)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up'!$A$2:$E$48,5,FALSE)</f>
        <v>PD Chq</v>
      </c>
      <c r="S510" s="1" t="s">
        <v>628</v>
      </c>
    </row>
    <row r="511" spans="1:19" x14ac:dyDescent="0.35">
      <c r="A511" s="4">
        <v>44571</v>
      </c>
      <c r="B511" s="5">
        <f t="shared" si="91"/>
        <v>1</v>
      </c>
      <c r="C511" s="5">
        <f t="shared" si="92"/>
        <v>2022</v>
      </c>
      <c r="D511" s="5" t="s">
        <v>550</v>
      </c>
      <c r="E511" s="5" t="str">
        <f>VLOOKUP(F511,'Set up'!$A$2:$C$48,2,FALSE)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up'!$A$2:$C$48,3,FALSE)</f>
        <v>45</v>
      </c>
      <c r="J511" s="5">
        <f>VLOOKUP(F511,'Set up'!$A$2:$D$48,4,FALSE)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up'!$A$2:$E$48,5,FALSE)</f>
        <v>PD Chq</v>
      </c>
      <c r="S511" s="1" t="s">
        <v>629</v>
      </c>
    </row>
    <row r="512" spans="1:19" x14ac:dyDescent="0.35">
      <c r="A512" s="4">
        <v>44572</v>
      </c>
      <c r="B512" s="5">
        <f t="shared" si="91"/>
        <v>1</v>
      </c>
      <c r="C512" s="5">
        <f t="shared" si="92"/>
        <v>2022</v>
      </c>
      <c r="D512" s="5" t="s">
        <v>552</v>
      </c>
      <c r="E512" s="5" t="str">
        <f>VLOOKUP(F512,'Set up'!$A$2:$C$48,2,FALSE)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up'!$A$2:$C$48,3,FALSE)</f>
        <v>120</v>
      </c>
      <c r="J512" s="5">
        <f>VLOOKUP(F512,'Set up'!$A$2:$D$48,4,FALSE)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up'!$A$2:$E$48,5,FALSE)</f>
        <v>Trsf</v>
      </c>
      <c r="S512" s="1" t="s">
        <v>750</v>
      </c>
    </row>
    <row r="513" spans="1:19" x14ac:dyDescent="0.35">
      <c r="A513" s="4">
        <v>44572</v>
      </c>
      <c r="B513" s="5">
        <f t="shared" si="91"/>
        <v>1</v>
      </c>
      <c r="C513" s="5">
        <f t="shared" si="92"/>
        <v>2022</v>
      </c>
      <c r="D513" s="5" t="s">
        <v>552</v>
      </c>
      <c r="E513" s="5" t="str">
        <f>VLOOKUP(F513,'Set up'!$A$2:$C$48,2,FALSE)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up'!$A$2:$C$48,3,FALSE)</f>
        <v>120</v>
      </c>
      <c r="J513" s="5">
        <f>VLOOKUP(F513,'Set up'!$A$2:$D$48,4,FALSE)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up'!$A$2:$E$48,5,FALSE)</f>
        <v>Trsf</v>
      </c>
      <c r="S513" s="1" t="s">
        <v>750</v>
      </c>
    </row>
    <row r="514" spans="1:19" x14ac:dyDescent="0.35">
      <c r="A514" s="4">
        <v>44572</v>
      </c>
      <c r="B514" s="5">
        <f t="shared" si="91"/>
        <v>1</v>
      </c>
      <c r="C514" s="5">
        <f t="shared" si="92"/>
        <v>2022</v>
      </c>
      <c r="D514" s="5" t="s">
        <v>552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up'!$A$2:$C$48,3,FALSE)</f>
        <v>120</v>
      </c>
      <c r="J514" s="5">
        <f>VLOOKUP(F514,'Set up'!$A$2:$D$48,4,FALSE)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up'!$A$2:$E$48,5,FALSE)</f>
        <v>Trsf</v>
      </c>
      <c r="S514" s="1" t="s">
        <v>750</v>
      </c>
    </row>
    <row r="515" spans="1:19" x14ac:dyDescent="0.35">
      <c r="A515" s="4">
        <v>44572</v>
      </c>
      <c r="B515" s="5">
        <f t="shared" si="91"/>
        <v>1</v>
      </c>
      <c r="C515" s="5">
        <f t="shared" si="92"/>
        <v>2022</v>
      </c>
      <c r="D515" s="5" t="s">
        <v>552</v>
      </c>
      <c r="E515" s="5" t="str">
        <f>VLOOKUP(F515,'Set up'!$A$2:$C$48,2,FALSE)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up'!$A$2:$C$48,3,FALSE)</f>
        <v>120</v>
      </c>
      <c r="J515" s="5">
        <f>VLOOKUP(F515,'Set up'!$A$2:$D$48,4,FALSE)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up'!$A$2:$E$48,5,FALSE)</f>
        <v>Trsf</v>
      </c>
      <c r="S515" s="1" t="s">
        <v>750</v>
      </c>
    </row>
    <row r="516" spans="1:19" x14ac:dyDescent="0.35">
      <c r="A516" s="4">
        <v>44572</v>
      </c>
      <c r="B516" s="5">
        <f t="shared" si="91"/>
        <v>1</v>
      </c>
      <c r="C516" s="5">
        <f t="shared" si="92"/>
        <v>2022</v>
      </c>
      <c r="D516" s="5" t="s">
        <v>552</v>
      </c>
      <c r="E516" s="5" t="str">
        <f>VLOOKUP(F516,'Set up'!$A$2:$C$48,2,FALSE)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up'!$A$2:$C$48,3,FALSE)</f>
        <v>120</v>
      </c>
      <c r="J516" s="5">
        <f>VLOOKUP(F516,'Set up'!$A$2:$D$48,4,FALSE)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up'!$A$2:$E$48,5,FALSE)</f>
        <v>Trsf</v>
      </c>
      <c r="S516" s="1" t="s">
        <v>750</v>
      </c>
    </row>
    <row r="517" spans="1:19" x14ac:dyDescent="0.35">
      <c r="A517" s="4">
        <v>44572</v>
      </c>
      <c r="B517" s="5">
        <f t="shared" si="91"/>
        <v>1</v>
      </c>
      <c r="C517" s="5">
        <f t="shared" si="92"/>
        <v>2022</v>
      </c>
      <c r="D517" s="5" t="s">
        <v>552</v>
      </c>
      <c r="E517" s="5" t="str">
        <f>VLOOKUP(F517,'Set up'!$A$2:$C$48,2,FALSE)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up'!$A$2:$C$48,3,FALSE)</f>
        <v>120</v>
      </c>
      <c r="J517" s="5">
        <f>VLOOKUP(F517,'Set up'!$A$2:$D$48,4,FALSE)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up'!$A$2:$E$48,5,FALSE)</f>
        <v>Trsf</v>
      </c>
      <c r="S517" s="1" t="s">
        <v>750</v>
      </c>
    </row>
    <row r="518" spans="1:19" x14ac:dyDescent="0.35">
      <c r="A518" s="4">
        <v>44574</v>
      </c>
      <c r="B518" s="5">
        <f t="shared" si="91"/>
        <v>1</v>
      </c>
      <c r="C518" s="5">
        <f t="shared" si="92"/>
        <v>2022</v>
      </c>
      <c r="D518" s="5" t="s">
        <v>557</v>
      </c>
      <c r="E518" s="5" t="str">
        <f>VLOOKUP(F518,'Set up'!$A$2:$C$48,2,FALSE)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up'!$A$2:$C$48,3,FALSE)</f>
        <v>Cash</v>
      </c>
      <c r="J518" s="5">
        <f>VLOOKUP(F518,'Set up'!$A$2:$D$48,4,FALSE)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up'!$A$2:$E$48,5,FALSE)</f>
        <v>Trsf</v>
      </c>
      <c r="S518" s="1" t="s">
        <v>578</v>
      </c>
    </row>
    <row r="519" spans="1:19" x14ac:dyDescent="0.35">
      <c r="A519" s="4">
        <v>44574</v>
      </c>
      <c r="B519" s="5">
        <f t="shared" si="91"/>
        <v>1</v>
      </c>
      <c r="C519" s="5">
        <f t="shared" si="92"/>
        <v>2022</v>
      </c>
      <c r="D519" s="5" t="s">
        <v>557</v>
      </c>
      <c r="E519" s="5" t="str">
        <f>VLOOKUP(F519,'Set up'!$A$2:$C$48,2,FALSE)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up'!$A$2:$C$48,3,FALSE)</f>
        <v>Cash</v>
      </c>
      <c r="J519" s="5">
        <f>VLOOKUP(F519,'Set up'!$A$2:$D$48,4,FALSE)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up'!$A$2:$E$48,5,FALSE)</f>
        <v>Trsf</v>
      </c>
      <c r="S519" s="1" t="s">
        <v>578</v>
      </c>
    </row>
    <row r="520" spans="1:19" x14ac:dyDescent="0.35">
      <c r="A520" s="4">
        <v>44574</v>
      </c>
      <c r="B520" s="5">
        <f t="shared" si="91"/>
        <v>1</v>
      </c>
      <c r="C520" s="5">
        <f t="shared" si="92"/>
        <v>2022</v>
      </c>
      <c r="D520" s="5" t="s">
        <v>558</v>
      </c>
      <c r="E520" s="5" t="str">
        <f>VLOOKUP(F520,'Set up'!$A$2:$C$48,2,FALSE)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up'!$A$2:$C$48,3,FALSE)</f>
        <v>Cash</v>
      </c>
      <c r="J520" s="5">
        <f>VLOOKUP(F520,'Set up'!$A$2:$D$48,4,FALSE)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up'!$A$2:$E$48,5,FALSE)</f>
        <v>Trsf</v>
      </c>
      <c r="S520" s="1" t="s">
        <v>740</v>
      </c>
    </row>
    <row r="521" spans="1:19" x14ac:dyDescent="0.35">
      <c r="A521" s="4">
        <v>44574</v>
      </c>
      <c r="B521" s="5">
        <f t="shared" si="91"/>
        <v>1</v>
      </c>
      <c r="C521" s="5">
        <f t="shared" si="92"/>
        <v>2022</v>
      </c>
      <c r="D521" s="5" t="s">
        <v>558</v>
      </c>
      <c r="E521" s="5" t="str">
        <f>VLOOKUP(F521,'Set up'!$A$2:$C$48,2,FALSE)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up'!$A$2:$C$48,3,FALSE)</f>
        <v>Cash</v>
      </c>
      <c r="J521" s="5">
        <f>VLOOKUP(F521,'Set up'!$A$2:$D$48,4,FALSE)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up'!$A$2:$E$48,5,FALSE)</f>
        <v>Trsf</v>
      </c>
      <c r="S521" s="1" t="s">
        <v>741</v>
      </c>
    </row>
    <row r="522" spans="1:19" x14ac:dyDescent="0.35">
      <c r="A522" s="4">
        <v>44574</v>
      </c>
      <c r="B522" s="5">
        <f t="shared" si="91"/>
        <v>1</v>
      </c>
      <c r="C522" s="5">
        <f t="shared" si="92"/>
        <v>2022</v>
      </c>
      <c r="D522" s="5" t="s">
        <v>558</v>
      </c>
      <c r="E522" s="5" t="str">
        <f>VLOOKUP(F522,'Set up'!$A$2:$C$48,2,FALSE)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up'!$A$2:$C$48,3,FALSE)</f>
        <v>Cash</v>
      </c>
      <c r="J522" s="5">
        <f>VLOOKUP(F522,'Set up'!$A$2:$D$48,4,FALSE)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up'!$A$2:$E$48,5,FALSE)</f>
        <v>Trsf</v>
      </c>
      <c r="S522" s="1" t="s">
        <v>819</v>
      </c>
    </row>
    <row r="523" spans="1:19" x14ac:dyDescent="0.35">
      <c r="A523" s="4">
        <v>44574</v>
      </c>
      <c r="B523" s="5">
        <f t="shared" si="91"/>
        <v>1</v>
      </c>
      <c r="C523" s="5">
        <f t="shared" si="92"/>
        <v>2022</v>
      </c>
      <c r="D523" s="5" t="s">
        <v>558</v>
      </c>
      <c r="E523" s="5" t="str">
        <f>VLOOKUP(F523,'Set up'!$A$2:$C$48,2,FALSE)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up'!$A$2:$C$48,3,FALSE)</f>
        <v>Cash</v>
      </c>
      <c r="J523" s="5">
        <f>VLOOKUP(F523,'Set up'!$A$2:$D$48,4,FALSE)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up'!$A$2:$E$48,5,FALSE)</f>
        <v>Trsf</v>
      </c>
      <c r="S523" s="1" t="s">
        <v>818</v>
      </c>
    </row>
    <row r="524" spans="1:19" x14ac:dyDescent="0.35">
      <c r="A524" s="4">
        <v>44574</v>
      </c>
      <c r="B524" s="5">
        <f t="shared" si="91"/>
        <v>1</v>
      </c>
      <c r="C524" s="5">
        <f t="shared" si="92"/>
        <v>2022</v>
      </c>
      <c r="D524" s="5" t="s">
        <v>558</v>
      </c>
      <c r="E524" s="5" t="str">
        <f>VLOOKUP(F524,'Set up'!$A$2:$C$48,2,FALSE)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up'!$A$2:$C$48,3,FALSE)</f>
        <v>Cash</v>
      </c>
      <c r="J524" s="5">
        <f>VLOOKUP(F524,'Set up'!$A$2:$D$48,4,FALSE)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up'!$A$2:$E$48,5,FALSE)</f>
        <v>Trsf</v>
      </c>
      <c r="S524" s="1" t="s">
        <v>818</v>
      </c>
    </row>
    <row r="525" spans="1:19" x14ac:dyDescent="0.35">
      <c r="A525" s="4">
        <v>44575</v>
      </c>
      <c r="B525" s="5">
        <f t="shared" si="91"/>
        <v>1</v>
      </c>
      <c r="C525" s="5">
        <f t="shared" si="92"/>
        <v>2022</v>
      </c>
      <c r="D525" s="5" t="s">
        <v>559</v>
      </c>
      <c r="E525" s="5" t="str">
        <f>VLOOKUP(F525,'Set up'!$A$2:$C$48,2,FALSE)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up'!$A$2:$C$48,3,FALSE)</f>
        <v>120</v>
      </c>
      <c r="J525" s="5">
        <f>VLOOKUP(F525,'Set up'!$A$2:$D$48,4,FALSE)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up'!$A$2:$E$48,5,FALSE)</f>
        <v>Chq</v>
      </c>
      <c r="S525" s="1" t="s">
        <v>817</v>
      </c>
    </row>
    <row r="526" spans="1:19" x14ac:dyDescent="0.35">
      <c r="A526" s="4">
        <v>44575</v>
      </c>
      <c r="B526" s="5">
        <f t="shared" si="91"/>
        <v>1</v>
      </c>
      <c r="C526" s="5">
        <f t="shared" si="92"/>
        <v>2022</v>
      </c>
      <c r="D526" s="5" t="s">
        <v>559</v>
      </c>
      <c r="E526" s="5" t="str">
        <f>VLOOKUP(F526,'Set up'!$A$2:$C$48,2,FALSE)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up'!$A$2:$C$48,3,FALSE)</f>
        <v>120</v>
      </c>
      <c r="J526" s="5">
        <f>VLOOKUP(F526,'Set up'!$A$2:$D$48,4,FALSE)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up'!$A$2:$E$48,5,FALSE)</f>
        <v>Chq</v>
      </c>
      <c r="S526" s="1" t="s">
        <v>817</v>
      </c>
    </row>
    <row r="527" spans="1:19" x14ac:dyDescent="0.35">
      <c r="A527" s="4">
        <v>44575</v>
      </c>
      <c r="B527" s="5">
        <f t="shared" si="91"/>
        <v>1</v>
      </c>
      <c r="C527" s="5">
        <f t="shared" si="92"/>
        <v>2022</v>
      </c>
      <c r="D527" s="5" t="s">
        <v>559</v>
      </c>
      <c r="E527" s="5" t="str">
        <f>VLOOKUP(F527,'Set up'!$A$2:$C$48,2,FALSE)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up'!$A$2:$C$48,3,FALSE)</f>
        <v>120</v>
      </c>
      <c r="J527" s="5">
        <f>VLOOKUP(F527,'Set up'!$A$2:$D$48,4,FALSE)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up'!$A$2:$E$48,5,FALSE)</f>
        <v>Chq</v>
      </c>
      <c r="S527" s="1" t="s">
        <v>817</v>
      </c>
    </row>
    <row r="528" spans="1:19" x14ac:dyDescent="0.35">
      <c r="A528" s="4">
        <v>44575</v>
      </c>
      <c r="B528" s="5">
        <f t="shared" si="91"/>
        <v>1</v>
      </c>
      <c r="C528" s="5">
        <f t="shared" si="92"/>
        <v>2022</v>
      </c>
      <c r="D528" s="5" t="s">
        <v>559</v>
      </c>
      <c r="E528" s="5" t="str">
        <f>VLOOKUP(F528,'Set up'!$A$2:$C$48,2,FALSE)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up'!$A$2:$C$48,3,FALSE)</f>
        <v>120</v>
      </c>
      <c r="J528" s="5">
        <f>VLOOKUP(F528,'Set up'!$A$2:$D$48,4,FALSE)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up'!$A$2:$E$48,5,FALSE)</f>
        <v>Chq</v>
      </c>
      <c r="S528" s="1" t="s">
        <v>817</v>
      </c>
    </row>
    <row r="529" spans="1:19" x14ac:dyDescent="0.35">
      <c r="A529" s="4">
        <v>44575</v>
      </c>
      <c r="B529" s="5">
        <f t="shared" si="91"/>
        <v>1</v>
      </c>
      <c r="C529" s="5">
        <f t="shared" si="92"/>
        <v>2022</v>
      </c>
      <c r="D529" s="5" t="s">
        <v>559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up'!$A$2:$C$48,3,FALSE)</f>
        <v>120</v>
      </c>
      <c r="J529" s="5">
        <f>VLOOKUP(F529,'Set up'!$A$2:$D$48,4,FALSE)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up'!$A$2:$E$48,5,FALSE)</f>
        <v>Chq</v>
      </c>
      <c r="S529" s="1" t="s">
        <v>817</v>
      </c>
    </row>
    <row r="530" spans="1:19" x14ac:dyDescent="0.35">
      <c r="A530" s="4">
        <v>44575</v>
      </c>
      <c r="B530" s="5">
        <f t="shared" si="91"/>
        <v>1</v>
      </c>
      <c r="C530" s="5">
        <f t="shared" si="92"/>
        <v>2022</v>
      </c>
      <c r="D530" s="5" t="s">
        <v>559</v>
      </c>
      <c r="E530" s="5" t="str">
        <f>VLOOKUP(F530,'Set up'!$A$2:$C$48,2,FALSE)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up'!$A$2:$C$48,3,FALSE)</f>
        <v>120</v>
      </c>
      <c r="J530" s="5">
        <f>VLOOKUP(F530,'Set up'!$A$2:$D$48,4,FALSE)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up'!$A$2:$E$48,5,FALSE)</f>
        <v>Chq</v>
      </c>
      <c r="S530" s="1" t="s">
        <v>817</v>
      </c>
    </row>
    <row r="531" spans="1:19" x14ac:dyDescent="0.35">
      <c r="A531" s="4">
        <v>44575</v>
      </c>
      <c r="B531" s="5">
        <f t="shared" si="91"/>
        <v>1</v>
      </c>
      <c r="C531" s="5">
        <f t="shared" si="92"/>
        <v>2022</v>
      </c>
      <c r="D531" s="5" t="s">
        <v>561</v>
      </c>
      <c r="E531" s="5" t="str">
        <f>VLOOKUP(F531,'Set up'!$A$2:$C$48,2,FALSE)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up'!$A$2:$C$48,3,FALSE)</f>
        <v>120</v>
      </c>
      <c r="J531" s="5">
        <f>VLOOKUP(F531,'Set up'!$A$2:$D$48,4,FALSE)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up'!$A$2:$E$48,5,FALSE)</f>
        <v>Chq</v>
      </c>
      <c r="S531" s="1" t="s">
        <v>817</v>
      </c>
    </row>
    <row r="532" spans="1:19" x14ac:dyDescent="0.35">
      <c r="A532" s="4">
        <v>44575</v>
      </c>
      <c r="B532" s="5">
        <f t="shared" si="91"/>
        <v>1</v>
      </c>
      <c r="C532" s="5">
        <f t="shared" si="92"/>
        <v>2022</v>
      </c>
      <c r="D532" s="5" t="s">
        <v>561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up'!$A$2:$C$48,3,FALSE)</f>
        <v>120</v>
      </c>
      <c r="J532" s="5">
        <f>VLOOKUP(F532,'Set up'!$A$2:$D$48,4,FALSE)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up'!$A$2:$E$48,5,FALSE)</f>
        <v>Chq</v>
      </c>
      <c r="S532" s="1" t="s">
        <v>817</v>
      </c>
    </row>
    <row r="533" spans="1:19" x14ac:dyDescent="0.35">
      <c r="A533" s="4">
        <v>44578</v>
      </c>
      <c r="B533" s="5">
        <f t="shared" si="91"/>
        <v>1</v>
      </c>
      <c r="C533" s="5">
        <f t="shared" si="92"/>
        <v>2022</v>
      </c>
      <c r="D533" s="5" t="s">
        <v>562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up'!$A$2:$C$48,3,FALSE)</f>
        <v>120</v>
      </c>
      <c r="J533" s="5">
        <f>VLOOKUP(F533,'Set up'!$A$2:$D$48,4,FALSE)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up'!$A$2:$E$48,5,FALSE)</f>
        <v>Chq</v>
      </c>
      <c r="S533" s="1" t="s">
        <v>817</v>
      </c>
    </row>
    <row r="534" spans="1:19" x14ac:dyDescent="0.35">
      <c r="A534" s="4">
        <v>44578</v>
      </c>
      <c r="B534" s="5">
        <f t="shared" si="91"/>
        <v>1</v>
      </c>
      <c r="C534" s="5">
        <f t="shared" si="92"/>
        <v>2022</v>
      </c>
      <c r="D534" s="5" t="s">
        <v>562</v>
      </c>
      <c r="E534" s="5" t="str">
        <f>VLOOKUP(F534,'Set up'!$A$2:$C$48,2,FALSE)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up'!$A$2:$C$48,3,FALSE)</f>
        <v>120</v>
      </c>
      <c r="J534" s="5">
        <f>VLOOKUP(F534,'Set up'!$A$2:$D$48,4,FALSE)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up'!$A$2:$E$48,5,FALSE)</f>
        <v>Chq</v>
      </c>
      <c r="S534" s="1" t="s">
        <v>817</v>
      </c>
    </row>
    <row r="535" spans="1:19" x14ac:dyDescent="0.35">
      <c r="A535" s="4">
        <v>44578</v>
      </c>
      <c r="B535" s="5">
        <f t="shared" si="91"/>
        <v>1</v>
      </c>
      <c r="C535" s="5">
        <f t="shared" si="92"/>
        <v>2022</v>
      </c>
      <c r="D535" s="5" t="s">
        <v>562</v>
      </c>
      <c r="E535" s="5" t="str">
        <f>VLOOKUP(F535,'Set up'!$A$2:$C$48,2,FALSE)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up'!$A$2:$C$48,3,FALSE)</f>
        <v>120</v>
      </c>
      <c r="J535" s="5">
        <f>VLOOKUP(F535,'Set up'!$A$2:$D$48,4,FALSE)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up'!$A$2:$E$48,5,FALSE)</f>
        <v>Chq</v>
      </c>
      <c r="S535" s="1" t="s">
        <v>817</v>
      </c>
    </row>
    <row r="536" spans="1:19" x14ac:dyDescent="0.35">
      <c r="A536" s="4">
        <v>44579</v>
      </c>
      <c r="B536" s="5">
        <f t="shared" si="91"/>
        <v>1</v>
      </c>
      <c r="C536" s="5">
        <f t="shared" si="92"/>
        <v>2022</v>
      </c>
      <c r="D536" s="5" t="s">
        <v>564</v>
      </c>
      <c r="E536" s="5" t="str">
        <f>VLOOKUP(F536,'Set up'!$A$2:$C$48,2,FALSE)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up'!$A$2:$C$48,3,FALSE)</f>
        <v>Cash</v>
      </c>
      <c r="J536" s="5">
        <f>VLOOKUP(F536,'Set up'!$A$2:$D$48,4,FALSE)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up'!$A$2:$E$48,5,FALSE)</f>
        <v>Trsf</v>
      </c>
      <c r="S536" s="1" t="s">
        <v>818</v>
      </c>
    </row>
    <row r="537" spans="1:19" x14ac:dyDescent="0.35">
      <c r="A537" s="4">
        <v>44579</v>
      </c>
      <c r="B537" s="5">
        <f t="shared" si="91"/>
        <v>1</v>
      </c>
      <c r="C537" s="5">
        <f t="shared" si="92"/>
        <v>2022</v>
      </c>
      <c r="D537" s="5" t="s">
        <v>564</v>
      </c>
      <c r="E537" s="5" t="str">
        <f>VLOOKUP(F537,'Set up'!$A$2:$C$48,2,FALSE)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up'!$A$2:$C$48,3,FALSE)</f>
        <v>Cash</v>
      </c>
      <c r="J537" s="5">
        <f>VLOOKUP(F537,'Set up'!$A$2:$D$48,4,FALSE)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up'!$A$2:$E$48,5,FALSE)</f>
        <v>Trsf</v>
      </c>
      <c r="S537" s="1" t="s">
        <v>818</v>
      </c>
    </row>
    <row r="538" spans="1:19" x14ac:dyDescent="0.35">
      <c r="A538" s="4">
        <v>44579</v>
      </c>
      <c r="B538" s="5">
        <f t="shared" si="91"/>
        <v>1</v>
      </c>
      <c r="C538" s="5">
        <f t="shared" si="92"/>
        <v>2022</v>
      </c>
      <c r="D538" s="5" t="s">
        <v>564</v>
      </c>
      <c r="E538" s="5" t="str">
        <f>VLOOKUP(F538,'Set up'!$A$2:$C$48,2,FALSE)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up'!$A$2:$C$48,3,FALSE)</f>
        <v>Cash</v>
      </c>
      <c r="J538" s="5">
        <f>VLOOKUP(F538,'Set up'!$A$2:$D$48,4,FALSE)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up'!$A$2:$E$48,5,FALSE)</f>
        <v>Trsf</v>
      </c>
      <c r="S538" s="1" t="s">
        <v>818</v>
      </c>
    </row>
    <row r="539" spans="1:19" x14ac:dyDescent="0.35">
      <c r="A539" s="4">
        <v>44579</v>
      </c>
      <c r="B539" s="5">
        <f t="shared" si="91"/>
        <v>1</v>
      </c>
      <c r="C539" s="5">
        <f t="shared" si="92"/>
        <v>2022</v>
      </c>
      <c r="D539" s="5" t="s">
        <v>564</v>
      </c>
      <c r="E539" s="5" t="str">
        <f>VLOOKUP(F539,'Set up'!$A$2:$C$48,2,FALSE)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up'!$A$2:$C$48,3,FALSE)</f>
        <v>Cash</v>
      </c>
      <c r="J539" s="5">
        <f>VLOOKUP(F539,'Set up'!$A$2:$D$48,4,FALSE)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up'!$A$2:$E$48,5,FALSE)</f>
        <v>Trsf</v>
      </c>
      <c r="S539" s="1" t="s">
        <v>818</v>
      </c>
    </row>
    <row r="540" spans="1:19" x14ac:dyDescent="0.35">
      <c r="A540" s="4">
        <v>44579</v>
      </c>
      <c r="B540" s="5">
        <f t="shared" si="91"/>
        <v>1</v>
      </c>
      <c r="C540" s="5">
        <f t="shared" si="92"/>
        <v>2022</v>
      </c>
      <c r="D540" s="5" t="s">
        <v>564</v>
      </c>
      <c r="E540" s="5" t="str">
        <f>VLOOKUP(F540,'Set up'!$A$2:$C$48,2,FALSE)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up'!$A$2:$C$48,3,FALSE)</f>
        <v>Cash</v>
      </c>
      <c r="J540" s="5">
        <f>VLOOKUP(F540,'Set up'!$A$2:$D$48,4,FALSE)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up'!$A$2:$E$48,5,FALSE)</f>
        <v>Trsf</v>
      </c>
      <c r="S540" s="1" t="s">
        <v>818</v>
      </c>
    </row>
    <row r="541" spans="1:19" x14ac:dyDescent="0.35">
      <c r="A541" s="4">
        <v>44583</v>
      </c>
      <c r="B541" s="5">
        <f t="shared" si="91"/>
        <v>1</v>
      </c>
      <c r="C541" s="5">
        <f t="shared" si="92"/>
        <v>2022</v>
      </c>
      <c r="D541" s="5" t="s">
        <v>565</v>
      </c>
      <c r="E541" s="5" t="str">
        <f>VLOOKUP(F541,'Set up'!$A$2:$C$48,2,FALSE)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up'!$A$2:$C$48,3,FALSE)</f>
        <v>Cash</v>
      </c>
      <c r="J541" s="5">
        <f>VLOOKUP(F541,'Set up'!$A$2:$D$48,4,FALSE)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up'!$A$2:$E$48,5,FALSE)</f>
        <v>Trsf</v>
      </c>
      <c r="S541" s="1" t="s">
        <v>582</v>
      </c>
    </row>
    <row r="542" spans="1:19" x14ac:dyDescent="0.35">
      <c r="A542" s="4">
        <v>44583</v>
      </c>
      <c r="B542" s="5">
        <f t="shared" si="91"/>
        <v>1</v>
      </c>
      <c r="C542" s="5">
        <f t="shared" si="92"/>
        <v>2022</v>
      </c>
      <c r="D542" s="5" t="s">
        <v>565</v>
      </c>
      <c r="E542" s="5" t="str">
        <f>VLOOKUP(F542,'Set up'!$A$2:$C$48,2,FALSE)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up'!$A$2:$C$48,3,FALSE)</f>
        <v>Cash</v>
      </c>
      <c r="J542" s="5">
        <f>VLOOKUP(F542,'Set up'!$A$2:$D$48,4,FALSE)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up'!$A$2:$E$48,5,FALSE)</f>
        <v>Trsf</v>
      </c>
      <c r="S542" s="1" t="s">
        <v>582</v>
      </c>
    </row>
    <row r="543" spans="1:19" x14ac:dyDescent="0.35">
      <c r="A543" s="4">
        <v>44583</v>
      </c>
      <c r="B543" s="5">
        <f t="shared" si="91"/>
        <v>1</v>
      </c>
      <c r="C543" s="5">
        <f t="shared" si="92"/>
        <v>2022</v>
      </c>
      <c r="D543" s="5" t="s">
        <v>565</v>
      </c>
      <c r="E543" s="5" t="str">
        <f>VLOOKUP(F543,'Set up'!$A$2:$C$48,2,FALSE)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up'!$A$2:$C$48,3,FALSE)</f>
        <v>Cash</v>
      </c>
      <c r="J543" s="5">
        <f>VLOOKUP(F543,'Set up'!$A$2:$D$48,4,FALSE)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up'!$A$2:$E$48,5,FALSE)</f>
        <v>Trsf</v>
      </c>
      <c r="S543" s="1" t="s">
        <v>582</v>
      </c>
    </row>
    <row r="544" spans="1:19" x14ac:dyDescent="0.35">
      <c r="A544" s="4">
        <v>44585</v>
      </c>
      <c r="B544" s="5">
        <f t="shared" si="91"/>
        <v>1</v>
      </c>
      <c r="C544" s="5">
        <f t="shared" si="92"/>
        <v>2022</v>
      </c>
      <c r="D544" s="5" t="s">
        <v>567</v>
      </c>
      <c r="E544" s="5" t="str">
        <f>VLOOKUP(F544,'Set up'!$A$2:$C$48,2,FALSE)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up'!$A$2:$C$48,3,FALSE)</f>
        <v>120</v>
      </c>
      <c r="J544" s="5">
        <f>VLOOKUP(F544,'Set up'!$A$2:$D$48,4,FALSE)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up'!$A$2:$E$48,5,FALSE)</f>
        <v>Trsf</v>
      </c>
      <c r="S544" s="1" t="s">
        <v>750</v>
      </c>
    </row>
    <row r="545" spans="1:19" x14ac:dyDescent="0.35">
      <c r="A545" s="4">
        <v>44585</v>
      </c>
      <c r="B545" s="5">
        <f t="shared" si="91"/>
        <v>1</v>
      </c>
      <c r="C545" s="5">
        <f t="shared" si="92"/>
        <v>2022</v>
      </c>
      <c r="D545" s="5" t="s">
        <v>567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up'!$A$2:$C$48,3,FALSE)</f>
        <v>120</v>
      </c>
      <c r="J545" s="5">
        <f>VLOOKUP(F545,'Set up'!$A$2:$D$48,4,FALSE)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up'!$A$2:$E$48,5,FALSE)</f>
        <v>Trsf</v>
      </c>
      <c r="S545" s="1" t="s">
        <v>750</v>
      </c>
    </row>
    <row r="546" spans="1:19" x14ac:dyDescent="0.35">
      <c r="A546" s="4">
        <v>44585</v>
      </c>
      <c r="B546" s="5">
        <f t="shared" si="91"/>
        <v>1</v>
      </c>
      <c r="C546" s="5">
        <f t="shared" si="92"/>
        <v>2022</v>
      </c>
      <c r="D546" s="5" t="s">
        <v>567</v>
      </c>
      <c r="E546" s="5" t="str">
        <f>VLOOKUP(F546,'Set up'!$A$2:$C$48,2,FALSE)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up'!$A$2:$C$48,3,FALSE)</f>
        <v>120</v>
      </c>
      <c r="J546" s="5">
        <f>VLOOKUP(F546,'Set up'!$A$2:$D$48,4,FALSE)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up'!$A$2:$E$48,5,FALSE)</f>
        <v>Trsf</v>
      </c>
      <c r="S546" s="1" t="s">
        <v>750</v>
      </c>
    </row>
    <row r="547" spans="1:19" x14ac:dyDescent="0.35">
      <c r="A547" s="4">
        <v>44585</v>
      </c>
      <c r="B547" s="5">
        <f t="shared" si="91"/>
        <v>1</v>
      </c>
      <c r="C547" s="5">
        <f t="shared" si="92"/>
        <v>2022</v>
      </c>
      <c r="D547" s="5" t="s">
        <v>567</v>
      </c>
      <c r="E547" s="5" t="str">
        <f>VLOOKUP(F547,'Set up'!$A$2:$C$48,2,FALSE)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up'!$A$2:$C$48,3,FALSE)</f>
        <v>120</v>
      </c>
      <c r="J547" s="5">
        <f>VLOOKUP(F547,'Set up'!$A$2:$D$48,4,FALSE)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up'!$A$2:$E$48,5,FALSE)</f>
        <v>Trsf</v>
      </c>
      <c r="S547" s="1" t="s">
        <v>750</v>
      </c>
    </row>
    <row r="548" spans="1:19" x14ac:dyDescent="0.35">
      <c r="A548" s="4">
        <v>44586</v>
      </c>
      <c r="B548" s="5">
        <f t="shared" si="91"/>
        <v>1</v>
      </c>
      <c r="C548" s="5">
        <f t="shared" si="92"/>
        <v>2022</v>
      </c>
      <c r="D548" s="5" t="s">
        <v>568</v>
      </c>
      <c r="E548" s="5" t="str">
        <f>VLOOKUP(F548,'Set up'!$A$2:$C$48,2,FALSE)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up'!$A$2:$C$48,3,FALSE)</f>
        <v>Cash</v>
      </c>
      <c r="J548" s="5">
        <f>VLOOKUP(F548,'Set up'!$A$2:$D$48,4,FALSE)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up'!$A$2:$E$48,5,FALSE)</f>
        <v>Chq</v>
      </c>
      <c r="S548" s="1" t="s">
        <v>618</v>
      </c>
    </row>
    <row r="549" spans="1:19" x14ac:dyDescent="0.35">
      <c r="A549" s="4">
        <v>44586</v>
      </c>
      <c r="B549" s="5">
        <f t="shared" si="91"/>
        <v>1</v>
      </c>
      <c r="C549" s="5">
        <f t="shared" si="92"/>
        <v>2022</v>
      </c>
      <c r="D549" s="5" t="s">
        <v>568</v>
      </c>
      <c r="E549" s="5" t="str">
        <f>VLOOKUP(F549,'Set up'!$A$2:$C$48,2,FALSE)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up'!$A$2:$C$48,3,FALSE)</f>
        <v>Cash</v>
      </c>
      <c r="J549" s="5">
        <f>VLOOKUP(F549,'Set up'!$A$2:$D$48,4,FALSE)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up'!$A$2:$E$48,5,FALSE)</f>
        <v>Chq</v>
      </c>
      <c r="S549" s="1" t="s">
        <v>618</v>
      </c>
    </row>
    <row r="550" spans="1:19" x14ac:dyDescent="0.35">
      <c r="A550" s="4">
        <v>44587</v>
      </c>
      <c r="B550" s="5">
        <f t="shared" si="91"/>
        <v>1</v>
      </c>
      <c r="C550" s="5">
        <f t="shared" si="92"/>
        <v>2022</v>
      </c>
      <c r="D550" s="5" t="s">
        <v>569</v>
      </c>
      <c r="E550" s="5" t="str">
        <f>VLOOKUP(F550,'Set up'!$A$2:$C$48,2,FALSE)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up'!$A$2:$C$48,3,FALSE)</f>
        <v>120</v>
      </c>
      <c r="J550" s="5">
        <f>VLOOKUP(F550,'Set up'!$A$2:$D$48,4,FALSE)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up'!$A$2:$E$48,5,FALSE)</f>
        <v>Chq</v>
      </c>
      <c r="S550" s="1" t="s">
        <v>817</v>
      </c>
    </row>
    <row r="551" spans="1:19" x14ac:dyDescent="0.35">
      <c r="A551" s="4">
        <v>44587</v>
      </c>
      <c r="B551" s="5">
        <f t="shared" si="91"/>
        <v>1</v>
      </c>
      <c r="C551" s="5">
        <f t="shared" si="92"/>
        <v>2022</v>
      </c>
      <c r="D551" s="5" t="s">
        <v>569</v>
      </c>
      <c r="E551" s="5" t="str">
        <f>VLOOKUP(F551,'Set up'!$A$2:$C$48,2,FALSE)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up'!$A$2:$C$48,3,FALSE)</f>
        <v>120</v>
      </c>
      <c r="J551" s="5">
        <f>VLOOKUP(F551,'Set up'!$A$2:$D$48,4,FALSE)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up'!$A$2:$E$48,5,FALSE)</f>
        <v>Chq</v>
      </c>
      <c r="S551" s="1" t="s">
        <v>817</v>
      </c>
    </row>
    <row r="552" spans="1:19" x14ac:dyDescent="0.35">
      <c r="A552" s="4">
        <v>44587</v>
      </c>
      <c r="B552" s="5">
        <f t="shared" si="91"/>
        <v>1</v>
      </c>
      <c r="C552" s="5">
        <f t="shared" si="92"/>
        <v>2022</v>
      </c>
      <c r="D552" s="5" t="s">
        <v>569</v>
      </c>
      <c r="E552" s="5" t="str">
        <f>VLOOKUP(F552,'Set up'!$A$2:$C$48,2,FALSE)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up'!$A$2:$C$48,3,FALSE)</f>
        <v>120</v>
      </c>
      <c r="J552" s="5">
        <f>VLOOKUP(F552,'Set up'!$A$2:$D$48,4,FALSE)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up'!$A$2:$E$48,5,FALSE)</f>
        <v>Chq</v>
      </c>
      <c r="S552" s="1" t="s">
        <v>817</v>
      </c>
    </row>
    <row r="553" spans="1:19" x14ac:dyDescent="0.35">
      <c r="A553" s="4">
        <v>44587</v>
      </c>
      <c r="B553" s="5">
        <f t="shared" si="91"/>
        <v>1</v>
      </c>
      <c r="C553" s="5">
        <f t="shared" si="92"/>
        <v>2022</v>
      </c>
      <c r="D553" s="5" t="s">
        <v>569</v>
      </c>
      <c r="E553" s="5" t="str">
        <f>VLOOKUP(F553,'Set up'!$A$2:$C$48,2,FALSE)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up'!$A$2:$C$48,3,FALSE)</f>
        <v>120</v>
      </c>
      <c r="J553" s="5">
        <f>VLOOKUP(F553,'Set up'!$A$2:$D$48,4,FALSE)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up'!$A$2:$E$48,5,FALSE)</f>
        <v>Chq</v>
      </c>
      <c r="S553" s="1" t="s">
        <v>817</v>
      </c>
    </row>
    <row r="554" spans="1:19" x14ac:dyDescent="0.35">
      <c r="A554" s="4">
        <v>44602</v>
      </c>
      <c r="B554" s="5">
        <f t="shared" si="91"/>
        <v>2</v>
      </c>
      <c r="C554" s="5">
        <f t="shared" si="92"/>
        <v>2022</v>
      </c>
      <c r="D554" s="5" t="s">
        <v>601</v>
      </c>
      <c r="E554" s="5" t="str">
        <f>VLOOKUP(F554,'Set up'!$A$2:$C$48,2,FALSE)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up'!$A$2:$C$48,3,FALSE)</f>
        <v>Cash</v>
      </c>
      <c r="J554" s="5">
        <f>VLOOKUP(F554,'Set up'!$A$2:$D$48,4,FALSE)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up'!$A$2:$E$48,5,FALSE)</f>
        <v>Trsf</v>
      </c>
      <c r="S554" s="1" t="s">
        <v>619</v>
      </c>
    </row>
    <row r="555" spans="1:19" x14ac:dyDescent="0.35">
      <c r="A555" s="4">
        <v>44602</v>
      </c>
      <c r="B555" s="5">
        <f t="shared" si="91"/>
        <v>2</v>
      </c>
      <c r="C555" s="5">
        <f t="shared" si="92"/>
        <v>2022</v>
      </c>
      <c r="D555" s="5" t="s">
        <v>601</v>
      </c>
      <c r="E555" s="5" t="str">
        <f>VLOOKUP(F555,'Set up'!$A$2:$C$48,2,FALSE)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up'!$A$2:$C$48,3,FALSE)</f>
        <v>Cash</v>
      </c>
      <c r="J555" s="5">
        <f>VLOOKUP(F555,'Set up'!$A$2:$D$48,4,FALSE)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up'!$A$2:$E$48,5,FALSE)</f>
        <v>Trsf</v>
      </c>
      <c r="S555" s="1" t="s">
        <v>619</v>
      </c>
    </row>
    <row r="556" spans="1:19" x14ac:dyDescent="0.35">
      <c r="A556" s="4">
        <v>44602</v>
      </c>
      <c r="B556" s="5">
        <f t="shared" si="91"/>
        <v>2</v>
      </c>
      <c r="C556" s="5">
        <f t="shared" si="92"/>
        <v>2022</v>
      </c>
      <c r="D556" s="5" t="s">
        <v>601</v>
      </c>
      <c r="E556" s="5" t="str">
        <f>VLOOKUP(F556,'Set up'!$A$2:$C$48,2,FALSE)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up'!$A$2:$C$48,3,FALSE)</f>
        <v>Cash</v>
      </c>
      <c r="J556" s="5">
        <f>VLOOKUP(F556,'Set up'!$A$2:$D$48,4,FALSE)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up'!$A$2:$E$48,5,FALSE)</f>
        <v>Trsf</v>
      </c>
      <c r="S556" s="1" t="s">
        <v>619</v>
      </c>
    </row>
    <row r="557" spans="1:19" x14ac:dyDescent="0.35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601</v>
      </c>
      <c r="E557" s="5" t="str">
        <f>VLOOKUP(F557,'Set up'!$A$2:$C$48,2,FALSE)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up'!$A$2:$C$48,3,FALSE)</f>
        <v>Cash</v>
      </c>
      <c r="J557" s="5">
        <f>VLOOKUP(F557,'Set up'!$A$2:$D$48,4,FALSE)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up'!$A$2:$E$48,5,FALSE)</f>
        <v>Trsf</v>
      </c>
      <c r="S557" s="1" t="s">
        <v>619</v>
      </c>
    </row>
    <row r="558" spans="1:19" x14ac:dyDescent="0.35">
      <c r="A558" s="4">
        <v>44607</v>
      </c>
      <c r="B558" s="5">
        <f t="shared" si="102"/>
        <v>2</v>
      </c>
      <c r="C558" s="5">
        <f t="shared" si="103"/>
        <v>2022</v>
      </c>
      <c r="D558" s="5" t="s">
        <v>602</v>
      </c>
      <c r="E558" s="5" t="str">
        <f>VLOOKUP(F558,'Set up'!$A$2:$C$48,2,FALSE)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up'!$A$2:$C$48,3,FALSE)</f>
        <v>120</v>
      </c>
      <c r="J558" s="5">
        <f>VLOOKUP(F558,'Set up'!$A$2:$D$48,4,FALSE)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up'!$A$2:$E$48,5,FALSE)</f>
        <v>Chq</v>
      </c>
      <c r="S558" s="1" t="s">
        <v>852</v>
      </c>
    </row>
    <row r="559" spans="1:19" x14ac:dyDescent="0.35">
      <c r="A559" s="4">
        <v>44607</v>
      </c>
      <c r="B559" s="5">
        <f t="shared" si="102"/>
        <v>2</v>
      </c>
      <c r="C559" s="5">
        <f t="shared" si="103"/>
        <v>2022</v>
      </c>
      <c r="D559" s="5" t="s">
        <v>602</v>
      </c>
      <c r="E559" s="5" t="str">
        <f>VLOOKUP(F559,'Set up'!$A$2:$C$48,2,FALSE)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up'!$A$2:$C$48,3,FALSE)</f>
        <v>120</v>
      </c>
      <c r="J559" s="5">
        <f>VLOOKUP(F559,'Set up'!$A$2:$D$48,4,FALSE)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up'!$A$2:$E$48,5,FALSE)</f>
        <v>Chq</v>
      </c>
      <c r="S559" s="1" t="s">
        <v>852</v>
      </c>
    </row>
    <row r="560" spans="1:19" x14ac:dyDescent="0.35">
      <c r="A560" s="4">
        <v>44609</v>
      </c>
      <c r="B560" s="5">
        <f t="shared" si="102"/>
        <v>2</v>
      </c>
      <c r="C560" s="5">
        <f t="shared" si="103"/>
        <v>2022</v>
      </c>
      <c r="D560" s="5" t="s">
        <v>603</v>
      </c>
      <c r="E560" s="5" t="str">
        <f>VLOOKUP(F560,'Set up'!$A$2:$C$48,2,FALSE)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up'!$A$2:$C$48,3,FALSE)</f>
        <v>120</v>
      </c>
      <c r="J560" s="5">
        <f>VLOOKUP(F560,'Set up'!$A$2:$D$48,4,FALSE)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up'!$A$2:$E$48,5,FALSE)</f>
        <v>Trsf</v>
      </c>
      <c r="S560" s="1" t="s">
        <v>813</v>
      </c>
    </row>
    <row r="561" spans="1:19" x14ac:dyDescent="0.35">
      <c r="A561" s="4">
        <v>44609</v>
      </c>
      <c r="B561" s="5">
        <f t="shared" si="102"/>
        <v>2</v>
      </c>
      <c r="C561" s="5">
        <f t="shared" si="103"/>
        <v>2022</v>
      </c>
      <c r="D561" s="5" t="s">
        <v>603</v>
      </c>
      <c r="E561" s="5" t="str">
        <f>VLOOKUP(F561,'Set up'!$A$2:$C$48,2,FALSE)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up'!$A$2:$C$48,3,FALSE)</f>
        <v>120</v>
      </c>
      <c r="J561" s="5">
        <f>VLOOKUP(F561,'Set up'!$A$2:$D$48,4,FALSE)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up'!$A$2:$E$48,5,FALSE)</f>
        <v>Trsf</v>
      </c>
      <c r="S561" s="1" t="s">
        <v>813</v>
      </c>
    </row>
    <row r="562" spans="1:19" x14ac:dyDescent="0.35">
      <c r="A562" s="4">
        <v>44609</v>
      </c>
      <c r="B562" s="5">
        <f t="shared" si="102"/>
        <v>2</v>
      </c>
      <c r="C562" s="5">
        <f t="shared" si="103"/>
        <v>2022</v>
      </c>
      <c r="D562" s="5" t="s">
        <v>603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up'!$A$2:$C$48,3,FALSE)</f>
        <v>120</v>
      </c>
      <c r="J562" s="5">
        <f>VLOOKUP(F562,'Set up'!$A$2:$D$48,4,FALSE)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up'!$A$2:$E$48,5,FALSE)</f>
        <v>Trsf</v>
      </c>
      <c r="S562" s="1" t="s">
        <v>813</v>
      </c>
    </row>
    <row r="563" spans="1:19" x14ac:dyDescent="0.35">
      <c r="A563" s="4">
        <v>44609</v>
      </c>
      <c r="B563" s="5">
        <f t="shared" si="102"/>
        <v>2</v>
      </c>
      <c r="C563" s="5">
        <f t="shared" si="103"/>
        <v>2022</v>
      </c>
      <c r="D563" s="5" t="s">
        <v>603</v>
      </c>
      <c r="E563" s="5" t="str">
        <f>VLOOKUP(F563,'Set up'!$A$2:$C$48,2,FALSE)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up'!$A$2:$C$48,3,FALSE)</f>
        <v>120</v>
      </c>
      <c r="J563" s="5">
        <f>VLOOKUP(F563,'Set up'!$A$2:$D$48,4,FALSE)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up'!$A$2:$E$48,5,FALSE)</f>
        <v>Trsf</v>
      </c>
      <c r="S563" s="1" t="s">
        <v>813</v>
      </c>
    </row>
    <row r="564" spans="1:19" x14ac:dyDescent="0.35">
      <c r="A564" s="4">
        <v>44609</v>
      </c>
      <c r="B564" s="5">
        <f t="shared" si="102"/>
        <v>2</v>
      </c>
      <c r="C564" s="5">
        <f t="shared" si="103"/>
        <v>2022</v>
      </c>
      <c r="D564" s="5" t="s">
        <v>603</v>
      </c>
      <c r="E564" s="5" t="str">
        <f>VLOOKUP(F564,'Set up'!$A$2:$C$48,2,FALSE)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up'!$A$2:$C$48,3,FALSE)</f>
        <v>120</v>
      </c>
      <c r="J564" s="5">
        <f>VLOOKUP(F564,'Set up'!$A$2:$D$48,4,FALSE)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up'!$A$2:$E$48,5,FALSE)</f>
        <v>Trsf</v>
      </c>
      <c r="S564" s="1" t="s">
        <v>813</v>
      </c>
    </row>
    <row r="565" spans="1:19" x14ac:dyDescent="0.35">
      <c r="A565" s="4">
        <v>44610</v>
      </c>
      <c r="B565" s="5">
        <f t="shared" si="102"/>
        <v>2</v>
      </c>
      <c r="C565" s="5">
        <f t="shared" si="103"/>
        <v>2022</v>
      </c>
      <c r="D565" s="5" t="s">
        <v>604</v>
      </c>
      <c r="E565" s="5" t="str">
        <f>VLOOKUP(F565,'Set up'!$A$2:$C$48,2,FALSE)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up'!$A$2:$C$48,3,FALSE)</f>
        <v>60</v>
      </c>
      <c r="J565" s="5">
        <f>VLOOKUP(F565,'Set up'!$A$2:$D$48,4,FALSE)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up'!$A$2:$E$48,5,FALSE)</f>
        <v>Chq</v>
      </c>
      <c r="S565" s="1" t="s">
        <v>815</v>
      </c>
    </row>
    <row r="566" spans="1:19" x14ac:dyDescent="0.35">
      <c r="A566" s="4">
        <v>44610</v>
      </c>
      <c r="B566" s="5">
        <f t="shared" si="102"/>
        <v>2</v>
      </c>
      <c r="C566" s="5">
        <f t="shared" si="103"/>
        <v>2022</v>
      </c>
      <c r="D566" s="5" t="s">
        <v>604</v>
      </c>
      <c r="E566" s="5" t="str">
        <f>VLOOKUP(F566,'Set up'!$A$2:$C$48,2,FALSE)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up'!$A$2:$C$48,3,FALSE)</f>
        <v>60</v>
      </c>
      <c r="J566" s="5">
        <f>VLOOKUP(F566,'Set up'!$A$2:$D$48,4,FALSE)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up'!$A$2:$E$48,5,FALSE)</f>
        <v>Chq</v>
      </c>
      <c r="S566" s="1" t="s">
        <v>815</v>
      </c>
    </row>
    <row r="567" spans="1:19" ht="124" x14ac:dyDescent="0.35">
      <c r="A567" s="4">
        <v>44611</v>
      </c>
      <c r="B567" s="5">
        <f t="shared" si="102"/>
        <v>2</v>
      </c>
      <c r="C567" s="5">
        <f t="shared" si="103"/>
        <v>2022</v>
      </c>
      <c r="D567" s="5" t="s">
        <v>605</v>
      </c>
      <c r="E567" s="5" t="str">
        <f>VLOOKUP(F567,'Set up'!$A$2:$C$48,2,FALSE)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up'!$A$2:$C$48,3,FALSE)</f>
        <v>45</v>
      </c>
      <c r="J567" s="5">
        <f>VLOOKUP(F567,'Set up'!$A$2:$D$48,4,FALSE)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up'!$A$2:$E$48,5,FALSE)</f>
        <v>PD Chq</v>
      </c>
      <c r="S567" s="40" t="s">
        <v>742</v>
      </c>
    </row>
    <row r="568" spans="1:19" x14ac:dyDescent="0.35">
      <c r="A568" s="4">
        <v>44611</v>
      </c>
      <c r="B568" s="5">
        <f t="shared" si="102"/>
        <v>2</v>
      </c>
      <c r="C568" s="5">
        <f t="shared" si="103"/>
        <v>2022</v>
      </c>
      <c r="D568" s="5" t="s">
        <v>605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up'!$A$2:$C$48,3,FALSE)</f>
        <v>45</v>
      </c>
      <c r="J568" s="5">
        <f>VLOOKUP(F568,'Set up'!$A$2:$D$48,4,FALSE)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up'!$A$2:$E$48,5,FALSE)</f>
        <v>PD Chq</v>
      </c>
      <c r="S568" s="1" t="s">
        <v>743</v>
      </c>
    </row>
    <row r="569" spans="1:19" x14ac:dyDescent="0.35">
      <c r="A569" s="4">
        <v>44611</v>
      </c>
      <c r="B569" s="5">
        <f t="shared" si="102"/>
        <v>2</v>
      </c>
      <c r="C569" s="5">
        <f t="shared" si="103"/>
        <v>2022</v>
      </c>
      <c r="D569" s="5" t="s">
        <v>605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up'!$A$2:$C$48,3,FALSE)</f>
        <v>45</v>
      </c>
      <c r="J569" s="5">
        <f>VLOOKUP(F569,'Set up'!$A$2:$D$48,4,FALSE)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up'!$A$2:$E$48,5,FALSE)</f>
        <v>PD Chq</v>
      </c>
      <c r="S569" s="1" t="s">
        <v>743</v>
      </c>
    </row>
    <row r="570" spans="1:19" x14ac:dyDescent="0.35">
      <c r="A570" s="4">
        <v>44611</v>
      </c>
      <c r="B570" s="5">
        <f t="shared" si="102"/>
        <v>2</v>
      </c>
      <c r="C570" s="5">
        <f t="shared" si="103"/>
        <v>2022</v>
      </c>
      <c r="D570" s="5" t="s">
        <v>605</v>
      </c>
      <c r="E570" s="5" t="str">
        <f>VLOOKUP(F570,'Set up'!$A$2:$C$48,2,FALSE)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up'!$A$2:$C$48,3,FALSE)</f>
        <v>45</v>
      </c>
      <c r="J570" s="5">
        <f>VLOOKUP(F570,'Set up'!$A$2:$D$48,4,FALSE)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up'!$A$2:$E$48,5,FALSE)</f>
        <v>PD Chq</v>
      </c>
      <c r="S570" s="1" t="s">
        <v>743</v>
      </c>
    </row>
    <row r="571" spans="1:19" x14ac:dyDescent="0.35">
      <c r="A571" s="4">
        <v>44613</v>
      </c>
      <c r="B571" s="5">
        <f t="shared" si="102"/>
        <v>2</v>
      </c>
      <c r="C571" s="5">
        <f t="shared" si="103"/>
        <v>2022</v>
      </c>
      <c r="D571" s="5" t="s">
        <v>606</v>
      </c>
      <c r="E571" s="5" t="str">
        <f>VLOOKUP(F571,'Set up'!$A$2:$C$48,2,FALSE)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up'!$A$2:$C$48,3,FALSE)</f>
        <v>Cash</v>
      </c>
      <c r="J571" s="5">
        <f>VLOOKUP(F571,'Set up'!$A$2:$D$48,4,FALSE)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up'!$A$2:$E$48,5,FALSE)</f>
        <v>PD Chq</v>
      </c>
      <c r="S571" s="1" t="s">
        <v>669</v>
      </c>
    </row>
    <row r="572" spans="1:19" x14ac:dyDescent="0.35">
      <c r="A572" s="4">
        <v>44613</v>
      </c>
      <c r="B572" s="5">
        <f t="shared" si="102"/>
        <v>2</v>
      </c>
      <c r="C572" s="5">
        <f t="shared" si="103"/>
        <v>2022</v>
      </c>
      <c r="D572" s="5" t="s">
        <v>606</v>
      </c>
      <c r="E572" s="5" t="str">
        <f>VLOOKUP(F572,'Set up'!$A$2:$C$48,2,FALSE)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up'!$A$2:$C$48,3,FALSE)</f>
        <v>Cash</v>
      </c>
      <c r="J572" s="5">
        <f>VLOOKUP(F572,'Set up'!$A$2:$D$48,4,FALSE)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up'!$A$2:$E$48,5,FALSE)</f>
        <v>PD Chq</v>
      </c>
      <c r="S572" s="1" t="s">
        <v>670</v>
      </c>
    </row>
    <row r="573" spans="1:19" x14ac:dyDescent="0.35">
      <c r="A573" s="4">
        <v>44613</v>
      </c>
      <c r="B573" s="5">
        <f t="shared" si="102"/>
        <v>2</v>
      </c>
      <c r="C573" s="5">
        <f t="shared" si="103"/>
        <v>2022</v>
      </c>
      <c r="D573" s="5" t="s">
        <v>606</v>
      </c>
      <c r="E573" s="5" t="str">
        <f>VLOOKUP(F573,'Set up'!$A$2:$C$48,2,FALSE)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up'!$A$2:$C$48,3,FALSE)</f>
        <v>Cash</v>
      </c>
      <c r="J573" s="5">
        <f>VLOOKUP(F573,'Set up'!$A$2:$D$48,4,FALSE)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up'!$A$2:$E$48,5,FALSE)</f>
        <v>PD Chq</v>
      </c>
      <c r="S573" s="1" t="s">
        <v>671</v>
      </c>
    </row>
    <row r="574" spans="1:19" x14ac:dyDescent="0.35">
      <c r="A574" s="4">
        <v>44613</v>
      </c>
      <c r="B574" s="5">
        <f t="shared" si="102"/>
        <v>2</v>
      </c>
      <c r="C574" s="5">
        <f t="shared" si="103"/>
        <v>2022</v>
      </c>
      <c r="D574" s="5" t="s">
        <v>607</v>
      </c>
      <c r="E574" s="5" t="str">
        <f>VLOOKUP(F574,'Set up'!$A$2:$C$48,2,FALSE)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up'!$A$2:$C$48,3,FALSE)</f>
        <v>Cash</v>
      </c>
      <c r="J574" s="5">
        <f>VLOOKUP(F574,'Set up'!$A$2:$D$48,4,FALSE)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up'!$A$2:$E$48,5,FALSE)</f>
        <v>Chq</v>
      </c>
      <c r="S574" s="1" t="s">
        <v>746</v>
      </c>
    </row>
    <row r="575" spans="1:19" x14ac:dyDescent="0.35">
      <c r="A575" s="4">
        <v>44614</v>
      </c>
      <c r="B575" s="5">
        <f t="shared" si="102"/>
        <v>2</v>
      </c>
      <c r="C575" s="5">
        <f t="shared" si="103"/>
        <v>2022</v>
      </c>
      <c r="D575" s="5" t="s">
        <v>608</v>
      </c>
      <c r="E575" s="5" t="str">
        <f>VLOOKUP(F575,'Set up'!$A$2:$C$48,2,FALSE)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up'!$A$2:$C$48,3,FALSE)</f>
        <v>Cash</v>
      </c>
      <c r="J575" s="5">
        <f>VLOOKUP(F575,'Set up'!$A$2:$D$48,4,FALSE)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up'!$A$2:$E$48,5,FALSE)</f>
        <v>Trsf</v>
      </c>
      <c r="S575" s="1" t="s">
        <v>620</v>
      </c>
    </row>
    <row r="576" spans="1:19" x14ac:dyDescent="0.35">
      <c r="A576" s="4">
        <v>44614</v>
      </c>
      <c r="B576" s="5">
        <f t="shared" si="102"/>
        <v>2</v>
      </c>
      <c r="C576" s="5">
        <f t="shared" si="103"/>
        <v>2022</v>
      </c>
      <c r="D576" s="5" t="s">
        <v>608</v>
      </c>
      <c r="E576" s="5" t="str">
        <f>VLOOKUP(F576,'Set up'!$A$2:$C$48,2,FALSE)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up'!$A$2:$C$48,3,FALSE)</f>
        <v>Cash</v>
      </c>
      <c r="J576" s="5">
        <f>VLOOKUP(F576,'Set up'!$A$2:$D$48,4,FALSE)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up'!$A$2:$E$48,5,FALSE)</f>
        <v>Trsf</v>
      </c>
      <c r="S576" s="1" t="s">
        <v>620</v>
      </c>
    </row>
    <row r="577" spans="1:19" x14ac:dyDescent="0.35">
      <c r="A577" s="4">
        <v>44614</v>
      </c>
      <c r="B577" s="5">
        <f t="shared" si="102"/>
        <v>2</v>
      </c>
      <c r="C577" s="5">
        <f t="shared" si="103"/>
        <v>2022</v>
      </c>
      <c r="D577" s="5" t="s">
        <v>608</v>
      </c>
      <c r="E577" s="5" t="str">
        <f>VLOOKUP(F577,'Set up'!$A$2:$C$48,2,FALSE)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up'!$A$2:$C$48,3,FALSE)</f>
        <v>Cash</v>
      </c>
      <c r="J577" s="5">
        <f>VLOOKUP(F577,'Set up'!$A$2:$D$48,4,FALSE)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up'!$A$2:$E$48,5,FALSE)</f>
        <v>Trsf</v>
      </c>
      <c r="S577" s="1" t="s">
        <v>620</v>
      </c>
    </row>
    <row r="578" spans="1:19" x14ac:dyDescent="0.35">
      <c r="A578" s="4">
        <v>44614</v>
      </c>
      <c r="B578" s="5">
        <f t="shared" si="102"/>
        <v>2</v>
      </c>
      <c r="C578" s="5">
        <f t="shared" si="103"/>
        <v>2022</v>
      </c>
      <c r="D578" s="5" t="s">
        <v>608</v>
      </c>
      <c r="E578" s="5" t="str">
        <f>VLOOKUP(F578,'Set up'!$A$2:$C$48,2,FALSE)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up'!$A$2:$C$48,3,FALSE)</f>
        <v>Cash</v>
      </c>
      <c r="J578" s="5">
        <f>VLOOKUP(F578,'Set up'!$A$2:$D$48,4,FALSE)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up'!$A$2:$E$48,5,FALSE)</f>
        <v>Trsf</v>
      </c>
      <c r="S578" s="1" t="s">
        <v>620</v>
      </c>
    </row>
    <row r="579" spans="1:19" x14ac:dyDescent="0.35">
      <c r="A579" s="4">
        <v>44614</v>
      </c>
      <c r="B579" s="5">
        <f t="shared" si="102"/>
        <v>2</v>
      </c>
      <c r="C579" s="5">
        <f t="shared" si="103"/>
        <v>2022</v>
      </c>
      <c r="D579" s="5" t="s">
        <v>608</v>
      </c>
      <c r="E579" s="5" t="str">
        <f>VLOOKUP(F579,'Set up'!$A$2:$C$48,2,FALSE)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up'!$A$2:$C$48,3,FALSE)</f>
        <v>Cash</v>
      </c>
      <c r="J579" s="5">
        <f>VLOOKUP(F579,'Set up'!$A$2:$D$48,4,FALSE)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up'!$A$2:$E$48,5,FALSE)</f>
        <v>Trsf</v>
      </c>
      <c r="S579" s="1" t="s">
        <v>620</v>
      </c>
    </row>
    <row r="580" spans="1:19" x14ac:dyDescent="0.35">
      <c r="A580" s="4">
        <v>44614</v>
      </c>
      <c r="B580" s="5">
        <f t="shared" si="102"/>
        <v>2</v>
      </c>
      <c r="C580" s="5">
        <f t="shared" si="103"/>
        <v>2022</v>
      </c>
      <c r="D580" s="5" t="s">
        <v>608</v>
      </c>
      <c r="E580" s="5" t="str">
        <f>VLOOKUP(F580,'Set up'!$A$2:$C$48,2,FALSE)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up'!$A$2:$C$48,3,FALSE)</f>
        <v>Cash</v>
      </c>
      <c r="J580" s="5">
        <f>VLOOKUP(F580,'Set up'!$A$2:$D$48,4,FALSE)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up'!$A$2:$E$48,5,FALSE)</f>
        <v>Trsf</v>
      </c>
      <c r="S580" s="1" t="s">
        <v>620</v>
      </c>
    </row>
    <row r="581" spans="1:19" x14ac:dyDescent="0.35">
      <c r="A581" s="4">
        <v>44616</v>
      </c>
      <c r="B581" s="5">
        <f t="shared" si="102"/>
        <v>2</v>
      </c>
      <c r="C581" s="5">
        <f t="shared" si="103"/>
        <v>2022</v>
      </c>
      <c r="D581" s="5" t="s">
        <v>609</v>
      </c>
      <c r="E581" s="5" t="str">
        <f>VLOOKUP(F581,'Set up'!$A$2:$C$48,2,FALSE)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up'!$A$2:$C$48,3,FALSE)</f>
        <v>Cash</v>
      </c>
      <c r="J581" s="5">
        <f>VLOOKUP(F581,'Set up'!$A$2:$D$48,4,FALSE)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up'!$A$2:$E$48,5,FALSE)</f>
        <v>Trsf</v>
      </c>
      <c r="S581" s="1" t="s">
        <v>821</v>
      </c>
    </row>
    <row r="582" spans="1:19" x14ac:dyDescent="0.35">
      <c r="A582" s="4">
        <v>44616</v>
      </c>
      <c r="B582" s="5">
        <f t="shared" si="102"/>
        <v>2</v>
      </c>
      <c r="C582" s="5">
        <f t="shared" si="103"/>
        <v>2022</v>
      </c>
      <c r="D582" s="5" t="s">
        <v>609</v>
      </c>
      <c r="E582" s="5" t="str">
        <f>VLOOKUP(F582,'Set up'!$A$2:$C$48,2,FALSE)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up'!$A$2:$C$48,3,FALSE)</f>
        <v>Cash</v>
      </c>
      <c r="J582" s="5">
        <f>VLOOKUP(F582,'Set up'!$A$2:$D$48,4,FALSE)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up'!$A$2:$E$48,5,FALSE)</f>
        <v>Trsf</v>
      </c>
      <c r="S582" s="1" t="s">
        <v>820</v>
      </c>
    </row>
    <row r="583" spans="1:19" x14ac:dyDescent="0.35">
      <c r="A583" s="4">
        <v>44616</v>
      </c>
      <c r="B583" s="5">
        <f t="shared" si="102"/>
        <v>2</v>
      </c>
      <c r="C583" s="5">
        <f t="shared" si="103"/>
        <v>2022</v>
      </c>
      <c r="D583" s="5" t="s">
        <v>609</v>
      </c>
      <c r="E583" s="5" t="str">
        <f>VLOOKUP(F583,'Set up'!$A$2:$C$48,2,FALSE)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up'!$A$2:$C$48,3,FALSE)</f>
        <v>Cash</v>
      </c>
      <c r="J583" s="5">
        <f>VLOOKUP(F583,'Set up'!$A$2:$D$48,4,FALSE)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up'!$A$2:$E$48,5,FALSE)</f>
        <v>Trsf</v>
      </c>
      <c r="S583" s="1" t="s">
        <v>820</v>
      </c>
    </row>
    <row r="584" spans="1:19" x14ac:dyDescent="0.35">
      <c r="A584" s="4">
        <v>44616</v>
      </c>
      <c r="B584" s="5">
        <f t="shared" si="102"/>
        <v>2</v>
      </c>
      <c r="C584" s="5">
        <f t="shared" si="103"/>
        <v>2022</v>
      </c>
      <c r="D584" s="5" t="s">
        <v>609</v>
      </c>
      <c r="E584" s="5" t="str">
        <f>VLOOKUP(F584,'Set up'!$A$2:$C$48,2,FALSE)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up'!$A$2:$C$48,3,FALSE)</f>
        <v>Cash</v>
      </c>
      <c r="J584" s="5">
        <f>VLOOKUP(F584,'Set up'!$A$2:$D$48,4,FALSE)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up'!$A$2:$E$48,5,FALSE)</f>
        <v>Trsf</v>
      </c>
      <c r="S584" s="1" t="s">
        <v>820</v>
      </c>
    </row>
    <row r="585" spans="1:19" x14ac:dyDescent="0.35">
      <c r="A585" s="4">
        <v>44616</v>
      </c>
      <c r="B585" s="5">
        <f t="shared" si="102"/>
        <v>2</v>
      </c>
      <c r="C585" s="5">
        <f t="shared" si="103"/>
        <v>2022</v>
      </c>
      <c r="D585" s="5" t="s">
        <v>609</v>
      </c>
      <c r="E585" s="5" t="str">
        <f>VLOOKUP(F585,'Set up'!$A$2:$C$48,2,FALSE)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up'!$A$2:$C$48,3,FALSE)</f>
        <v>Cash</v>
      </c>
      <c r="J585" s="5">
        <f>VLOOKUP(F585,'Set up'!$A$2:$D$48,4,FALSE)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up'!$A$2:$E$48,5,FALSE)</f>
        <v>Trsf</v>
      </c>
      <c r="S585" s="1" t="s">
        <v>820</v>
      </c>
    </row>
    <row r="586" spans="1:19" x14ac:dyDescent="0.35">
      <c r="A586" s="4">
        <v>44618</v>
      </c>
      <c r="B586" s="5">
        <f t="shared" si="102"/>
        <v>2</v>
      </c>
      <c r="C586" s="5">
        <f t="shared" si="103"/>
        <v>2022</v>
      </c>
      <c r="D586" s="5" t="s">
        <v>610</v>
      </c>
      <c r="E586" s="5" t="str">
        <f>VLOOKUP(F586,'Set up'!$A$2:$C$48,2,FALSE)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up'!$A$2:$C$48,3,FALSE)</f>
        <v>Cash</v>
      </c>
      <c r="J586" s="5">
        <f>VLOOKUP(F586,'Set up'!$A$2:$D$48,4,FALSE)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up'!$A$2:$E$48,5,FALSE)</f>
        <v>Trsf</v>
      </c>
      <c r="S586" s="1" t="s">
        <v>820</v>
      </c>
    </row>
    <row r="587" spans="1:19" x14ac:dyDescent="0.35">
      <c r="A587" s="4">
        <v>44618</v>
      </c>
      <c r="B587" s="5">
        <f t="shared" si="102"/>
        <v>2</v>
      </c>
      <c r="C587" s="5">
        <f t="shared" si="103"/>
        <v>2022</v>
      </c>
      <c r="D587" s="5" t="s">
        <v>610</v>
      </c>
      <c r="E587" s="5" t="str">
        <f>VLOOKUP(F587,'Set up'!$A$2:$C$48,2,FALSE)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up'!$A$2:$C$48,3,FALSE)</f>
        <v>Cash</v>
      </c>
      <c r="J587" s="5">
        <f>VLOOKUP(F587,'Set up'!$A$2:$D$48,4,FALSE)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up'!$A$2:$E$48,5,FALSE)</f>
        <v>Trsf</v>
      </c>
      <c r="S587" s="1" t="s">
        <v>820</v>
      </c>
    </row>
    <row r="588" spans="1:19" x14ac:dyDescent="0.35">
      <c r="A588" s="4">
        <v>44618</v>
      </c>
      <c r="B588" s="5">
        <f t="shared" si="102"/>
        <v>2</v>
      </c>
      <c r="C588" s="5">
        <f t="shared" si="103"/>
        <v>2022</v>
      </c>
      <c r="D588" s="5" t="s">
        <v>611</v>
      </c>
      <c r="E588" s="5" t="str">
        <f>VLOOKUP(F588,'Set up'!$A$2:$C$48,2,FALSE)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up'!$A$2:$C$48,3,FALSE)</f>
        <v>45</v>
      </c>
      <c r="J588" s="5">
        <f>VLOOKUP(F588,'Set up'!$A$2:$D$48,4,FALSE)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up'!$A$2:$E$48,5,FALSE)</f>
        <v>PD Chq</v>
      </c>
      <c r="S588" s="1" t="s">
        <v>743</v>
      </c>
    </row>
    <row r="589" spans="1:19" x14ac:dyDescent="0.35">
      <c r="A589" s="4">
        <v>44625</v>
      </c>
      <c r="B589" s="5">
        <f t="shared" si="102"/>
        <v>3</v>
      </c>
      <c r="C589" s="5">
        <f t="shared" si="103"/>
        <v>2022</v>
      </c>
      <c r="D589" s="5" t="s">
        <v>633</v>
      </c>
      <c r="E589" s="5" t="str">
        <f>VLOOKUP(F589,'Set up'!$A$2:$C$48,2,FALSE)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up'!$A$2:$C$48,3,FALSE)</f>
        <v>Cash</v>
      </c>
      <c r="J589" s="5">
        <f>VLOOKUP(F589,'Set up'!$A$2:$D$48,4,FALSE)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up'!$A$2:$E$48,5,FALSE)</f>
        <v>PD Chq</v>
      </c>
      <c r="S589" s="1" t="s">
        <v>744</v>
      </c>
    </row>
    <row r="590" spans="1:19" x14ac:dyDescent="0.35">
      <c r="A590" s="4">
        <v>44625</v>
      </c>
      <c r="B590" s="5">
        <f t="shared" si="102"/>
        <v>3</v>
      </c>
      <c r="C590" s="5">
        <f t="shared" si="103"/>
        <v>2022</v>
      </c>
      <c r="D590" s="5" t="s">
        <v>633</v>
      </c>
      <c r="E590" s="5" t="str">
        <f>VLOOKUP(F590,'Set up'!$A$2:$C$48,2,FALSE)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up'!$A$2:$C$48,3,FALSE)</f>
        <v>Cash</v>
      </c>
      <c r="J590" s="5">
        <f>VLOOKUP(F590,'Set up'!$A$2:$D$48,4,FALSE)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up'!$A$2:$E$48,5,FALSE)</f>
        <v>PD Chq</v>
      </c>
      <c r="S590" s="1" t="s">
        <v>744</v>
      </c>
    </row>
    <row r="591" spans="1:19" x14ac:dyDescent="0.35">
      <c r="A591" s="4">
        <v>44625</v>
      </c>
      <c r="B591" s="5">
        <f t="shared" si="102"/>
        <v>3</v>
      </c>
      <c r="C591" s="5">
        <f t="shared" si="103"/>
        <v>2022</v>
      </c>
      <c r="D591" s="5" t="s">
        <v>633</v>
      </c>
      <c r="E591" s="5" t="str">
        <f>VLOOKUP(F591,'Set up'!$A$2:$C$48,2,FALSE)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up'!$A$2:$C$48,3,FALSE)</f>
        <v>Cash</v>
      </c>
      <c r="J591" s="5">
        <f>VLOOKUP(F591,'Set up'!$A$2:$D$48,4,FALSE)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up'!$A$2:$E$48,5,FALSE)</f>
        <v>PD Chq</v>
      </c>
      <c r="S591" s="1" t="s">
        <v>744</v>
      </c>
    </row>
    <row r="592" spans="1:19" x14ac:dyDescent="0.35">
      <c r="A592" s="4">
        <v>44628</v>
      </c>
      <c r="B592" s="5">
        <f t="shared" si="102"/>
        <v>3</v>
      </c>
      <c r="C592" s="5">
        <f t="shared" si="103"/>
        <v>2022</v>
      </c>
      <c r="D592" s="5" t="s">
        <v>634</v>
      </c>
      <c r="E592" s="5" t="str">
        <f>VLOOKUP(F592,'Set up'!$A$2:$C$48,2,FALSE)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up'!$A$2:$C$48,3,FALSE)</f>
        <v>Cash</v>
      </c>
      <c r="J592" s="5">
        <f>VLOOKUP(F592,'Set up'!$A$2:$D$48,4,FALSE)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up'!$A$2:$E$48,5,FALSE)</f>
        <v>Trsf</v>
      </c>
      <c r="S592" s="1" t="s">
        <v>668</v>
      </c>
    </row>
    <row r="593" spans="1:19" x14ac:dyDescent="0.35">
      <c r="A593" s="4">
        <v>44628</v>
      </c>
      <c r="B593" s="5">
        <f t="shared" si="102"/>
        <v>3</v>
      </c>
      <c r="C593" s="5">
        <f t="shared" si="103"/>
        <v>2022</v>
      </c>
      <c r="D593" s="5" t="s">
        <v>634</v>
      </c>
      <c r="E593" s="5" t="str">
        <f>VLOOKUP(F593,'Set up'!$A$2:$C$48,2,FALSE)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up'!$A$2:$C$48,3,FALSE)</f>
        <v>Cash</v>
      </c>
      <c r="J593" s="5">
        <f>VLOOKUP(F593,'Set up'!$A$2:$D$48,4,FALSE)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up'!$A$2:$E$48,5,FALSE)</f>
        <v>Trsf</v>
      </c>
      <c r="S593" s="1" t="s">
        <v>668</v>
      </c>
    </row>
    <row r="594" spans="1:19" x14ac:dyDescent="0.35">
      <c r="A594" s="4">
        <v>44628</v>
      </c>
      <c r="B594" s="5">
        <f t="shared" si="102"/>
        <v>3</v>
      </c>
      <c r="C594" s="5">
        <f t="shared" si="103"/>
        <v>2022</v>
      </c>
      <c r="D594" s="5" t="s">
        <v>634</v>
      </c>
      <c r="E594" s="5" t="str">
        <f>VLOOKUP(F594,'Set up'!$A$2:$C$48,2,FALSE)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up'!$A$2:$C$48,3,FALSE)</f>
        <v>Cash</v>
      </c>
      <c r="J594" s="5">
        <f>VLOOKUP(F594,'Set up'!$A$2:$D$48,4,FALSE)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up'!$A$2:$E$48,5,FALSE)</f>
        <v>Trsf</v>
      </c>
      <c r="S594" s="1" t="s">
        <v>668</v>
      </c>
    </row>
    <row r="595" spans="1:19" x14ac:dyDescent="0.35">
      <c r="A595" s="4">
        <v>44628</v>
      </c>
      <c r="B595" s="5">
        <f t="shared" si="102"/>
        <v>3</v>
      </c>
      <c r="C595" s="5">
        <f t="shared" si="103"/>
        <v>2022</v>
      </c>
      <c r="D595" s="5" t="s">
        <v>634</v>
      </c>
      <c r="E595" s="5" t="str">
        <f>VLOOKUP(F595,'Set up'!$A$2:$C$48,2,FALSE)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up'!$A$2:$C$48,3,FALSE)</f>
        <v>Cash</v>
      </c>
      <c r="J595" s="5">
        <f>VLOOKUP(F595,'Set up'!$A$2:$D$48,4,FALSE)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up'!$A$2:$E$48,5,FALSE)</f>
        <v>Trsf</v>
      </c>
      <c r="S595" s="1" t="s">
        <v>668</v>
      </c>
    </row>
    <row r="596" spans="1:19" x14ac:dyDescent="0.35">
      <c r="A596" s="4">
        <v>44628</v>
      </c>
      <c r="B596" s="5">
        <f t="shared" si="102"/>
        <v>3</v>
      </c>
      <c r="C596" s="5">
        <f t="shared" si="103"/>
        <v>2022</v>
      </c>
      <c r="D596" s="5" t="s">
        <v>634</v>
      </c>
      <c r="E596" s="5" t="str">
        <f>VLOOKUP(F596,'Set up'!$A$2:$C$48,2,FALSE)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up'!$A$2:$C$48,3,FALSE)</f>
        <v>Cash</v>
      </c>
      <c r="J596" s="5">
        <f>VLOOKUP(F596,'Set up'!$A$2:$D$48,4,FALSE)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up'!$A$2:$E$48,5,FALSE)</f>
        <v>Trsf</v>
      </c>
      <c r="S596" s="1" t="s">
        <v>668</v>
      </c>
    </row>
    <row r="597" spans="1:19" x14ac:dyDescent="0.35">
      <c r="A597" s="4">
        <v>44628</v>
      </c>
      <c r="B597" s="5">
        <f t="shared" si="102"/>
        <v>3</v>
      </c>
      <c r="C597" s="5">
        <f t="shared" si="103"/>
        <v>2022</v>
      </c>
      <c r="D597" s="5" t="s">
        <v>634</v>
      </c>
      <c r="E597" s="5" t="str">
        <f>VLOOKUP(F597,'Set up'!$A$2:$C$48,2,FALSE)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up'!$A$2:$C$48,3,FALSE)</f>
        <v>Cash</v>
      </c>
      <c r="J597" s="5">
        <f>VLOOKUP(F597,'Set up'!$A$2:$D$48,4,FALSE)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up'!$A$2:$E$48,5,FALSE)</f>
        <v>Trsf</v>
      </c>
      <c r="S597" s="1" t="s">
        <v>668</v>
      </c>
    </row>
    <row r="598" spans="1:19" x14ac:dyDescent="0.35">
      <c r="A598" s="4">
        <v>44628</v>
      </c>
      <c r="B598" s="5">
        <f t="shared" si="102"/>
        <v>3</v>
      </c>
      <c r="C598" s="5">
        <f t="shared" si="103"/>
        <v>2022</v>
      </c>
      <c r="D598" s="5" t="s">
        <v>634</v>
      </c>
      <c r="E598" s="5" t="str">
        <f>VLOOKUP(F598,'Set up'!$A$2:$C$48,2,FALSE)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up'!$A$2:$C$48,3,FALSE)</f>
        <v>Cash</v>
      </c>
      <c r="J598" s="5">
        <f>VLOOKUP(F598,'Set up'!$A$2:$D$48,4,FALSE)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up'!$A$2:$E$48,5,FALSE)</f>
        <v>Trsf</v>
      </c>
      <c r="S598" s="1" t="s">
        <v>668</v>
      </c>
    </row>
    <row r="599" spans="1:19" x14ac:dyDescent="0.35">
      <c r="A599" s="4">
        <v>44628</v>
      </c>
      <c r="B599" s="5">
        <f t="shared" si="102"/>
        <v>3</v>
      </c>
      <c r="C599" s="5">
        <f t="shared" si="103"/>
        <v>2022</v>
      </c>
      <c r="D599" s="5" t="s">
        <v>634</v>
      </c>
      <c r="E599" s="5" t="str">
        <f>VLOOKUP(F599,'Set up'!$A$2:$C$48,2,FALSE)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up'!$A$2:$C$48,3,FALSE)</f>
        <v>Cash</v>
      </c>
      <c r="J599" s="5">
        <f>VLOOKUP(F599,'Set up'!$A$2:$D$48,4,FALSE)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up'!$A$2:$E$48,5,FALSE)</f>
        <v>Trsf</v>
      </c>
      <c r="S599" s="1" t="s">
        <v>668</v>
      </c>
    </row>
    <row r="600" spans="1:19" x14ac:dyDescent="0.35">
      <c r="A600" s="4">
        <v>44628</v>
      </c>
      <c r="B600" s="5">
        <f t="shared" si="102"/>
        <v>3</v>
      </c>
      <c r="C600" s="5">
        <f t="shared" si="103"/>
        <v>2022</v>
      </c>
      <c r="D600" s="5" t="s">
        <v>635</v>
      </c>
      <c r="E600" s="5" t="str">
        <f>VLOOKUP(F600,'Set up'!$A$2:$C$48,2,FALSE)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up'!$A$2:$C$48,3,FALSE)</f>
        <v>120</v>
      </c>
      <c r="J600" s="5">
        <f>VLOOKUP(F600,'Set up'!$A$2:$D$48,4,FALSE)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up'!$A$2:$E$48,5,FALSE)</f>
        <v>Trsf</v>
      </c>
      <c r="S600" s="1" t="s">
        <v>853</v>
      </c>
    </row>
    <row r="601" spans="1:19" x14ac:dyDescent="0.35">
      <c r="A601" s="4">
        <v>44628</v>
      </c>
      <c r="B601" s="5">
        <f t="shared" si="102"/>
        <v>3</v>
      </c>
      <c r="C601" s="5">
        <f t="shared" si="103"/>
        <v>2022</v>
      </c>
      <c r="D601" s="5" t="s">
        <v>635</v>
      </c>
      <c r="E601" s="5" t="str">
        <f>VLOOKUP(F601,'Set up'!$A$2:$C$48,2,FALSE)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up'!$A$2:$C$48,3,FALSE)</f>
        <v>120</v>
      </c>
      <c r="J601" s="5">
        <f>VLOOKUP(F601,'Set up'!$A$2:$D$48,4,FALSE)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up'!$A$2:$E$48,5,FALSE)</f>
        <v>Trsf</v>
      </c>
      <c r="S601" s="1" t="s">
        <v>853</v>
      </c>
    </row>
    <row r="602" spans="1:19" x14ac:dyDescent="0.35">
      <c r="A602" s="4">
        <v>44628</v>
      </c>
      <c r="B602" s="5">
        <f t="shared" si="102"/>
        <v>3</v>
      </c>
      <c r="C602" s="5">
        <f t="shared" si="103"/>
        <v>2022</v>
      </c>
      <c r="D602" s="5" t="s">
        <v>635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up'!$A$2:$C$48,3,FALSE)</f>
        <v>120</v>
      </c>
      <c r="J602" s="5">
        <f>VLOOKUP(F602,'Set up'!$A$2:$D$48,4,FALSE)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up'!$A$2:$E$48,5,FALSE)</f>
        <v>Trsf</v>
      </c>
      <c r="S602" s="1" t="s">
        <v>853</v>
      </c>
    </row>
    <row r="603" spans="1:19" x14ac:dyDescent="0.35">
      <c r="A603" s="4">
        <v>44629</v>
      </c>
      <c r="B603" s="5">
        <f t="shared" si="102"/>
        <v>3</v>
      </c>
      <c r="C603" s="5">
        <f t="shared" si="103"/>
        <v>2022</v>
      </c>
      <c r="D603" s="5" t="s">
        <v>642</v>
      </c>
      <c r="E603" s="5" t="str">
        <f>VLOOKUP(F603,'Set up'!$A$2:$C$48,2,FALSE)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up'!$A$2:$C$48,3,FALSE)</f>
        <v>Cash</v>
      </c>
      <c r="J603" s="5">
        <f>VLOOKUP(F603,'Set up'!$A$2:$D$48,4,FALSE)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up'!$A$2:$E$48,5,FALSE)</f>
        <v>Trsf</v>
      </c>
      <c r="S603" s="1" t="s">
        <v>668</v>
      </c>
    </row>
    <row r="604" spans="1:19" x14ac:dyDescent="0.35">
      <c r="A604" s="4">
        <v>44631</v>
      </c>
      <c r="B604" s="5">
        <f t="shared" si="102"/>
        <v>3</v>
      </c>
      <c r="C604" s="5">
        <f t="shared" si="103"/>
        <v>2022</v>
      </c>
      <c r="D604" s="5" t="s">
        <v>643</v>
      </c>
      <c r="E604" s="5" t="str">
        <f>VLOOKUP(F604,'Set up'!$A$2:$C$48,2,FALSE)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up'!$A$2:$C$48,3,FALSE)</f>
        <v>Cash</v>
      </c>
      <c r="J604" s="5">
        <f>VLOOKUP(F604,'Set up'!$A$2:$D$48,4,FALSE)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up'!$A$2:$E$48,5,FALSE)</f>
        <v>Trsf</v>
      </c>
      <c r="S604" s="1" t="s">
        <v>802</v>
      </c>
    </row>
    <row r="605" spans="1:19" x14ac:dyDescent="0.35">
      <c r="A605" s="4">
        <v>44631</v>
      </c>
      <c r="B605" s="5">
        <f t="shared" si="102"/>
        <v>3</v>
      </c>
      <c r="C605" s="5">
        <f t="shared" si="103"/>
        <v>2022</v>
      </c>
      <c r="D605" s="5" t="s">
        <v>643</v>
      </c>
      <c r="E605" s="5" t="str">
        <f>VLOOKUP(F605,'Set up'!$A$2:$C$48,2,FALSE)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up'!$A$2:$C$48,3,FALSE)</f>
        <v>Cash</v>
      </c>
      <c r="J605" s="5">
        <f>VLOOKUP(F605,'Set up'!$A$2:$D$48,4,FALSE)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up'!$A$2:$E$48,5,FALSE)</f>
        <v>Trsf</v>
      </c>
      <c r="S605" s="1" t="s">
        <v>802</v>
      </c>
    </row>
    <row r="606" spans="1:19" x14ac:dyDescent="0.35">
      <c r="A606" s="4">
        <v>44631</v>
      </c>
      <c r="B606" s="5">
        <f t="shared" si="102"/>
        <v>3</v>
      </c>
      <c r="C606" s="5">
        <f t="shared" si="103"/>
        <v>2022</v>
      </c>
      <c r="D606" s="5" t="s">
        <v>643</v>
      </c>
      <c r="E606" s="5" t="str">
        <f>VLOOKUP(F606,'Set up'!$A$2:$C$48,2,FALSE)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up'!$A$2:$C$48,3,FALSE)</f>
        <v>Cash</v>
      </c>
      <c r="J606" s="5">
        <f>VLOOKUP(F606,'Set up'!$A$2:$D$48,4,FALSE)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up'!$A$2:$E$48,5,FALSE)</f>
        <v>Trsf</v>
      </c>
      <c r="S606" s="1" t="s">
        <v>802</v>
      </c>
    </row>
    <row r="607" spans="1:19" x14ac:dyDescent="0.35">
      <c r="A607" s="4">
        <v>44631</v>
      </c>
      <c r="B607" s="5">
        <f t="shared" si="102"/>
        <v>3</v>
      </c>
      <c r="C607" s="5">
        <f t="shared" si="103"/>
        <v>2022</v>
      </c>
      <c r="D607" s="5" t="s">
        <v>643</v>
      </c>
      <c r="E607" s="5" t="str">
        <f>VLOOKUP(F607,'Set up'!$A$2:$C$48,2,FALSE)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up'!$A$2:$C$48,3,FALSE)</f>
        <v>Cash</v>
      </c>
      <c r="J607" s="5">
        <f>VLOOKUP(F607,'Set up'!$A$2:$D$48,4,FALSE)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up'!$A$2:$E$48,5,FALSE)</f>
        <v>Trsf</v>
      </c>
      <c r="S607" s="1" t="s">
        <v>802</v>
      </c>
    </row>
    <row r="608" spans="1:19" x14ac:dyDescent="0.35">
      <c r="A608" s="4">
        <v>44632</v>
      </c>
      <c r="B608" s="5">
        <f t="shared" si="102"/>
        <v>3</v>
      </c>
      <c r="C608" s="5">
        <f t="shared" si="103"/>
        <v>2022</v>
      </c>
      <c r="D608" s="5" t="s">
        <v>644</v>
      </c>
      <c r="E608" s="5" t="str">
        <f>VLOOKUP(F608,'Set up'!$A$2:$C$48,2,FALSE)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up'!$A$2:$C$48,3,FALSE)</f>
        <v>Cash</v>
      </c>
      <c r="J608" s="5">
        <f>VLOOKUP(F608,'Set up'!$A$2:$D$48,4,FALSE)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up'!$A$2:$E$48,5,FALSE)</f>
        <v>Trsf</v>
      </c>
      <c r="S608" s="1" t="s">
        <v>668</v>
      </c>
    </row>
    <row r="609" spans="1:19" x14ac:dyDescent="0.35">
      <c r="A609" s="4">
        <v>44632</v>
      </c>
      <c r="B609" s="5">
        <f t="shared" si="102"/>
        <v>3</v>
      </c>
      <c r="C609" s="5">
        <f t="shared" si="103"/>
        <v>2022</v>
      </c>
      <c r="D609" s="5" t="s">
        <v>645</v>
      </c>
      <c r="E609" s="5" t="str">
        <f>VLOOKUP(F609,'Set up'!$A$2:$C$48,2,FALSE)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up'!$A$2:$C$48,3,FALSE)</f>
        <v>Cash</v>
      </c>
      <c r="J609" s="5">
        <f>VLOOKUP(F609,'Set up'!$A$2:$D$48,4,FALSE)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up'!$A$2:$E$48,5,FALSE)</f>
        <v>Chq</v>
      </c>
      <c r="S609" s="1" t="s">
        <v>746</v>
      </c>
    </row>
    <row r="610" spans="1:19" x14ac:dyDescent="0.35">
      <c r="A610" s="4">
        <v>44634</v>
      </c>
      <c r="B610" s="5">
        <f t="shared" si="102"/>
        <v>3</v>
      </c>
      <c r="C610" s="5">
        <f t="shared" si="103"/>
        <v>2022</v>
      </c>
      <c r="D610" s="5" t="s">
        <v>646</v>
      </c>
      <c r="E610" s="5" t="str">
        <f>VLOOKUP(F610,'Set up'!$A$2:$C$48,2,FALSE)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up'!$A$2:$C$48,3,FALSE)</f>
        <v>Cash</v>
      </c>
      <c r="J610" s="5">
        <f>VLOOKUP(F610,'Set up'!$A$2:$D$48,4,FALSE)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up'!$A$2:$E$48,5,FALSE)</f>
        <v>Trsf</v>
      </c>
      <c r="S610" s="1" t="s">
        <v>823</v>
      </c>
    </row>
    <row r="611" spans="1:19" x14ac:dyDescent="0.35">
      <c r="A611" s="4">
        <v>44634</v>
      </c>
      <c r="B611" s="5">
        <f t="shared" si="102"/>
        <v>3</v>
      </c>
      <c r="C611" s="5">
        <f t="shared" si="103"/>
        <v>2022</v>
      </c>
      <c r="D611" s="5" t="s">
        <v>646</v>
      </c>
      <c r="E611" s="5" t="str">
        <f>VLOOKUP(F611,'Set up'!$A$2:$C$48,2,FALSE)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up'!$A$2:$C$48,3,FALSE)</f>
        <v>Cash</v>
      </c>
      <c r="J611" s="5">
        <f>VLOOKUP(F611,'Set up'!$A$2:$D$48,4,FALSE)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up'!$A$2:$E$48,5,FALSE)</f>
        <v>Trsf</v>
      </c>
      <c r="S611" s="1" t="s">
        <v>822</v>
      </c>
    </row>
    <row r="612" spans="1:19" x14ac:dyDescent="0.35">
      <c r="A612" s="4">
        <v>44634</v>
      </c>
      <c r="B612" s="5">
        <f t="shared" si="102"/>
        <v>3</v>
      </c>
      <c r="C612" s="5">
        <f t="shared" si="103"/>
        <v>2022</v>
      </c>
      <c r="D612" s="5" t="s">
        <v>646</v>
      </c>
      <c r="E612" s="5" t="str">
        <f>VLOOKUP(F612,'Set up'!$A$2:$C$48,2,FALSE)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up'!$A$2:$C$48,3,FALSE)</f>
        <v>Cash</v>
      </c>
      <c r="J612" s="5">
        <f>VLOOKUP(F612,'Set up'!$A$2:$D$48,4,FALSE)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up'!$A$2:$E$48,5,FALSE)</f>
        <v>Trsf</v>
      </c>
      <c r="S612" s="1" t="s">
        <v>822</v>
      </c>
    </row>
    <row r="613" spans="1:19" x14ac:dyDescent="0.35">
      <c r="A613" s="4">
        <v>44635</v>
      </c>
      <c r="B613" s="5">
        <f t="shared" si="102"/>
        <v>3</v>
      </c>
      <c r="C613" s="5">
        <f t="shared" si="103"/>
        <v>2022</v>
      </c>
      <c r="D613" s="5" t="s">
        <v>647</v>
      </c>
      <c r="E613" s="5" t="str">
        <f>VLOOKUP(F613,'Set up'!$A$2:$C$48,2,FALSE)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up'!$A$2:$C$48,3,FALSE)</f>
        <v>120</v>
      </c>
      <c r="J613" s="5">
        <f>VLOOKUP(F613,'Set up'!$A$2:$D$48,4,FALSE)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up'!$A$2:$E$48,5,FALSE)</f>
        <v>Trsf</v>
      </c>
      <c r="S613" s="1" t="s">
        <v>853</v>
      </c>
    </row>
    <row r="614" spans="1:19" x14ac:dyDescent="0.35">
      <c r="A614" s="4">
        <v>44635</v>
      </c>
      <c r="B614" s="5">
        <f t="shared" si="102"/>
        <v>3</v>
      </c>
      <c r="C614" s="5">
        <f t="shared" si="103"/>
        <v>2022</v>
      </c>
      <c r="D614" s="5" t="s">
        <v>647</v>
      </c>
      <c r="E614" s="5" t="str">
        <f>VLOOKUP(F614,'Set up'!$A$2:$C$48,2,FALSE)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up'!$A$2:$C$48,3,FALSE)</f>
        <v>120</v>
      </c>
      <c r="J614" s="5">
        <f>VLOOKUP(F614,'Set up'!$A$2:$D$48,4,FALSE)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up'!$A$2:$E$48,5,FALSE)</f>
        <v>Trsf</v>
      </c>
      <c r="S614" s="1" t="s">
        <v>853</v>
      </c>
    </row>
    <row r="615" spans="1:19" x14ac:dyDescent="0.35">
      <c r="A615" s="4">
        <v>44635</v>
      </c>
      <c r="B615" s="5">
        <f t="shared" si="102"/>
        <v>3</v>
      </c>
      <c r="C615" s="5">
        <f t="shared" si="103"/>
        <v>2022</v>
      </c>
      <c r="D615" s="5" t="s">
        <v>647</v>
      </c>
      <c r="E615" s="5" t="str">
        <f>VLOOKUP(F615,'Set up'!$A$2:$C$48,2,FALSE)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up'!$A$2:$C$48,3,FALSE)</f>
        <v>120</v>
      </c>
      <c r="J615" s="5">
        <f>VLOOKUP(F615,'Set up'!$A$2:$D$48,4,FALSE)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up'!$A$2:$E$48,5,FALSE)</f>
        <v>Trsf</v>
      </c>
      <c r="S615" s="1" t="s">
        <v>853</v>
      </c>
    </row>
    <row r="616" spans="1:19" x14ac:dyDescent="0.35">
      <c r="A616" s="4">
        <v>44635</v>
      </c>
      <c r="B616" s="5">
        <f t="shared" si="102"/>
        <v>3</v>
      </c>
      <c r="C616" s="5">
        <f t="shared" si="103"/>
        <v>2022</v>
      </c>
      <c r="D616" s="5" t="s">
        <v>648</v>
      </c>
      <c r="E616" s="5" t="str">
        <f>VLOOKUP(F616,'Set up'!$A$2:$C$48,2,FALSE)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up'!$A$2:$C$48,3,FALSE)</f>
        <v>Cash</v>
      </c>
      <c r="J616" s="5">
        <f>VLOOKUP(F616,'Set up'!$A$2:$D$48,4,FALSE)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up'!$A$2:$E$48,5,FALSE)</f>
        <v>Trsf</v>
      </c>
      <c r="S616" s="1" t="s">
        <v>822</v>
      </c>
    </row>
    <row r="617" spans="1:19" x14ac:dyDescent="0.35">
      <c r="A617" s="4">
        <v>44635</v>
      </c>
      <c r="B617" s="5">
        <f t="shared" si="102"/>
        <v>3</v>
      </c>
      <c r="C617" s="5">
        <f t="shared" si="103"/>
        <v>2022</v>
      </c>
      <c r="D617" s="5" t="s">
        <v>648</v>
      </c>
      <c r="E617" s="5" t="str">
        <f>VLOOKUP(F617,'Set up'!$A$2:$C$48,2,FALSE)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up'!$A$2:$C$48,3,FALSE)</f>
        <v>Cash</v>
      </c>
      <c r="J617" s="5">
        <f>VLOOKUP(F617,'Set up'!$A$2:$D$48,4,FALSE)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up'!$A$2:$E$48,5,FALSE)</f>
        <v>Trsf</v>
      </c>
      <c r="S617" s="1" t="s">
        <v>825</v>
      </c>
    </row>
    <row r="618" spans="1:19" x14ac:dyDescent="0.35">
      <c r="A618" s="4">
        <v>44635</v>
      </c>
      <c r="B618" s="5">
        <f t="shared" si="102"/>
        <v>3</v>
      </c>
      <c r="C618" s="5">
        <f t="shared" si="103"/>
        <v>2022</v>
      </c>
      <c r="D618" s="5" t="s">
        <v>648</v>
      </c>
      <c r="E618" s="5" t="str">
        <f>VLOOKUP(F618,'Set up'!$A$2:$C$48,2,FALSE)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up'!$A$2:$C$48,3,FALSE)</f>
        <v>Cash</v>
      </c>
      <c r="J618" s="5">
        <f>VLOOKUP(F618,'Set up'!$A$2:$D$48,4,FALSE)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up'!$A$2:$E$48,5,FALSE)</f>
        <v>Trsf</v>
      </c>
      <c r="S618" s="1" t="s">
        <v>824</v>
      </c>
    </row>
    <row r="619" spans="1:19" x14ac:dyDescent="0.35">
      <c r="A619" s="4">
        <v>44635</v>
      </c>
      <c r="B619" s="5">
        <f t="shared" si="102"/>
        <v>3</v>
      </c>
      <c r="C619" s="5">
        <f t="shared" si="103"/>
        <v>2022</v>
      </c>
      <c r="D619" s="5" t="s">
        <v>648</v>
      </c>
      <c r="E619" s="5" t="str">
        <f>VLOOKUP(F619,'Set up'!$A$2:$C$48,2,FALSE)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up'!$A$2:$C$48,3,FALSE)</f>
        <v>Cash</v>
      </c>
      <c r="J619" s="5">
        <f>VLOOKUP(F619,'Set up'!$A$2:$D$48,4,FALSE)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up'!$A$2:$E$48,5,FALSE)</f>
        <v>Trsf</v>
      </c>
      <c r="S619" s="1" t="s">
        <v>824</v>
      </c>
    </row>
    <row r="620" spans="1:19" x14ac:dyDescent="0.35">
      <c r="A620" s="4">
        <v>44635</v>
      </c>
      <c r="B620" s="5">
        <f t="shared" si="102"/>
        <v>3</v>
      </c>
      <c r="C620" s="5">
        <f t="shared" si="103"/>
        <v>2022</v>
      </c>
      <c r="D620" s="5" t="s">
        <v>648</v>
      </c>
      <c r="E620" s="5" t="str">
        <f>VLOOKUP(F620,'Set up'!$A$2:$C$48,2,FALSE)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up'!$A$2:$C$48,3,FALSE)</f>
        <v>Cash</v>
      </c>
      <c r="J620" s="5">
        <f>VLOOKUP(F620,'Set up'!$A$2:$D$48,4,FALSE)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up'!$A$2:$E$48,5,FALSE)</f>
        <v>Trsf</v>
      </c>
      <c r="S620" s="1" t="s">
        <v>824</v>
      </c>
    </row>
    <row r="621" spans="1:19" x14ac:dyDescent="0.35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649</v>
      </c>
      <c r="E621" s="5" t="str">
        <f>VLOOKUP(F621,'Set up'!$A$2:$C$48,2,FALSE)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up'!$A$2:$C$48,3,FALSE)</f>
        <v>Cash</v>
      </c>
      <c r="J621" s="5">
        <f>VLOOKUP(F621,'Set up'!$A$2:$D$48,4,FALSE)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up'!$A$2:$E$48,5,FALSE)</f>
        <v>Trsf</v>
      </c>
      <c r="S621" s="1" t="s">
        <v>803</v>
      </c>
    </row>
    <row r="622" spans="1:19" x14ac:dyDescent="0.35">
      <c r="A622" s="4">
        <v>44638</v>
      </c>
      <c r="B622" s="5">
        <f t="shared" si="113"/>
        <v>3</v>
      </c>
      <c r="C622" s="5">
        <f t="shared" si="114"/>
        <v>2022</v>
      </c>
      <c r="D622" s="5" t="s">
        <v>650</v>
      </c>
      <c r="E622" s="5" t="str">
        <f>VLOOKUP(F622,'Set up'!$A$2:$C$48,2,FALSE)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up'!$A$2:$C$48,3,FALSE)</f>
        <v>Cash</v>
      </c>
      <c r="J622" s="5">
        <f>VLOOKUP(F622,'Set up'!$A$2:$D$48,4,FALSE)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up'!$A$2:$E$48,5,FALSE)</f>
        <v>Trsf</v>
      </c>
      <c r="S622" s="1" t="s">
        <v>839</v>
      </c>
    </row>
    <row r="623" spans="1:19" x14ac:dyDescent="0.35">
      <c r="A623" s="4">
        <v>44638</v>
      </c>
      <c r="B623" s="5">
        <f t="shared" si="113"/>
        <v>3</v>
      </c>
      <c r="C623" s="5">
        <f t="shared" si="114"/>
        <v>2022</v>
      </c>
      <c r="D623" s="5" t="s">
        <v>650</v>
      </c>
      <c r="E623" s="5" t="str">
        <f>VLOOKUP(F623,'Set up'!$A$2:$C$48,2,FALSE)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up'!$A$2:$C$48,3,FALSE)</f>
        <v>Cash</v>
      </c>
      <c r="J623" s="5">
        <f>VLOOKUP(F623,'Set up'!$A$2:$D$48,4,FALSE)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up'!$A$2:$E$48,5,FALSE)</f>
        <v>Trsf</v>
      </c>
      <c r="S623" s="1" t="s">
        <v>838</v>
      </c>
    </row>
    <row r="624" spans="1:19" x14ac:dyDescent="0.35">
      <c r="A624" s="4">
        <v>44638</v>
      </c>
      <c r="B624" s="5">
        <f t="shared" si="113"/>
        <v>3</v>
      </c>
      <c r="C624" s="5">
        <f t="shared" si="114"/>
        <v>2022</v>
      </c>
      <c r="D624" s="5" t="s">
        <v>650</v>
      </c>
      <c r="E624" s="5" t="str">
        <f>VLOOKUP(F624,'Set up'!$A$2:$C$48,2,FALSE)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up'!$A$2:$C$48,3,FALSE)</f>
        <v>Cash</v>
      </c>
      <c r="J624" s="5">
        <f>VLOOKUP(F624,'Set up'!$A$2:$D$48,4,FALSE)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up'!$A$2:$E$48,5,FALSE)</f>
        <v>Trsf</v>
      </c>
      <c r="S624" s="1" t="s">
        <v>838</v>
      </c>
    </row>
    <row r="625" spans="1:19" x14ac:dyDescent="0.35">
      <c r="A625" s="4">
        <v>44639</v>
      </c>
      <c r="B625" s="5">
        <f t="shared" si="113"/>
        <v>3</v>
      </c>
      <c r="C625" s="5">
        <f t="shared" si="114"/>
        <v>2022</v>
      </c>
      <c r="D625" s="5" t="s">
        <v>651</v>
      </c>
      <c r="E625" s="5" t="str">
        <f>VLOOKUP(F625,'Set up'!$A$2:$C$48,2,FALSE)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up'!$A$2:$C$48,3,FALSE)</f>
        <v>Cash</v>
      </c>
      <c r="J625" s="5">
        <f>VLOOKUP(F625,'Set up'!$A$2:$D$48,4,FALSE)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up'!$A$2:$E$48,5,FALSE)</f>
        <v>PD Chq</v>
      </c>
      <c r="S625" s="1" t="s">
        <v>816</v>
      </c>
    </row>
    <row r="626" spans="1:19" x14ac:dyDescent="0.35">
      <c r="A626" s="4">
        <v>44639</v>
      </c>
      <c r="B626" s="5">
        <f t="shared" si="113"/>
        <v>3</v>
      </c>
      <c r="C626" s="5">
        <f t="shared" si="114"/>
        <v>2022</v>
      </c>
      <c r="D626" s="5" t="s">
        <v>651</v>
      </c>
      <c r="E626" s="5" t="str">
        <f>VLOOKUP(F626,'Set up'!$A$2:$C$48,2,FALSE)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up'!$A$2:$C$48,3,FALSE)</f>
        <v>Cash</v>
      </c>
      <c r="J626" s="5">
        <f>VLOOKUP(F626,'Set up'!$A$2:$D$48,4,FALSE)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up'!$A$2:$E$48,5,FALSE)</f>
        <v>PD Chq</v>
      </c>
      <c r="S626" s="1" t="s">
        <v>816</v>
      </c>
    </row>
    <row r="627" spans="1:19" x14ac:dyDescent="0.35">
      <c r="A627" s="4">
        <v>44639</v>
      </c>
      <c r="B627" s="5">
        <f t="shared" si="113"/>
        <v>3</v>
      </c>
      <c r="C627" s="5">
        <f t="shared" si="114"/>
        <v>2022</v>
      </c>
      <c r="D627" s="5" t="s">
        <v>651</v>
      </c>
      <c r="E627" s="5" t="str">
        <f>VLOOKUP(F627,'Set up'!$A$2:$C$48,2,FALSE)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up'!$A$2:$C$48,3,FALSE)</f>
        <v>Cash</v>
      </c>
      <c r="J627" s="5">
        <f>VLOOKUP(F627,'Set up'!$A$2:$D$48,4,FALSE)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up'!$A$2:$E$48,5,FALSE)</f>
        <v>PD Chq</v>
      </c>
      <c r="S627" s="1" t="s">
        <v>816</v>
      </c>
    </row>
    <row r="628" spans="1:19" x14ac:dyDescent="0.35">
      <c r="A628" s="4">
        <v>44639</v>
      </c>
      <c r="B628" s="5">
        <f t="shared" si="113"/>
        <v>3</v>
      </c>
      <c r="C628" s="5">
        <f t="shared" si="114"/>
        <v>2022</v>
      </c>
      <c r="D628" s="5" t="s">
        <v>651</v>
      </c>
      <c r="E628" s="5" t="str">
        <f>VLOOKUP(F628,'Set up'!$A$2:$C$48,2,FALSE)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up'!$A$2:$C$48,3,FALSE)</f>
        <v>Cash</v>
      </c>
      <c r="J628" s="5">
        <f>VLOOKUP(F628,'Set up'!$A$2:$D$48,4,FALSE)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up'!$A$2:$E$48,5,FALSE)</f>
        <v>PD Chq</v>
      </c>
      <c r="S628" s="1" t="s">
        <v>816</v>
      </c>
    </row>
    <row r="629" spans="1:19" x14ac:dyDescent="0.35">
      <c r="A629" s="4">
        <v>44639</v>
      </c>
      <c r="B629" s="5">
        <f t="shared" si="113"/>
        <v>3</v>
      </c>
      <c r="C629" s="5">
        <f t="shared" si="114"/>
        <v>2022</v>
      </c>
      <c r="D629" s="5" t="s">
        <v>651</v>
      </c>
      <c r="E629" s="5" t="str">
        <f>VLOOKUP(F629,'Set up'!$A$2:$C$48,2,FALSE)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up'!$A$2:$C$48,3,FALSE)</f>
        <v>Cash</v>
      </c>
      <c r="J629" s="5">
        <f>VLOOKUP(F629,'Set up'!$A$2:$D$48,4,FALSE)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up'!$A$2:$E$48,5,FALSE)</f>
        <v>PD Chq</v>
      </c>
      <c r="S629" s="1" t="s">
        <v>816</v>
      </c>
    </row>
    <row r="630" spans="1:19" x14ac:dyDescent="0.35">
      <c r="A630" s="4">
        <v>44639</v>
      </c>
      <c r="B630" s="5">
        <f t="shared" si="113"/>
        <v>3</v>
      </c>
      <c r="C630" s="5">
        <f t="shared" si="114"/>
        <v>2022</v>
      </c>
      <c r="D630" s="5" t="s">
        <v>651</v>
      </c>
      <c r="E630" s="5" t="str">
        <f>VLOOKUP(F630,'Set up'!$A$2:$C$48,2,FALSE)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up'!$A$2:$C$48,3,FALSE)</f>
        <v>Cash</v>
      </c>
      <c r="J630" s="5">
        <f>VLOOKUP(F630,'Set up'!$A$2:$D$48,4,FALSE)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up'!$A$2:$E$48,5,FALSE)</f>
        <v>PD Chq</v>
      </c>
      <c r="S630" s="1" t="s">
        <v>816</v>
      </c>
    </row>
    <row r="631" spans="1:19" x14ac:dyDescent="0.35">
      <c r="A631" s="4">
        <v>44639</v>
      </c>
      <c r="B631" s="5">
        <f t="shared" si="113"/>
        <v>3</v>
      </c>
      <c r="C631" s="5">
        <f t="shared" si="114"/>
        <v>2022</v>
      </c>
      <c r="D631" s="5" t="s">
        <v>651</v>
      </c>
      <c r="E631" s="5" t="str">
        <f>VLOOKUP(F631,'Set up'!$A$2:$C$48,2,FALSE)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up'!$A$2:$C$48,3,FALSE)</f>
        <v>Cash</v>
      </c>
      <c r="J631" s="5">
        <f>VLOOKUP(F631,'Set up'!$A$2:$D$48,4,FALSE)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up'!$A$2:$E$48,5,FALSE)</f>
        <v>PD Chq</v>
      </c>
      <c r="S631" s="1" t="s">
        <v>816</v>
      </c>
    </row>
    <row r="632" spans="1:19" x14ac:dyDescent="0.35">
      <c r="A632" s="4">
        <v>44641</v>
      </c>
      <c r="B632" s="5">
        <f t="shared" si="113"/>
        <v>3</v>
      </c>
      <c r="C632" s="5">
        <f t="shared" si="114"/>
        <v>2022</v>
      </c>
      <c r="D632" s="5" t="s">
        <v>652</v>
      </c>
      <c r="E632" s="5" t="str">
        <f>VLOOKUP(F632,'Set up'!$A$2:$C$48,2,FALSE)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up'!$A$2:$C$48,3,FALSE)</f>
        <v>Cash</v>
      </c>
      <c r="J632" s="5">
        <f>VLOOKUP(F632,'Set up'!$A$2:$D$48,4,FALSE)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up'!$A$2:$E$48,5,FALSE)</f>
        <v>Chq</v>
      </c>
      <c r="S632" s="1" t="s">
        <v>746</v>
      </c>
    </row>
    <row r="633" spans="1:19" x14ac:dyDescent="0.35">
      <c r="A633" s="4">
        <v>44643</v>
      </c>
      <c r="B633" s="5">
        <f t="shared" si="113"/>
        <v>3</v>
      </c>
      <c r="C633" s="5">
        <f t="shared" si="114"/>
        <v>2022</v>
      </c>
      <c r="D633" s="5" t="s">
        <v>653</v>
      </c>
      <c r="E633" s="5" t="str">
        <f>VLOOKUP(F633,'Set up'!$A$2:$C$48,2,FALSE)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up'!$A$2:$C$48,3,FALSE)</f>
        <v>Cash</v>
      </c>
      <c r="J633" s="5">
        <f>VLOOKUP(F633,'Set up'!$A$2:$D$48,4,FALSE)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up'!$A$2:$E$48,5,FALSE)</f>
        <v>Trsf</v>
      </c>
      <c r="S633" s="1" t="s">
        <v>838</v>
      </c>
    </row>
    <row r="634" spans="1:19" x14ac:dyDescent="0.35">
      <c r="A634" s="4">
        <v>44643</v>
      </c>
      <c r="B634" s="5">
        <f t="shared" si="113"/>
        <v>3</v>
      </c>
      <c r="C634" s="5">
        <f t="shared" si="114"/>
        <v>2022</v>
      </c>
      <c r="D634" s="5" t="s">
        <v>653</v>
      </c>
      <c r="E634" s="5" t="str">
        <f>VLOOKUP(F634,'Set up'!$A$2:$C$48,2,FALSE)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up'!$A$2:$C$48,3,FALSE)</f>
        <v>Cash</v>
      </c>
      <c r="J634" s="5">
        <f>VLOOKUP(F634,'Set up'!$A$2:$D$48,4,FALSE)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up'!$A$2:$E$48,5,FALSE)</f>
        <v>Trsf</v>
      </c>
      <c r="S634" s="1" t="s">
        <v>838</v>
      </c>
    </row>
    <row r="635" spans="1:19" ht="15" customHeight="1" x14ac:dyDescent="0.35">
      <c r="A635" s="4">
        <v>44643</v>
      </c>
      <c r="B635" s="5">
        <f t="shared" si="113"/>
        <v>3</v>
      </c>
      <c r="C635" s="5">
        <f t="shared" si="114"/>
        <v>2022</v>
      </c>
      <c r="D635" s="5" t="s">
        <v>653</v>
      </c>
      <c r="E635" s="5" t="str">
        <f>VLOOKUP(F635,'Set up'!$A$2:$C$48,2,FALSE)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up'!$A$2:$C$48,3,FALSE)</f>
        <v>Cash</v>
      </c>
      <c r="J635" s="5">
        <f>VLOOKUP(F635,'Set up'!$A$2:$D$48,4,FALSE)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up'!$A$2:$E$48,5,FALSE)</f>
        <v>Trsf</v>
      </c>
      <c r="S635" s="1" t="s">
        <v>838</v>
      </c>
    </row>
    <row r="636" spans="1:19" x14ac:dyDescent="0.35">
      <c r="A636" s="4">
        <v>44643</v>
      </c>
      <c r="B636" s="5">
        <f t="shared" si="113"/>
        <v>3</v>
      </c>
      <c r="C636" s="5">
        <f t="shared" si="114"/>
        <v>2022</v>
      </c>
      <c r="D636" s="5" t="s">
        <v>653</v>
      </c>
      <c r="E636" s="5" t="str">
        <f>VLOOKUP(F636,'Set up'!$A$2:$C$48,2,FALSE)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up'!$A$2:$C$48,3,FALSE)</f>
        <v>Cash</v>
      </c>
      <c r="J636" s="5">
        <f>VLOOKUP(F636,'Set up'!$A$2:$D$48,4,FALSE)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up'!$A$2:$E$48,5,FALSE)</f>
        <v>Trsf</v>
      </c>
      <c r="S636" s="1" t="s">
        <v>838</v>
      </c>
    </row>
    <row r="637" spans="1:19" x14ac:dyDescent="0.35">
      <c r="A637" s="4">
        <v>44645</v>
      </c>
      <c r="B637" s="5">
        <f t="shared" si="113"/>
        <v>3</v>
      </c>
      <c r="C637" s="5">
        <f t="shared" si="114"/>
        <v>2022</v>
      </c>
      <c r="D637" s="5" t="s">
        <v>660</v>
      </c>
      <c r="E637" s="5" t="str">
        <f>VLOOKUP(F637,'Set up'!$A$2:$C$48,2,FALSE)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up'!$A$2:$C$48,3,FALSE)</f>
        <v>Cash</v>
      </c>
      <c r="J637" s="5">
        <f>VLOOKUP(F637,'Set up'!$A$2:$D$48,4,FALSE)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up'!$A$2:$E$48,5,FALSE)</f>
        <v>Trsf</v>
      </c>
      <c r="S637" s="1" t="s">
        <v>838</v>
      </c>
    </row>
    <row r="638" spans="1:19" x14ac:dyDescent="0.35">
      <c r="A638" s="4">
        <v>44645</v>
      </c>
      <c r="B638" s="5">
        <f t="shared" si="113"/>
        <v>3</v>
      </c>
      <c r="C638" s="5">
        <f t="shared" si="114"/>
        <v>2022</v>
      </c>
      <c r="D638" s="5" t="s">
        <v>660</v>
      </c>
      <c r="E638" s="5" t="str">
        <f>VLOOKUP(F638,'Set up'!$A$2:$C$48,2,FALSE)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up'!$A$2:$C$48,3,FALSE)</f>
        <v>Cash</v>
      </c>
      <c r="J638" s="5">
        <f>VLOOKUP(F638,'Set up'!$A$2:$D$48,4,FALSE)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up'!$A$2:$E$48,5,FALSE)</f>
        <v>Trsf</v>
      </c>
      <c r="S638" s="1" t="s">
        <v>838</v>
      </c>
    </row>
    <row r="639" spans="1:19" x14ac:dyDescent="0.35">
      <c r="A639" s="4">
        <v>44645</v>
      </c>
      <c r="B639" s="5">
        <f t="shared" si="113"/>
        <v>3</v>
      </c>
      <c r="C639" s="5">
        <f t="shared" si="114"/>
        <v>2022</v>
      </c>
      <c r="D639" s="5" t="s">
        <v>660</v>
      </c>
      <c r="E639" s="5" t="str">
        <f>VLOOKUP(F639,'Set up'!$A$2:$C$48,2,FALSE)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up'!$A$2:$C$48,3,FALSE)</f>
        <v>Cash</v>
      </c>
      <c r="J639" s="5">
        <f>VLOOKUP(F639,'Set up'!$A$2:$D$48,4,FALSE)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up'!$A$2:$E$48,5,FALSE)</f>
        <v>Trsf</v>
      </c>
      <c r="S639" s="1" t="s">
        <v>838</v>
      </c>
    </row>
    <row r="640" spans="1:19" x14ac:dyDescent="0.35">
      <c r="A640" s="4">
        <v>44645</v>
      </c>
      <c r="B640" s="5">
        <f t="shared" si="113"/>
        <v>3</v>
      </c>
      <c r="C640" s="5">
        <f t="shared" si="114"/>
        <v>2022</v>
      </c>
      <c r="D640" s="5" t="s">
        <v>660</v>
      </c>
      <c r="E640" s="5" t="str">
        <f>VLOOKUP(F640,'Set up'!$A$2:$C$48,2,FALSE)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up'!$A$2:$C$48,3,FALSE)</f>
        <v>Cash</v>
      </c>
      <c r="J640" s="5">
        <f>VLOOKUP(F640,'Set up'!$A$2:$D$48,4,FALSE)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up'!$A$2:$E$48,5,FALSE)</f>
        <v>Trsf</v>
      </c>
      <c r="S640" s="1" t="s">
        <v>848</v>
      </c>
    </row>
    <row r="641" spans="1:19" x14ac:dyDescent="0.35">
      <c r="A641" s="4">
        <v>44645</v>
      </c>
      <c r="B641" s="5">
        <f t="shared" si="113"/>
        <v>3</v>
      </c>
      <c r="C641" s="5">
        <f t="shared" si="114"/>
        <v>2022</v>
      </c>
      <c r="D641" s="5" t="s">
        <v>660</v>
      </c>
      <c r="E641" s="5" t="str">
        <f>VLOOKUP(F641,'Set up'!$A$2:$C$48,2,FALSE)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up'!$A$2:$C$48,3,FALSE)</f>
        <v>Cash</v>
      </c>
      <c r="J641" s="5">
        <f>VLOOKUP(F641,'Set up'!$A$2:$D$48,4,FALSE)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up'!$A$2:$E$48,5,FALSE)</f>
        <v>Trsf</v>
      </c>
      <c r="S641" s="1" t="s">
        <v>881</v>
      </c>
    </row>
    <row r="642" spans="1:19" x14ac:dyDescent="0.35">
      <c r="A642" s="4">
        <v>44649</v>
      </c>
      <c r="B642" s="5">
        <f t="shared" si="113"/>
        <v>3</v>
      </c>
      <c r="C642" s="5">
        <f t="shared" si="114"/>
        <v>2022</v>
      </c>
      <c r="D642" s="5" t="s">
        <v>661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up'!$A$2:$C$48,3,FALSE)</f>
        <v>Cash</v>
      </c>
      <c r="J642" s="5">
        <f>VLOOKUP(F642,'Set up'!$A$2:$D$48,4,FALSE)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up'!$A$2:$E$48,5,FALSE)</f>
        <v>Trsf</v>
      </c>
      <c r="S642" s="1" t="s">
        <v>672</v>
      </c>
    </row>
    <row r="643" spans="1:19" x14ac:dyDescent="0.35">
      <c r="A643" s="4">
        <v>44649</v>
      </c>
      <c r="B643" s="5">
        <f t="shared" si="113"/>
        <v>3</v>
      </c>
      <c r="C643" s="5">
        <f t="shared" si="114"/>
        <v>2022</v>
      </c>
      <c r="D643" s="5" t="s">
        <v>661</v>
      </c>
      <c r="E643" s="5" t="str">
        <f>VLOOKUP(F643,'Set up'!$A$2:$C$48,2,FALSE)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up'!$A$2:$C$48,3,FALSE)</f>
        <v>Cash</v>
      </c>
      <c r="J643" s="5">
        <f>VLOOKUP(F643,'Set up'!$A$2:$D$48,4,FALSE)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up'!$A$2:$E$48,5,FALSE)</f>
        <v>Trsf</v>
      </c>
      <c r="S643" s="1" t="s">
        <v>672</v>
      </c>
    </row>
    <row r="644" spans="1:19" x14ac:dyDescent="0.35">
      <c r="A644" s="4">
        <v>44649</v>
      </c>
      <c r="B644" s="5">
        <f t="shared" si="113"/>
        <v>3</v>
      </c>
      <c r="C644" s="5">
        <f t="shared" si="114"/>
        <v>2022</v>
      </c>
      <c r="D644" s="5" t="s">
        <v>662</v>
      </c>
      <c r="E644" s="5" t="str">
        <f>VLOOKUP(F644,'Set up'!$A$2:$C$48,2,FALSE)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up'!$A$2:$C$48,3,FALSE)</f>
        <v>Cash</v>
      </c>
      <c r="J644" s="5">
        <f>VLOOKUP(F644,'Set up'!$A$2:$D$48,4,FALSE)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up'!$A$2:$E$48,5,FALSE)</f>
        <v>Trsf</v>
      </c>
      <c r="S644" s="1" t="s">
        <v>881</v>
      </c>
    </row>
    <row r="645" spans="1:19" x14ac:dyDescent="0.35">
      <c r="A645" s="4">
        <v>44649</v>
      </c>
      <c r="B645" s="5">
        <f t="shared" si="113"/>
        <v>3</v>
      </c>
      <c r="C645" s="5">
        <f t="shared" si="114"/>
        <v>2022</v>
      </c>
      <c r="D645" s="5" t="s">
        <v>662</v>
      </c>
      <c r="E645" s="5" t="str">
        <f>VLOOKUP(F645,'Set up'!$A$2:$C$48,2,FALSE)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up'!$A$2:$C$48,3,FALSE)</f>
        <v>Cash</v>
      </c>
      <c r="J645" s="5">
        <f>VLOOKUP(F645,'Set up'!$A$2:$D$48,4,FALSE)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up'!$A$2:$E$48,5,FALSE)</f>
        <v>Trsf</v>
      </c>
      <c r="S645" s="1" t="s">
        <v>882</v>
      </c>
    </row>
    <row r="646" spans="1:19" x14ac:dyDescent="0.35">
      <c r="A646" s="4">
        <v>44649</v>
      </c>
      <c r="B646" s="5">
        <f t="shared" si="113"/>
        <v>3</v>
      </c>
      <c r="C646" s="5">
        <f t="shared" si="114"/>
        <v>2022</v>
      </c>
      <c r="D646" s="5" t="s">
        <v>662</v>
      </c>
      <c r="E646" s="5" t="str">
        <f>VLOOKUP(F646,'Set up'!$A$2:$C$48,2,FALSE)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up'!$A$2:$C$48,3,FALSE)</f>
        <v>Cash</v>
      </c>
      <c r="J646" s="5">
        <f>VLOOKUP(F646,'Set up'!$A$2:$D$48,4,FALSE)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up'!$A$2:$E$48,5,FALSE)</f>
        <v>Trsf</v>
      </c>
      <c r="S646" s="1" t="s">
        <v>883</v>
      </c>
    </row>
    <row r="647" spans="1:19" x14ac:dyDescent="0.35">
      <c r="A647" s="4">
        <v>44649</v>
      </c>
      <c r="B647" s="5">
        <f t="shared" si="113"/>
        <v>3</v>
      </c>
      <c r="C647" s="5">
        <f t="shared" si="114"/>
        <v>2022</v>
      </c>
      <c r="D647" s="5" t="s">
        <v>662</v>
      </c>
      <c r="E647" s="5" t="str">
        <f>VLOOKUP(F647,'Set up'!$A$2:$C$48,2,FALSE)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up'!$A$2:$C$48,3,FALSE)</f>
        <v>Cash</v>
      </c>
      <c r="J647" s="5">
        <f>VLOOKUP(F647,'Set up'!$A$2:$D$48,4,FALSE)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up'!$A$2:$E$48,5,FALSE)</f>
        <v>Trsf</v>
      </c>
      <c r="S647" s="1" t="s">
        <v>884</v>
      </c>
    </row>
    <row r="648" spans="1:19" x14ac:dyDescent="0.35">
      <c r="A648" s="4">
        <v>44651</v>
      </c>
      <c r="B648" s="5">
        <f t="shared" si="113"/>
        <v>3</v>
      </c>
      <c r="C648" s="5">
        <f t="shared" si="114"/>
        <v>2022</v>
      </c>
      <c r="D648" s="5" t="s">
        <v>663</v>
      </c>
      <c r="E648" s="5" t="str">
        <f>VLOOKUP(F648,'Set up'!$A$2:$C$48,2,FALSE)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up'!$A$2:$C$48,3,FALSE)</f>
        <v>Cash</v>
      </c>
      <c r="J648" s="5">
        <f>VLOOKUP(F648,'Set up'!$A$2:$D$48,4,FALSE)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up'!$A$2:$E$48,5,FALSE)</f>
        <v>Trsf</v>
      </c>
      <c r="S648" s="1" t="s">
        <v>673</v>
      </c>
    </row>
    <row r="649" spans="1:19" x14ac:dyDescent="0.35">
      <c r="A649" s="4">
        <v>44651</v>
      </c>
      <c r="B649" s="5">
        <f t="shared" si="113"/>
        <v>3</v>
      </c>
      <c r="C649" s="5">
        <f t="shared" si="114"/>
        <v>2022</v>
      </c>
      <c r="D649" s="5" t="s">
        <v>663</v>
      </c>
      <c r="E649" s="5" t="str">
        <f>VLOOKUP(F649,'Set up'!$A$2:$C$48,2,FALSE)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up'!$A$2:$C$48,3,FALSE)</f>
        <v>Cash</v>
      </c>
      <c r="J649" s="5">
        <f>VLOOKUP(F649,'Set up'!$A$2:$D$48,4,FALSE)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up'!$A$2:$E$48,5,FALSE)</f>
        <v>Trsf</v>
      </c>
      <c r="S649" s="1" t="s">
        <v>673</v>
      </c>
    </row>
    <row r="650" spans="1:19" x14ac:dyDescent="0.35">
      <c r="A650" s="4">
        <v>44651</v>
      </c>
      <c r="B650" s="5">
        <f t="shared" si="113"/>
        <v>3</v>
      </c>
      <c r="C650" s="5">
        <f t="shared" si="114"/>
        <v>2022</v>
      </c>
      <c r="D650" s="5" t="s">
        <v>663</v>
      </c>
      <c r="E650" s="5" t="str">
        <f>VLOOKUP(F650,'Set up'!$A$2:$C$48,2,FALSE)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up'!$A$2:$C$48,3,FALSE)</f>
        <v>Cash</v>
      </c>
      <c r="J650" s="5">
        <f>VLOOKUP(F650,'Set up'!$A$2:$D$48,4,FALSE)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up'!$A$2:$E$48,5,FALSE)</f>
        <v>Trsf</v>
      </c>
      <c r="S650" s="1" t="s">
        <v>673</v>
      </c>
    </row>
    <row r="651" spans="1:19" x14ac:dyDescent="0.35">
      <c r="A651" s="4">
        <v>44651</v>
      </c>
      <c r="B651" s="5">
        <f t="shared" si="113"/>
        <v>3</v>
      </c>
      <c r="C651" s="5">
        <f t="shared" si="114"/>
        <v>2022</v>
      </c>
      <c r="D651" s="5" t="s">
        <v>663</v>
      </c>
      <c r="E651" s="5" t="str">
        <f>VLOOKUP(F651,'Set up'!$A$2:$C$48,2,FALSE)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up'!$A$2:$C$48,3,FALSE)</f>
        <v>Cash</v>
      </c>
      <c r="J651" s="5">
        <f>VLOOKUP(F651,'Set up'!$A$2:$D$48,4,FALSE)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up'!$A$2:$E$48,5,FALSE)</f>
        <v>Trsf</v>
      </c>
      <c r="S651" s="1" t="s">
        <v>673</v>
      </c>
    </row>
    <row r="652" spans="1:19" x14ac:dyDescent="0.35">
      <c r="A652" s="4">
        <v>44652</v>
      </c>
      <c r="B652" s="5">
        <f t="shared" si="113"/>
        <v>4</v>
      </c>
      <c r="C652" s="5">
        <f t="shared" si="114"/>
        <v>2022</v>
      </c>
      <c r="D652" s="5" t="s">
        <v>680</v>
      </c>
      <c r="E652" s="5" t="str">
        <f>VLOOKUP(F652,'Set up'!$A$2:$C$48,2,FALSE)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up'!$A$2:$C$48,3,FALSE)</f>
        <v>Cash</v>
      </c>
      <c r="J652" s="5">
        <f>VLOOKUP(F652,'Set up'!$A$2:$D$48,4,FALSE)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up'!$A$2:$E$48,5,FALSE)</f>
        <v>PD Chq</v>
      </c>
      <c r="S652" s="1" t="s">
        <v>752</v>
      </c>
    </row>
    <row r="653" spans="1:19" x14ac:dyDescent="0.35">
      <c r="A653" s="4">
        <v>44652</v>
      </c>
      <c r="B653" s="5">
        <f t="shared" si="113"/>
        <v>4</v>
      </c>
      <c r="C653" s="5">
        <f t="shared" si="114"/>
        <v>2022</v>
      </c>
      <c r="D653" s="5" t="s">
        <v>680</v>
      </c>
      <c r="E653" s="5" t="str">
        <f>VLOOKUP(F653,'Set up'!$A$2:$C$48,2,FALSE)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up'!$A$2:$C$48,3,FALSE)</f>
        <v>Cash</v>
      </c>
      <c r="J653" s="5">
        <f>VLOOKUP(F653,'Set up'!$A$2:$D$48,4,FALSE)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up'!$A$2:$E$48,5,FALSE)</f>
        <v>PD Chq</v>
      </c>
      <c r="S653" s="1" t="s">
        <v>752</v>
      </c>
    </row>
    <row r="654" spans="1:19" x14ac:dyDescent="0.35">
      <c r="A654" s="4">
        <v>44652</v>
      </c>
      <c r="B654" s="5">
        <f t="shared" si="113"/>
        <v>4</v>
      </c>
      <c r="C654" s="5">
        <f t="shared" si="114"/>
        <v>2022</v>
      </c>
      <c r="D654" s="5" t="s">
        <v>680</v>
      </c>
      <c r="E654" s="5" t="str">
        <f>VLOOKUP(F654,'Set up'!$A$2:$C$48,2,FALSE)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up'!$A$2:$C$48,3,FALSE)</f>
        <v>Cash</v>
      </c>
      <c r="J654" s="5">
        <f>VLOOKUP(F654,'Set up'!$A$2:$D$48,4,FALSE)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up'!$A$2:$E$48,5,FALSE)</f>
        <v>PD Chq</v>
      </c>
      <c r="S654" s="1" t="s">
        <v>752</v>
      </c>
    </row>
    <row r="655" spans="1:19" x14ac:dyDescent="0.35">
      <c r="A655" s="4">
        <v>44652</v>
      </c>
      <c r="B655" s="5">
        <f t="shared" si="113"/>
        <v>4</v>
      </c>
      <c r="C655" s="5">
        <f t="shared" si="114"/>
        <v>2022</v>
      </c>
      <c r="D655" s="5" t="s">
        <v>680</v>
      </c>
      <c r="E655" s="5" t="str">
        <f>VLOOKUP(F655,'Set up'!$A$2:$C$48,2,FALSE)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up'!$A$2:$C$48,3,FALSE)</f>
        <v>Cash</v>
      </c>
      <c r="J655" s="5">
        <f>VLOOKUP(F655,'Set up'!$A$2:$D$48,4,FALSE)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up'!$A$2:$E$48,5,FALSE)</f>
        <v>PD Chq</v>
      </c>
      <c r="S655" s="1" t="s">
        <v>752</v>
      </c>
    </row>
    <row r="656" spans="1:19" x14ac:dyDescent="0.35">
      <c r="A656" s="4">
        <v>44652</v>
      </c>
      <c r="B656" s="5">
        <f t="shared" si="113"/>
        <v>4</v>
      </c>
      <c r="C656" s="5">
        <f t="shared" si="114"/>
        <v>2022</v>
      </c>
      <c r="D656" s="5" t="s">
        <v>680</v>
      </c>
      <c r="E656" s="5" t="str">
        <f>VLOOKUP(F656,'Set up'!$A$2:$C$48,2,FALSE)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up'!$A$2:$C$48,3,FALSE)</f>
        <v>Cash</v>
      </c>
      <c r="J656" s="5">
        <f>VLOOKUP(F656,'Set up'!$A$2:$D$48,4,FALSE)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up'!$A$2:$E$48,5,FALSE)</f>
        <v>PD Chq</v>
      </c>
      <c r="S656" s="1" t="s">
        <v>752</v>
      </c>
    </row>
    <row r="657" spans="1:19" x14ac:dyDescent="0.35">
      <c r="A657" s="4">
        <v>44652</v>
      </c>
      <c r="B657" s="5">
        <f t="shared" si="113"/>
        <v>4</v>
      </c>
      <c r="C657" s="5">
        <f t="shared" si="114"/>
        <v>2022</v>
      </c>
      <c r="D657" s="5" t="s">
        <v>683</v>
      </c>
      <c r="E657" s="5" t="str">
        <f>VLOOKUP(F657,'Set up'!$A$2:$C$48,2,FALSE)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up'!$A$2:$C$48,3,FALSE)</f>
        <v>Cash</v>
      </c>
      <c r="J657" s="5">
        <f>VLOOKUP(F657,'Set up'!$A$2:$D$48,4,FALSE)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up'!$A$2:$E$48,5,FALSE)</f>
        <v>Trsf</v>
      </c>
      <c r="S657" s="1" t="s">
        <v>885</v>
      </c>
    </row>
    <row r="658" spans="1:19" x14ac:dyDescent="0.35">
      <c r="A658" s="4">
        <v>44652</v>
      </c>
      <c r="B658" s="5">
        <f t="shared" si="113"/>
        <v>4</v>
      </c>
      <c r="C658" s="5">
        <f t="shared" si="114"/>
        <v>2022</v>
      </c>
      <c r="D658" s="5" t="s">
        <v>683</v>
      </c>
      <c r="E658" s="5" t="str">
        <f>VLOOKUP(F658,'Set up'!$A$2:$C$48,2,FALSE)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up'!$A$2:$C$48,3,FALSE)</f>
        <v>Cash</v>
      </c>
      <c r="J658" s="5">
        <f>VLOOKUP(F658,'Set up'!$A$2:$D$48,4,FALSE)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up'!$A$2:$E$48,5,FALSE)</f>
        <v>Trsf</v>
      </c>
      <c r="S658" s="1" t="s">
        <v>886</v>
      </c>
    </row>
    <row r="659" spans="1:19" x14ac:dyDescent="0.35">
      <c r="A659" s="4">
        <v>44652</v>
      </c>
      <c r="B659" s="5">
        <f t="shared" si="113"/>
        <v>4</v>
      </c>
      <c r="C659" s="5">
        <f t="shared" si="114"/>
        <v>2022</v>
      </c>
      <c r="D659" s="5" t="s">
        <v>683</v>
      </c>
      <c r="E659" s="5" t="str">
        <f>VLOOKUP(F659,'Set up'!$A$2:$C$48,2,FALSE)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up'!$A$2:$C$48,3,FALSE)</f>
        <v>Cash</v>
      </c>
      <c r="J659" s="5">
        <f>VLOOKUP(F659,'Set up'!$A$2:$D$48,4,FALSE)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up'!$A$2:$E$48,5,FALSE)</f>
        <v>Trsf</v>
      </c>
      <c r="S659" s="1" t="s">
        <v>887</v>
      </c>
    </row>
    <row r="660" spans="1:19" x14ac:dyDescent="0.35">
      <c r="A660" s="4">
        <v>44652</v>
      </c>
      <c r="B660" s="5">
        <f t="shared" si="113"/>
        <v>4</v>
      </c>
      <c r="C660" s="5">
        <f t="shared" si="114"/>
        <v>2022</v>
      </c>
      <c r="D660" s="5" t="s">
        <v>683</v>
      </c>
      <c r="E660" s="5" t="str">
        <f>VLOOKUP(F660,'Set up'!$A$2:$C$48,2,FALSE)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up'!$A$2:$C$48,3,FALSE)</f>
        <v>Cash</v>
      </c>
      <c r="J660" s="5">
        <f>VLOOKUP(F660,'Set up'!$A$2:$D$48,4,FALSE)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up'!$A$2:$E$48,5,FALSE)</f>
        <v>Trsf</v>
      </c>
      <c r="S660" s="1" t="s">
        <v>883</v>
      </c>
    </row>
    <row r="661" spans="1:19" x14ac:dyDescent="0.35">
      <c r="A661" s="4">
        <v>44652</v>
      </c>
      <c r="B661" s="5">
        <f t="shared" si="113"/>
        <v>4</v>
      </c>
      <c r="C661" s="5">
        <f t="shared" si="114"/>
        <v>2022</v>
      </c>
      <c r="D661" s="5" t="s">
        <v>683</v>
      </c>
      <c r="E661" s="5" t="str">
        <f>VLOOKUP(F661,'Set up'!$A$2:$C$48,2,FALSE)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up'!$A$2:$C$48,3,FALSE)</f>
        <v>Cash</v>
      </c>
      <c r="J661" s="5">
        <f>VLOOKUP(F661,'Set up'!$A$2:$D$48,4,FALSE)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up'!$A$2:$E$48,5,FALSE)</f>
        <v>Trsf</v>
      </c>
      <c r="S661" s="1" t="s">
        <v>921</v>
      </c>
    </row>
    <row r="662" spans="1:19" x14ac:dyDescent="0.35">
      <c r="A662" s="4">
        <v>44652</v>
      </c>
      <c r="B662" s="5">
        <f t="shared" si="113"/>
        <v>4</v>
      </c>
      <c r="C662" s="5">
        <f t="shared" si="114"/>
        <v>2022</v>
      </c>
      <c r="D662" s="5" t="s">
        <v>684</v>
      </c>
      <c r="E662" s="5" t="str">
        <f>VLOOKUP(F662,'Set up'!$A$2:$C$48,2,FALSE)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up'!$A$2:$C$48,3,FALSE)</f>
        <v>Cash</v>
      </c>
      <c r="J662" s="5">
        <f>VLOOKUP(F662,'Set up'!$A$2:$D$48,4,FALSE)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up'!$A$2:$E$48,5,FALSE)</f>
        <v>Trsf</v>
      </c>
      <c r="S662" s="1" t="s">
        <v>807</v>
      </c>
    </row>
    <row r="663" spans="1:19" x14ac:dyDescent="0.35">
      <c r="A663" s="4">
        <v>44652</v>
      </c>
      <c r="B663" s="5">
        <f t="shared" si="113"/>
        <v>4</v>
      </c>
      <c r="C663" s="5">
        <f t="shared" si="114"/>
        <v>2022</v>
      </c>
      <c r="D663" s="5" t="s">
        <v>684</v>
      </c>
      <c r="E663" s="5" t="str">
        <f>VLOOKUP(F663,'Set up'!$A$2:$C$48,2,FALSE)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up'!$A$2:$C$48,3,FALSE)</f>
        <v>Cash</v>
      </c>
      <c r="J663" s="5">
        <f>VLOOKUP(F663,'Set up'!$A$2:$D$48,4,FALSE)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up'!$A$2:$E$48,5,FALSE)</f>
        <v>Trsf</v>
      </c>
      <c r="S663" s="1" t="s">
        <v>807</v>
      </c>
    </row>
    <row r="664" spans="1:19" x14ac:dyDescent="0.35">
      <c r="A664" s="4">
        <v>44652</v>
      </c>
      <c r="B664" s="5">
        <f t="shared" si="113"/>
        <v>4</v>
      </c>
      <c r="C664" s="5">
        <f t="shared" si="114"/>
        <v>2022</v>
      </c>
      <c r="D664" s="5" t="s">
        <v>684</v>
      </c>
      <c r="E664" s="5" t="str">
        <f>VLOOKUP(F664,'Set up'!$A$2:$C$48,2,FALSE)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up'!$A$2:$C$48,3,FALSE)</f>
        <v>Cash</v>
      </c>
      <c r="J664" s="5">
        <f>VLOOKUP(F664,'Set up'!$A$2:$D$48,4,FALSE)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up'!$A$2:$E$48,5,FALSE)</f>
        <v>Trsf</v>
      </c>
      <c r="S664" s="1" t="s">
        <v>807</v>
      </c>
    </row>
    <row r="665" spans="1:19" x14ac:dyDescent="0.35">
      <c r="A665" s="4">
        <v>44652</v>
      </c>
      <c r="B665" s="5">
        <f t="shared" si="113"/>
        <v>4</v>
      </c>
      <c r="C665" s="5">
        <f t="shared" si="114"/>
        <v>2022</v>
      </c>
      <c r="D665" s="5" t="s">
        <v>684</v>
      </c>
      <c r="E665" s="5" t="str">
        <f>VLOOKUP(F665,'Set up'!$A$2:$C$48,2,FALSE)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up'!$A$2:$C$48,3,FALSE)</f>
        <v>Cash</v>
      </c>
      <c r="J665" s="5">
        <f>VLOOKUP(F665,'Set up'!$A$2:$D$48,4,FALSE)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up'!$A$2:$E$48,5,FALSE)</f>
        <v>Trsf</v>
      </c>
      <c r="S665" s="1" t="s">
        <v>807</v>
      </c>
    </row>
    <row r="666" spans="1:19" x14ac:dyDescent="0.35">
      <c r="A666" s="4">
        <v>44656</v>
      </c>
      <c r="B666" s="5">
        <f t="shared" si="113"/>
        <v>4</v>
      </c>
      <c r="C666" s="5">
        <f t="shared" si="114"/>
        <v>2022</v>
      </c>
      <c r="D666" s="5" t="s">
        <v>685</v>
      </c>
      <c r="E666" s="5" t="str">
        <f>VLOOKUP(F666,'Set up'!$A$2:$C$48,2,FALSE)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up'!$A$2:$C$48,3,FALSE)</f>
        <v>Cash</v>
      </c>
      <c r="J666" s="5">
        <f>VLOOKUP(F666,'Set up'!$A$2:$D$48,4,FALSE)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up'!$A$2:$E$48,5,FALSE)</f>
        <v>Trsf</v>
      </c>
      <c r="S666" s="1" t="s">
        <v>959</v>
      </c>
    </row>
    <row r="667" spans="1:19" x14ac:dyDescent="0.35">
      <c r="A667" s="4">
        <v>44656</v>
      </c>
      <c r="B667" s="5">
        <f t="shared" si="113"/>
        <v>4</v>
      </c>
      <c r="C667" s="5">
        <f t="shared" si="114"/>
        <v>2022</v>
      </c>
      <c r="D667" s="5" t="s">
        <v>685</v>
      </c>
      <c r="E667" s="5" t="str">
        <f>VLOOKUP(F667,'Set up'!$A$2:$C$48,2,FALSE)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up'!$A$2:$C$48,3,FALSE)</f>
        <v>Cash</v>
      </c>
      <c r="J667" s="5">
        <f>VLOOKUP(F667,'Set up'!$A$2:$D$48,4,FALSE)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up'!$A$2:$E$48,5,FALSE)</f>
        <v>Trsf</v>
      </c>
      <c r="S667" s="1" t="s">
        <v>960</v>
      </c>
    </row>
    <row r="668" spans="1:19" x14ac:dyDescent="0.35">
      <c r="A668" s="4">
        <v>44656</v>
      </c>
      <c r="B668" s="5">
        <f t="shared" si="113"/>
        <v>4</v>
      </c>
      <c r="C668" s="5">
        <f t="shared" si="114"/>
        <v>2022</v>
      </c>
      <c r="D668" s="5" t="s">
        <v>685</v>
      </c>
      <c r="E668" s="5" t="str">
        <f>VLOOKUP(F668,'Set up'!$A$2:$C$48,2,FALSE)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up'!$A$2:$C$48,3,FALSE)</f>
        <v>Cash</v>
      </c>
      <c r="J668" s="5">
        <f>VLOOKUP(F668,'Set up'!$A$2:$D$48,4,FALSE)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up'!$A$2:$E$48,5,FALSE)</f>
        <v>Trsf</v>
      </c>
      <c r="S668" s="1" t="s">
        <v>962</v>
      </c>
    </row>
    <row r="669" spans="1:19" x14ac:dyDescent="0.35">
      <c r="A669" s="4">
        <v>44656</v>
      </c>
      <c r="B669" s="5">
        <f t="shared" si="113"/>
        <v>4</v>
      </c>
      <c r="C669" s="5">
        <f t="shared" si="114"/>
        <v>2022</v>
      </c>
      <c r="D669" s="5" t="s">
        <v>685</v>
      </c>
      <c r="E669" s="5" t="str">
        <f>VLOOKUP(F669,'Set up'!$A$2:$C$48,2,FALSE)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up'!$A$2:$C$48,3,FALSE)</f>
        <v>Cash</v>
      </c>
      <c r="J669" s="5">
        <f>VLOOKUP(F669,'Set up'!$A$2:$D$48,4,FALSE)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up'!$A$2:$E$48,5,FALSE)</f>
        <v>Trsf</v>
      </c>
      <c r="S669" s="1" t="s">
        <v>963</v>
      </c>
    </row>
    <row r="670" spans="1:19" x14ac:dyDescent="0.35">
      <c r="A670" s="4">
        <v>44656</v>
      </c>
      <c r="B670" s="5">
        <f t="shared" si="113"/>
        <v>4</v>
      </c>
      <c r="C670" s="5">
        <f t="shared" si="114"/>
        <v>2022</v>
      </c>
      <c r="D670" s="5" t="s">
        <v>685</v>
      </c>
      <c r="E670" s="5" t="str">
        <f>VLOOKUP(F670,'Set up'!$A$2:$C$48,2,FALSE)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up'!$A$2:$C$48,3,FALSE)</f>
        <v>Cash</v>
      </c>
      <c r="J670" s="5">
        <f>VLOOKUP(F670,'Set up'!$A$2:$D$48,4,FALSE)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up'!$A$2:$E$48,5,FALSE)</f>
        <v>Trsf</v>
      </c>
      <c r="S670" s="1" t="s">
        <v>961</v>
      </c>
    </row>
    <row r="671" spans="1:19" x14ac:dyDescent="0.35">
      <c r="A671" s="4">
        <v>44656</v>
      </c>
      <c r="B671" s="5">
        <f t="shared" si="113"/>
        <v>4</v>
      </c>
      <c r="C671" s="5">
        <f t="shared" si="114"/>
        <v>2022</v>
      </c>
      <c r="D671" s="5" t="s">
        <v>685</v>
      </c>
      <c r="E671" s="5" t="str">
        <f>VLOOKUP(F671,'Set up'!$A$2:$C$48,2,FALSE)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up'!$A$2:$C$48,3,FALSE)</f>
        <v>Cash</v>
      </c>
      <c r="J671" s="5">
        <f>VLOOKUP(F671,'Set up'!$A$2:$D$48,4,FALSE)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up'!$A$2:$E$48,5,FALSE)</f>
        <v>Trsf</v>
      </c>
      <c r="S671" s="1" t="s">
        <v>964</v>
      </c>
    </row>
    <row r="672" spans="1:19" x14ac:dyDescent="0.35">
      <c r="A672" s="4">
        <v>44659</v>
      </c>
      <c r="B672" s="5">
        <f t="shared" si="113"/>
        <v>4</v>
      </c>
      <c r="C672" s="5">
        <f t="shared" si="114"/>
        <v>2022</v>
      </c>
      <c r="D672" s="5" t="s">
        <v>686</v>
      </c>
      <c r="E672" s="5" t="str">
        <f>VLOOKUP(F672,'Set up'!$A$2:$C$48,2,FALSE)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up'!$A$2:$C$48,3,FALSE)</f>
        <v>Cash</v>
      </c>
      <c r="J672" s="5">
        <f>VLOOKUP(F672,'Set up'!$A$2:$D$48,4,FALSE)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up'!$A$2:$E$48,5,FALSE)</f>
        <v>Trsf</v>
      </c>
      <c r="S672" s="1" t="s">
        <v>804</v>
      </c>
    </row>
    <row r="673" spans="1:19" x14ac:dyDescent="0.35">
      <c r="A673" s="4">
        <v>44659</v>
      </c>
      <c r="B673" s="5">
        <f t="shared" si="113"/>
        <v>4</v>
      </c>
      <c r="C673" s="5">
        <f t="shared" si="114"/>
        <v>2022</v>
      </c>
      <c r="D673" s="5" t="s">
        <v>686</v>
      </c>
      <c r="E673" s="5" t="str">
        <f>VLOOKUP(F673,'Set up'!$A$2:$C$48,2,FALSE)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up'!$A$2:$C$48,3,FALSE)</f>
        <v>Cash</v>
      </c>
      <c r="J673" s="5">
        <f>VLOOKUP(F673,'Set up'!$A$2:$D$48,4,FALSE)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up'!$A$2:$E$48,5,FALSE)</f>
        <v>Trsf</v>
      </c>
      <c r="S673" s="1" t="s">
        <v>804</v>
      </c>
    </row>
    <row r="674" spans="1:19" x14ac:dyDescent="0.35">
      <c r="A674" s="4">
        <v>44659</v>
      </c>
      <c r="B674" s="5">
        <f t="shared" si="113"/>
        <v>4</v>
      </c>
      <c r="C674" s="5">
        <f t="shared" si="114"/>
        <v>2022</v>
      </c>
      <c r="D674" s="5" t="s">
        <v>686</v>
      </c>
      <c r="E674" s="5" t="str">
        <f>VLOOKUP(F674,'Set up'!$A$2:$C$48,2,FALSE)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up'!$A$2:$C$48,3,FALSE)</f>
        <v>Cash</v>
      </c>
      <c r="J674" s="5">
        <f>VLOOKUP(F674,'Set up'!$A$2:$D$48,4,FALSE)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up'!$A$2:$E$48,5,FALSE)</f>
        <v>Trsf</v>
      </c>
      <c r="S674" s="1" t="s">
        <v>804</v>
      </c>
    </row>
    <row r="675" spans="1:19" x14ac:dyDescent="0.35">
      <c r="A675" s="4">
        <v>44659</v>
      </c>
      <c r="B675" s="5">
        <f t="shared" si="113"/>
        <v>4</v>
      </c>
      <c r="C675" s="5">
        <f t="shared" si="114"/>
        <v>2022</v>
      </c>
      <c r="D675" s="5" t="s">
        <v>686</v>
      </c>
      <c r="E675" s="5" t="str">
        <f>VLOOKUP(F675,'Set up'!$A$2:$C$48,2,FALSE)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up'!$A$2:$C$48,3,FALSE)</f>
        <v>Cash</v>
      </c>
      <c r="J675" s="5">
        <f>VLOOKUP(F675,'Set up'!$A$2:$D$48,4,FALSE)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up'!$A$2:$E$48,5,FALSE)</f>
        <v>Trsf</v>
      </c>
      <c r="S675" s="1" t="s">
        <v>804</v>
      </c>
    </row>
    <row r="676" spans="1:19" x14ac:dyDescent="0.35">
      <c r="A676" s="4">
        <v>44659</v>
      </c>
      <c r="B676" s="5">
        <f t="shared" si="113"/>
        <v>4</v>
      </c>
      <c r="C676" s="5">
        <f t="shared" si="114"/>
        <v>2022</v>
      </c>
      <c r="D676" s="5" t="s">
        <v>686</v>
      </c>
      <c r="E676" s="5" t="str">
        <f>VLOOKUP(F676,'Set up'!$A$2:$C$48,2,FALSE)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up'!$A$2:$C$48,3,FALSE)</f>
        <v>Cash</v>
      </c>
      <c r="J676" s="5">
        <f>VLOOKUP(F676,'Set up'!$A$2:$D$48,4,FALSE)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up'!$A$2:$E$48,5,FALSE)</f>
        <v>Trsf</v>
      </c>
      <c r="S676" s="1" t="s">
        <v>804</v>
      </c>
    </row>
    <row r="677" spans="1:19" ht="93" x14ac:dyDescent="0.35">
      <c r="A677" s="4">
        <v>44659</v>
      </c>
      <c r="B677" s="5">
        <f t="shared" si="113"/>
        <v>4</v>
      </c>
      <c r="C677" s="5">
        <f t="shared" si="114"/>
        <v>2022</v>
      </c>
      <c r="D677" s="5" t="s">
        <v>687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up'!$A$2:$C$48,3,FALSE)</f>
        <v>45</v>
      </c>
      <c r="J677" s="5">
        <f>VLOOKUP(F677,'Set up'!$A$2:$D$48,4,FALSE)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up'!$A$2:$E$48,5,FALSE)</f>
        <v>PD Chq</v>
      </c>
      <c r="S677" s="40" t="s">
        <v>849</v>
      </c>
    </row>
    <row r="678" spans="1:19" x14ac:dyDescent="0.35">
      <c r="A678" s="4">
        <v>44659</v>
      </c>
      <c r="B678" s="5">
        <f t="shared" si="113"/>
        <v>4</v>
      </c>
      <c r="C678" s="5">
        <f t="shared" si="114"/>
        <v>2022</v>
      </c>
      <c r="D678" s="5" t="s">
        <v>687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up'!$A$2:$C$48,3,FALSE)</f>
        <v>45</v>
      </c>
      <c r="J678" s="5">
        <f>VLOOKUP(F678,'Set up'!$A$2:$D$48,4,FALSE)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up'!$A$2:$E$48,5,FALSE)</f>
        <v>PD Chq</v>
      </c>
      <c r="S678" s="1" t="s">
        <v>850</v>
      </c>
    </row>
    <row r="679" spans="1:19" x14ac:dyDescent="0.35">
      <c r="A679" s="4">
        <v>44659</v>
      </c>
      <c r="B679" s="5">
        <f t="shared" si="113"/>
        <v>4</v>
      </c>
      <c r="C679" s="5">
        <f t="shared" si="114"/>
        <v>2022</v>
      </c>
      <c r="D679" s="5" t="s">
        <v>687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up'!$A$2:$C$48,3,FALSE)</f>
        <v>45</v>
      </c>
      <c r="J679" s="5">
        <f>VLOOKUP(F679,'Set up'!$A$2:$D$48,4,FALSE)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up'!$A$2:$E$48,5,FALSE)</f>
        <v>PD Chq</v>
      </c>
      <c r="S679" s="1" t="s">
        <v>850</v>
      </c>
    </row>
    <row r="680" spans="1:19" x14ac:dyDescent="0.35">
      <c r="A680" s="4">
        <v>44659</v>
      </c>
      <c r="B680" s="5">
        <f t="shared" si="113"/>
        <v>4</v>
      </c>
      <c r="C680" s="5">
        <f t="shared" si="114"/>
        <v>2022</v>
      </c>
      <c r="D680" s="5" t="s">
        <v>687</v>
      </c>
      <c r="E680" s="5" t="str">
        <f>VLOOKUP(F680,'Set up'!$A$2:$C$48,2,FALSE)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up'!$A$2:$C$48,3,FALSE)</f>
        <v>45</v>
      </c>
      <c r="J680" s="5">
        <f>VLOOKUP(F680,'Set up'!$A$2:$D$48,4,FALSE)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up'!$A$2:$E$48,5,FALSE)</f>
        <v>PD Chq</v>
      </c>
      <c r="S680" s="1" t="s">
        <v>850</v>
      </c>
    </row>
    <row r="681" spans="1:19" x14ac:dyDescent="0.35">
      <c r="A681" s="4">
        <v>44660</v>
      </c>
      <c r="B681" s="5">
        <f t="shared" si="113"/>
        <v>4</v>
      </c>
      <c r="C681" s="5">
        <f t="shared" si="114"/>
        <v>2022</v>
      </c>
      <c r="D681" s="5" t="s">
        <v>688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up'!$A$2:$C$48,3,FALSE)</f>
        <v>60</v>
      </c>
      <c r="J681" s="5">
        <f>VLOOKUP(F681,'Set up'!$A$2:$D$48,4,FALSE)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up'!$A$2:$E$48,5,FALSE)</f>
        <v>Chq</v>
      </c>
      <c r="S681" s="1" t="s">
        <v>923</v>
      </c>
    </row>
    <row r="682" spans="1:19" x14ac:dyDescent="0.35">
      <c r="A682" s="4">
        <v>44660</v>
      </c>
      <c r="B682" s="5">
        <f t="shared" si="113"/>
        <v>4</v>
      </c>
      <c r="C682" s="5">
        <f t="shared" si="114"/>
        <v>2022</v>
      </c>
      <c r="D682" s="5" t="s">
        <v>688</v>
      </c>
      <c r="E682" s="5" t="str">
        <f>VLOOKUP(F682,'Set up'!$A$2:$C$48,2,FALSE)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up'!$A$2:$C$48,3,FALSE)</f>
        <v>60</v>
      </c>
      <c r="J682" s="5">
        <f>VLOOKUP(F682,'Set up'!$A$2:$D$48,4,FALSE)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up'!$A$2:$E$48,5,FALSE)</f>
        <v>Chq</v>
      </c>
      <c r="S682" s="1" t="s">
        <v>923</v>
      </c>
    </row>
    <row r="683" spans="1:19" x14ac:dyDescent="0.35">
      <c r="A683" s="4">
        <v>44660</v>
      </c>
      <c r="B683" s="5">
        <f t="shared" si="113"/>
        <v>4</v>
      </c>
      <c r="C683" s="5">
        <f t="shared" si="114"/>
        <v>2022</v>
      </c>
      <c r="D683" s="5" t="s">
        <v>688</v>
      </c>
      <c r="E683" s="5" t="str">
        <f>VLOOKUP(F683,'Set up'!$A$2:$C$48,2,FALSE)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up'!$A$2:$C$48,3,FALSE)</f>
        <v>60</v>
      </c>
      <c r="J683" s="5">
        <f>VLOOKUP(F683,'Set up'!$A$2:$D$48,4,FALSE)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up'!$A$2:$E$48,5,FALSE)</f>
        <v>Chq</v>
      </c>
      <c r="S683" s="1" t="s">
        <v>923</v>
      </c>
    </row>
    <row r="684" spans="1:19" x14ac:dyDescent="0.35">
      <c r="A684" s="4">
        <v>44660</v>
      </c>
      <c r="B684" s="5">
        <f t="shared" si="113"/>
        <v>4</v>
      </c>
      <c r="C684" s="5">
        <f t="shared" si="114"/>
        <v>2022</v>
      </c>
      <c r="D684" s="5" t="s">
        <v>689</v>
      </c>
      <c r="E684" s="5" t="str">
        <f>VLOOKUP(F684,'Set up'!$A$2:$C$48,2,FALSE)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up'!$A$2:$C$48,3,FALSE)</f>
        <v>Cash</v>
      </c>
      <c r="J684" s="5">
        <f>VLOOKUP(F684,'Set up'!$A$2:$D$48,4,FALSE)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up'!$A$2:$E$48,5,FALSE)</f>
        <v>Trsf</v>
      </c>
      <c r="S684" s="1" t="s">
        <v>965</v>
      </c>
    </row>
    <row r="685" spans="1:19" x14ac:dyDescent="0.35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689</v>
      </c>
      <c r="E685" s="5" t="str">
        <f>VLOOKUP(F685,'Set up'!$A$2:$C$48,2,FALSE)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up'!$A$2:$C$48,3,FALSE)</f>
        <v>Cash</v>
      </c>
      <c r="J685" s="5">
        <f>VLOOKUP(F685,'Set up'!$A$2:$D$48,4,FALSE)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up'!$A$2:$E$48,5,FALSE)</f>
        <v>Trsf</v>
      </c>
      <c r="S685" s="1" t="s">
        <v>966</v>
      </c>
    </row>
    <row r="686" spans="1:19" x14ac:dyDescent="0.35">
      <c r="A686" s="4">
        <v>44660</v>
      </c>
      <c r="B686" s="5">
        <f t="shared" si="125"/>
        <v>4</v>
      </c>
      <c r="C686" s="5">
        <f t="shared" si="126"/>
        <v>2022</v>
      </c>
      <c r="D686" s="5" t="s">
        <v>689</v>
      </c>
      <c r="E686" s="5" t="str">
        <f>VLOOKUP(F686,'Set up'!$A$2:$C$48,2,FALSE)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up'!$A$2:$C$48,3,FALSE)</f>
        <v>Cash</v>
      </c>
      <c r="J686" s="5">
        <f>VLOOKUP(F686,'Set up'!$A$2:$D$48,4,FALSE)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up'!$A$2:$E$48,5,FALSE)</f>
        <v>Trsf</v>
      </c>
      <c r="S686" s="1" t="s">
        <v>967</v>
      </c>
    </row>
    <row r="687" spans="1:19" x14ac:dyDescent="0.35">
      <c r="A687" s="4">
        <v>44660</v>
      </c>
      <c r="B687" s="5">
        <f t="shared" si="125"/>
        <v>4</v>
      </c>
      <c r="C687" s="5">
        <f t="shared" si="126"/>
        <v>2022</v>
      </c>
      <c r="D687" s="5" t="s">
        <v>689</v>
      </c>
      <c r="E687" s="5" t="str">
        <f>VLOOKUP(F687,'Set up'!$A$2:$C$48,2,FALSE)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up'!$A$2:$C$48,3,FALSE)</f>
        <v>Cash</v>
      </c>
      <c r="J687" s="5">
        <f>VLOOKUP(F687,'Set up'!$A$2:$D$48,4,FALSE)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up'!$A$2:$E$48,5,FALSE)</f>
        <v>Trsf</v>
      </c>
      <c r="S687" s="1" t="s">
        <v>968</v>
      </c>
    </row>
    <row r="688" spans="1:19" x14ac:dyDescent="0.35">
      <c r="A688" s="4">
        <v>44660</v>
      </c>
      <c r="B688" s="5">
        <f t="shared" si="125"/>
        <v>4</v>
      </c>
      <c r="C688" s="5">
        <f t="shared" si="126"/>
        <v>2022</v>
      </c>
      <c r="D688" s="5" t="s">
        <v>690</v>
      </c>
      <c r="E688" s="5" t="str">
        <f>VLOOKUP(F688,'Set up'!$A$2:$C$48,2,FALSE)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up'!$A$2:$C$48,3,FALSE)</f>
        <v>Cash</v>
      </c>
      <c r="J688" s="5">
        <f>VLOOKUP(F688,'Set up'!$A$2:$D$48,4,FALSE)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up'!$A$2:$E$48,5,FALSE)</f>
        <v>Trsf</v>
      </c>
      <c r="S688" s="1" t="s">
        <v>808</v>
      </c>
    </row>
    <row r="689" spans="1:19" x14ac:dyDescent="0.35">
      <c r="A689" s="4">
        <v>44660</v>
      </c>
      <c r="B689" s="5">
        <f t="shared" si="125"/>
        <v>4</v>
      </c>
      <c r="C689" s="5">
        <f t="shared" si="126"/>
        <v>2022</v>
      </c>
      <c r="D689" s="5" t="s">
        <v>690</v>
      </c>
      <c r="E689" s="5" t="str">
        <f>VLOOKUP(F689,'Set up'!$A$2:$C$48,2,FALSE)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up'!$A$2:$C$48,3,FALSE)</f>
        <v>Cash</v>
      </c>
      <c r="J689" s="5">
        <f>VLOOKUP(F689,'Set up'!$A$2:$D$48,4,FALSE)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up'!$A$2:$E$48,5,FALSE)</f>
        <v>Trsf</v>
      </c>
      <c r="S689" s="1" t="s">
        <v>808</v>
      </c>
    </row>
    <row r="690" spans="1:19" x14ac:dyDescent="0.35">
      <c r="A690" s="4">
        <v>44660</v>
      </c>
      <c r="B690" s="5">
        <f t="shared" si="125"/>
        <v>4</v>
      </c>
      <c r="C690" s="5">
        <f t="shared" si="126"/>
        <v>2022</v>
      </c>
      <c r="D690" s="5" t="s">
        <v>690</v>
      </c>
      <c r="E690" s="5" t="str">
        <f>VLOOKUP(F690,'Set up'!$A$2:$C$48,2,FALSE)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up'!$A$2:$C$48,3,FALSE)</f>
        <v>Cash</v>
      </c>
      <c r="J690" s="5">
        <f>VLOOKUP(F690,'Set up'!$A$2:$D$48,4,FALSE)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up'!$A$2:$E$48,5,FALSE)</f>
        <v>Trsf</v>
      </c>
      <c r="S690" s="1" t="s">
        <v>808</v>
      </c>
    </row>
    <row r="691" spans="1:19" x14ac:dyDescent="0.35">
      <c r="A691" s="4">
        <v>44660</v>
      </c>
      <c r="B691" s="5">
        <f t="shared" si="125"/>
        <v>4</v>
      </c>
      <c r="C691" s="5">
        <f t="shared" si="126"/>
        <v>2022</v>
      </c>
      <c r="D691" s="5" t="s">
        <v>690</v>
      </c>
      <c r="E691" s="5" t="str">
        <f>VLOOKUP(F691,'Set up'!$A$2:$C$48,2,FALSE)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up'!$A$2:$C$48,3,FALSE)</f>
        <v>Cash</v>
      </c>
      <c r="J691" s="5">
        <f>VLOOKUP(F691,'Set up'!$A$2:$D$48,4,FALSE)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up'!$A$2:$E$48,5,FALSE)</f>
        <v>Trsf</v>
      </c>
      <c r="S691" s="1" t="s">
        <v>808</v>
      </c>
    </row>
    <row r="692" spans="1:19" x14ac:dyDescent="0.35">
      <c r="A692" s="4">
        <v>44660</v>
      </c>
      <c r="B692" s="5">
        <f t="shared" si="125"/>
        <v>4</v>
      </c>
      <c r="C692" s="5">
        <f t="shared" si="126"/>
        <v>2022</v>
      </c>
      <c r="D692" s="5" t="s">
        <v>690</v>
      </c>
      <c r="E692" s="5" t="str">
        <f>VLOOKUP(F692,'Set up'!$A$2:$C$48,2,FALSE)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up'!$A$2:$C$48,3,FALSE)</f>
        <v>Cash</v>
      </c>
      <c r="J692" s="5">
        <f>VLOOKUP(F692,'Set up'!$A$2:$D$48,4,FALSE)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up'!$A$2:$E$48,5,FALSE)</f>
        <v>Trsf</v>
      </c>
      <c r="S692" s="1" t="s">
        <v>808</v>
      </c>
    </row>
    <row r="693" spans="1:19" x14ac:dyDescent="0.35">
      <c r="A693" s="4">
        <v>44660</v>
      </c>
      <c r="B693" s="5">
        <f t="shared" si="125"/>
        <v>4</v>
      </c>
      <c r="C693" s="5">
        <f t="shared" si="126"/>
        <v>2022</v>
      </c>
      <c r="D693" s="5" t="s">
        <v>690</v>
      </c>
      <c r="E693" s="5" t="str">
        <f>VLOOKUP(F693,'Set up'!$A$2:$C$48,2,FALSE)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up'!$A$2:$C$48,3,FALSE)</f>
        <v>Cash</v>
      </c>
      <c r="J693" s="5">
        <f>VLOOKUP(F693,'Set up'!$A$2:$D$48,4,FALSE)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up'!$A$2:$E$48,5,FALSE)</f>
        <v>Trsf</v>
      </c>
      <c r="S693" s="1" t="s">
        <v>808</v>
      </c>
    </row>
    <row r="694" spans="1:19" x14ac:dyDescent="0.35">
      <c r="A694" s="4">
        <v>44663</v>
      </c>
      <c r="B694" s="5">
        <f t="shared" si="125"/>
        <v>4</v>
      </c>
      <c r="C694" s="5">
        <f t="shared" si="126"/>
        <v>2022</v>
      </c>
      <c r="D694" s="5" t="s">
        <v>691</v>
      </c>
      <c r="E694" s="5" t="str">
        <f>VLOOKUP(F694,'Set up'!$A$2:$C$48,2,FALSE)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up'!$A$2:$C$48,3,FALSE)</f>
        <v>Cash</v>
      </c>
      <c r="J694" s="5">
        <f>VLOOKUP(F694,'Set up'!$A$2:$D$48,4,FALSE)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up'!$A$2:$E$48,5,FALSE)</f>
        <v>Trsf</v>
      </c>
      <c r="S694" s="1" t="s">
        <v>807</v>
      </c>
    </row>
    <row r="695" spans="1:19" x14ac:dyDescent="0.35">
      <c r="A695" s="4">
        <v>44663</v>
      </c>
      <c r="B695" s="5">
        <f t="shared" si="125"/>
        <v>4</v>
      </c>
      <c r="C695" s="5">
        <f t="shared" si="126"/>
        <v>2022</v>
      </c>
      <c r="D695" s="5" t="s">
        <v>691</v>
      </c>
      <c r="E695" s="5" t="str">
        <f>VLOOKUP(F695,'Set up'!$A$2:$C$48,2,FALSE)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up'!$A$2:$C$48,3,FALSE)</f>
        <v>Cash</v>
      </c>
      <c r="J695" s="5">
        <f>VLOOKUP(F695,'Set up'!$A$2:$D$48,4,FALSE)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up'!$A$2:$E$48,5,FALSE)</f>
        <v>Trsf</v>
      </c>
      <c r="S695" s="1" t="s">
        <v>807</v>
      </c>
    </row>
    <row r="696" spans="1:19" x14ac:dyDescent="0.35">
      <c r="A696" s="4">
        <v>44664</v>
      </c>
      <c r="B696" s="5">
        <f t="shared" si="125"/>
        <v>4</v>
      </c>
      <c r="C696" s="5">
        <f t="shared" si="126"/>
        <v>2022</v>
      </c>
      <c r="D696" s="5" t="s">
        <v>692</v>
      </c>
      <c r="E696" s="5" t="str">
        <f>VLOOKUP(F696,'Set up'!$A$2:$C$48,2,FALSE)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up'!$A$2:$C$48,3,FALSE)</f>
        <v>Cash</v>
      </c>
      <c r="J696" s="5">
        <f>VLOOKUP(F696,'Set up'!$A$2:$D$48,4,FALSE)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up'!$A$2:$E$48,5,FALSE)</f>
        <v>Trsf</v>
      </c>
      <c r="S696" s="1" t="s">
        <v>745</v>
      </c>
    </row>
    <row r="697" spans="1:19" x14ac:dyDescent="0.35">
      <c r="A697" s="4">
        <v>44664</v>
      </c>
      <c r="B697" s="5">
        <f t="shared" si="125"/>
        <v>4</v>
      </c>
      <c r="C697" s="5">
        <f t="shared" si="126"/>
        <v>2022</v>
      </c>
      <c r="D697" s="5" t="s">
        <v>693</v>
      </c>
      <c r="E697" s="5" t="str">
        <f>VLOOKUP(F697,'Set up'!$A$2:$C$48,2,FALSE)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up'!$A$2:$C$48,3,FALSE)</f>
        <v>Cash</v>
      </c>
      <c r="J697" s="5">
        <f>VLOOKUP(F697,'Set up'!$A$2:$D$48,4,FALSE)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up'!$A$2:$E$48,5,FALSE)</f>
        <v>Trsf</v>
      </c>
      <c r="S697" s="1" t="s">
        <v>969</v>
      </c>
    </row>
    <row r="698" spans="1:19" x14ac:dyDescent="0.35">
      <c r="A698" s="4">
        <v>44664</v>
      </c>
      <c r="B698" s="5">
        <f t="shared" si="125"/>
        <v>4</v>
      </c>
      <c r="C698" s="5">
        <f t="shared" si="126"/>
        <v>2022</v>
      </c>
      <c r="D698" s="5" t="s">
        <v>693</v>
      </c>
      <c r="E698" s="5" t="str">
        <f>VLOOKUP(F698,'Set up'!$A$2:$C$48,2,FALSE)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up'!$A$2:$C$48,3,FALSE)</f>
        <v>Cash</v>
      </c>
      <c r="J698" s="5">
        <f>VLOOKUP(F698,'Set up'!$A$2:$D$48,4,FALSE)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up'!$A$2:$E$48,5,FALSE)</f>
        <v>Trsf</v>
      </c>
      <c r="S698" s="1" t="s">
        <v>971</v>
      </c>
    </row>
    <row r="699" spans="1:19" x14ac:dyDescent="0.35">
      <c r="A699" s="4">
        <v>44664</v>
      </c>
      <c r="B699" s="5">
        <f t="shared" si="125"/>
        <v>4</v>
      </c>
      <c r="C699" s="5">
        <f t="shared" si="126"/>
        <v>2022</v>
      </c>
      <c r="D699" s="5" t="s">
        <v>693</v>
      </c>
      <c r="E699" s="5" t="str">
        <f>VLOOKUP(F699,'Set up'!$A$2:$C$48,2,FALSE)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up'!$A$2:$C$48,3,FALSE)</f>
        <v>Cash</v>
      </c>
      <c r="J699" s="5">
        <f>VLOOKUP(F699,'Set up'!$A$2:$D$48,4,FALSE)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up'!$A$2:$E$48,5,FALSE)</f>
        <v>Trsf</v>
      </c>
      <c r="S699" s="1" t="s">
        <v>970</v>
      </c>
    </row>
    <row r="700" spans="1:19" x14ac:dyDescent="0.35">
      <c r="A700" s="4">
        <v>44664</v>
      </c>
      <c r="B700" s="5">
        <f t="shared" si="125"/>
        <v>4</v>
      </c>
      <c r="C700" s="5">
        <f t="shared" si="126"/>
        <v>2022</v>
      </c>
      <c r="D700" s="5" t="s">
        <v>693</v>
      </c>
      <c r="E700" s="5" t="str">
        <f>VLOOKUP(F700,'Set up'!$A$2:$C$48,2,FALSE)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up'!$A$2:$C$48,3,FALSE)</f>
        <v>Cash</v>
      </c>
      <c r="J700" s="5">
        <f>VLOOKUP(F700,'Set up'!$A$2:$D$48,4,FALSE)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up'!$A$2:$E$48,5,FALSE)</f>
        <v>Trsf</v>
      </c>
      <c r="S700" s="1" t="s">
        <v>970</v>
      </c>
    </row>
    <row r="701" spans="1:19" x14ac:dyDescent="0.35">
      <c r="A701" s="4">
        <v>44665</v>
      </c>
      <c r="B701" s="5">
        <f t="shared" si="125"/>
        <v>4</v>
      </c>
      <c r="C701" s="5">
        <f t="shared" si="126"/>
        <v>2022</v>
      </c>
      <c r="D701" s="5" t="s">
        <v>694</v>
      </c>
      <c r="E701" s="5" t="str">
        <f>VLOOKUP(F701,'Set up'!$A$2:$C$48,2,FALSE)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up'!$A$2:$C$48,3,FALSE)</f>
        <v>Cash</v>
      </c>
      <c r="J701" s="5">
        <f>VLOOKUP(F701,'Set up'!$A$2:$D$48,4,FALSE)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up'!$A$2:$E$48,5,FALSE)</f>
        <v>PD Chq</v>
      </c>
      <c r="S701" s="1" t="s">
        <v>855</v>
      </c>
    </row>
    <row r="702" spans="1:19" x14ac:dyDescent="0.35">
      <c r="A702" s="4">
        <v>44665</v>
      </c>
      <c r="B702" s="5">
        <f t="shared" si="125"/>
        <v>4</v>
      </c>
      <c r="C702" s="5">
        <f t="shared" si="126"/>
        <v>2022</v>
      </c>
      <c r="D702" s="5" t="s">
        <v>694</v>
      </c>
      <c r="E702" s="5" t="str">
        <f>VLOOKUP(F702,'Set up'!$A$2:$C$48,2,FALSE)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up'!$A$2:$C$48,3,FALSE)</f>
        <v>Cash</v>
      </c>
      <c r="J702" s="5">
        <f>VLOOKUP(F702,'Set up'!$A$2:$D$48,4,FALSE)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up'!$A$2:$E$48,5,FALSE)</f>
        <v>PD Chq</v>
      </c>
      <c r="S702" s="1" t="s">
        <v>855</v>
      </c>
    </row>
    <row r="703" spans="1:19" x14ac:dyDescent="0.35">
      <c r="A703" s="4">
        <v>44665</v>
      </c>
      <c r="B703" s="5">
        <f t="shared" si="125"/>
        <v>4</v>
      </c>
      <c r="C703" s="5">
        <f t="shared" si="126"/>
        <v>2022</v>
      </c>
      <c r="D703" s="5" t="s">
        <v>694</v>
      </c>
      <c r="E703" s="5" t="str">
        <f>VLOOKUP(F703,'Set up'!$A$2:$C$48,2,FALSE)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up'!$A$2:$C$48,3,FALSE)</f>
        <v>Cash</v>
      </c>
      <c r="J703" s="5">
        <f>VLOOKUP(F703,'Set up'!$A$2:$D$48,4,FALSE)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up'!$A$2:$E$48,5,FALSE)</f>
        <v>PD Chq</v>
      </c>
      <c r="S703" s="1" t="s">
        <v>855</v>
      </c>
    </row>
    <row r="704" spans="1:19" x14ac:dyDescent="0.35">
      <c r="A704" s="4">
        <v>44666</v>
      </c>
      <c r="B704" s="5">
        <f t="shared" si="125"/>
        <v>4</v>
      </c>
      <c r="C704" s="5">
        <f t="shared" si="126"/>
        <v>2022</v>
      </c>
      <c r="D704" s="5" t="s">
        <v>695</v>
      </c>
      <c r="E704" s="5" t="str">
        <f>VLOOKUP(F704,'Set up'!$A$2:$C$48,2,FALSE)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up'!$A$2:$C$48,3,FALSE)</f>
        <v>Cash</v>
      </c>
      <c r="J704" s="5">
        <f>VLOOKUP(F704,'Set up'!$A$2:$D$48,4,FALSE)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up'!$A$2:$E$48,5,FALSE)</f>
        <v>Trsf</v>
      </c>
      <c r="S704" s="1" t="s">
        <v>809</v>
      </c>
    </row>
    <row r="705" spans="1:19" x14ac:dyDescent="0.35">
      <c r="A705" s="4">
        <v>44666</v>
      </c>
      <c r="B705" s="5">
        <f t="shared" si="125"/>
        <v>4</v>
      </c>
      <c r="C705" s="5">
        <f t="shared" si="126"/>
        <v>2022</v>
      </c>
      <c r="D705" s="5" t="s">
        <v>695</v>
      </c>
      <c r="E705" s="5" t="str">
        <f>VLOOKUP(F705,'Set up'!$A$2:$C$48,2,FALSE)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up'!$A$2:$C$48,3,FALSE)</f>
        <v>Cash</v>
      </c>
      <c r="J705" s="5">
        <f>VLOOKUP(F705,'Set up'!$A$2:$D$48,4,FALSE)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up'!$A$2:$E$48,5,FALSE)</f>
        <v>Trsf</v>
      </c>
      <c r="S705" s="1" t="s">
        <v>809</v>
      </c>
    </row>
    <row r="706" spans="1:19" x14ac:dyDescent="0.35">
      <c r="A706" s="4">
        <v>44667</v>
      </c>
      <c r="B706" s="5">
        <f t="shared" si="125"/>
        <v>4</v>
      </c>
      <c r="C706" s="5">
        <f t="shared" si="126"/>
        <v>2022</v>
      </c>
      <c r="D706" s="5" t="s">
        <v>696</v>
      </c>
      <c r="E706" s="5" t="str">
        <f>VLOOKUP(F706,'Set up'!$A$2:$C$48,2,FALSE)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up'!$A$2:$C$48,3,FALSE)</f>
        <v>Cash</v>
      </c>
      <c r="J706" s="5">
        <f>VLOOKUP(F706,'Set up'!$A$2:$D$48,4,FALSE)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up'!$A$2:$E$48,5,FALSE)</f>
        <v>Trsf</v>
      </c>
      <c r="S706" s="1" t="s">
        <v>970</v>
      </c>
    </row>
    <row r="707" spans="1:19" x14ac:dyDescent="0.35">
      <c r="A707" s="4">
        <v>44667</v>
      </c>
      <c r="B707" s="5">
        <f t="shared" si="125"/>
        <v>4</v>
      </c>
      <c r="C707" s="5">
        <f t="shared" si="126"/>
        <v>2022</v>
      </c>
      <c r="D707" s="5" t="s">
        <v>696</v>
      </c>
      <c r="E707" s="5" t="str">
        <f>VLOOKUP(F707,'Set up'!$A$2:$C$48,2,FALSE)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up'!$A$2:$C$48,3,FALSE)</f>
        <v>Cash</v>
      </c>
      <c r="J707" s="5">
        <f>VLOOKUP(F707,'Set up'!$A$2:$D$48,4,FALSE)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up'!$A$2:$E$48,5,FALSE)</f>
        <v>Trsf</v>
      </c>
      <c r="S707" s="1" t="s">
        <v>970</v>
      </c>
    </row>
    <row r="708" spans="1:19" x14ac:dyDescent="0.35">
      <c r="A708" s="4">
        <v>44667</v>
      </c>
      <c r="B708" s="5">
        <f t="shared" si="125"/>
        <v>4</v>
      </c>
      <c r="C708" s="5">
        <f t="shared" si="126"/>
        <v>2022</v>
      </c>
      <c r="D708" s="5" t="s">
        <v>696</v>
      </c>
      <c r="E708" s="5" t="str">
        <f>VLOOKUP(F708,'Set up'!$A$2:$C$48,2,FALSE)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up'!$A$2:$C$48,3,FALSE)</f>
        <v>Cash</v>
      </c>
      <c r="J708" s="5">
        <f>VLOOKUP(F708,'Set up'!$A$2:$D$48,4,FALSE)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up'!$A$2:$E$48,5,FALSE)</f>
        <v>Trsf</v>
      </c>
      <c r="S708" s="1" t="s">
        <v>970</v>
      </c>
    </row>
    <row r="709" spans="1:19" x14ac:dyDescent="0.35">
      <c r="A709" s="4">
        <v>44667</v>
      </c>
      <c r="B709" s="5">
        <f t="shared" si="125"/>
        <v>4</v>
      </c>
      <c r="C709" s="5">
        <f t="shared" si="126"/>
        <v>2022</v>
      </c>
      <c r="D709" s="5" t="s">
        <v>696</v>
      </c>
      <c r="E709" s="5" t="str">
        <f>VLOOKUP(F709,'Set up'!$A$2:$C$48,2,FALSE)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up'!$A$2:$C$48,3,FALSE)</f>
        <v>Cash</v>
      </c>
      <c r="J709" s="5">
        <f>VLOOKUP(F709,'Set up'!$A$2:$D$48,4,FALSE)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up'!$A$2:$E$48,5,FALSE)</f>
        <v>Trsf</v>
      </c>
      <c r="S709" s="1" t="s">
        <v>970</v>
      </c>
    </row>
    <row r="710" spans="1:19" x14ac:dyDescent="0.35">
      <c r="A710" s="4">
        <v>44667</v>
      </c>
      <c r="B710" s="5">
        <f t="shared" si="125"/>
        <v>4</v>
      </c>
      <c r="C710" s="5">
        <f t="shared" si="126"/>
        <v>2022</v>
      </c>
      <c r="D710" s="5" t="s">
        <v>696</v>
      </c>
      <c r="E710" s="5" t="str">
        <f>VLOOKUP(F710,'Set up'!$A$2:$C$48,2,FALSE)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up'!$A$2:$C$48,3,FALSE)</f>
        <v>Cash</v>
      </c>
      <c r="J710" s="5">
        <f>VLOOKUP(F710,'Set up'!$A$2:$D$48,4,FALSE)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up'!$A$2:$E$48,5,FALSE)</f>
        <v>Trsf</v>
      </c>
      <c r="S710" s="1" t="s">
        <v>1037</v>
      </c>
    </row>
    <row r="711" spans="1:19" x14ac:dyDescent="0.35">
      <c r="A711" s="4">
        <v>44667</v>
      </c>
      <c r="B711" s="5">
        <f t="shared" si="125"/>
        <v>4</v>
      </c>
      <c r="C711" s="5">
        <f t="shared" si="126"/>
        <v>2022</v>
      </c>
      <c r="D711" s="5" t="s">
        <v>697</v>
      </c>
      <c r="E711" s="5" t="str">
        <f>VLOOKUP(F711,'Set up'!$A$2:$C$48,2,FALSE)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up'!$A$2:$C$48,3,FALSE)</f>
        <v>Cash</v>
      </c>
      <c r="J711" s="5">
        <f>VLOOKUP(F711,'Set up'!$A$2:$D$48,4,FALSE)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up'!$A$2:$E$48,5,FALSE)</f>
        <v>Trsf</v>
      </c>
      <c r="S711" s="1" t="s">
        <v>812</v>
      </c>
    </row>
    <row r="712" spans="1:19" x14ac:dyDescent="0.35">
      <c r="A712" s="4">
        <v>44667</v>
      </c>
      <c r="B712" s="5">
        <f t="shared" si="125"/>
        <v>4</v>
      </c>
      <c r="C712" s="5">
        <f t="shared" si="126"/>
        <v>2022</v>
      </c>
      <c r="D712" s="5" t="s">
        <v>697</v>
      </c>
      <c r="E712" s="5" t="str">
        <f>VLOOKUP(F712,'Set up'!$A$2:$C$48,2,FALSE)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up'!$A$2:$C$48,3,FALSE)</f>
        <v>Cash</v>
      </c>
      <c r="J712" s="5">
        <f>VLOOKUP(F712,'Set up'!$A$2:$D$48,4,FALSE)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up'!$A$2:$E$48,5,FALSE)</f>
        <v>Trsf</v>
      </c>
      <c r="S712" s="1" t="s">
        <v>812</v>
      </c>
    </row>
    <row r="713" spans="1:19" ht="15.5" customHeight="1" x14ac:dyDescent="0.35">
      <c r="A713" s="4">
        <v>44667</v>
      </c>
      <c r="B713" s="5">
        <f t="shared" si="125"/>
        <v>4</v>
      </c>
      <c r="C713" s="5">
        <f t="shared" si="126"/>
        <v>2022</v>
      </c>
      <c r="D713" s="5" t="s">
        <v>697</v>
      </c>
      <c r="E713" s="5" t="str">
        <f>VLOOKUP(F713,'Set up'!$A$2:$C$48,2,FALSE)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up'!$A$2:$C$48,3,FALSE)</f>
        <v>Cash</v>
      </c>
      <c r="J713" s="5">
        <f>VLOOKUP(F713,'Set up'!$A$2:$D$48,4,FALSE)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up'!$A$2:$E$48,5,FALSE)</f>
        <v>Trsf</v>
      </c>
      <c r="S713" s="1" t="s">
        <v>812</v>
      </c>
    </row>
    <row r="714" spans="1:19" x14ac:dyDescent="0.35">
      <c r="A714" s="4">
        <v>44667</v>
      </c>
      <c r="B714" s="5">
        <f t="shared" si="125"/>
        <v>4</v>
      </c>
      <c r="C714" s="5">
        <f t="shared" si="126"/>
        <v>2022</v>
      </c>
      <c r="D714" s="5" t="s">
        <v>697</v>
      </c>
      <c r="E714" s="5" t="str">
        <f>VLOOKUP(F714,'Set up'!$A$2:$C$48,2,FALSE)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up'!$A$2:$C$48,3,FALSE)</f>
        <v>Cash</v>
      </c>
      <c r="J714" s="5">
        <f>VLOOKUP(F714,'Set up'!$A$2:$D$48,4,FALSE)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up'!$A$2:$E$48,5,FALSE)</f>
        <v>Trsf</v>
      </c>
      <c r="S714" s="1" t="s">
        <v>812</v>
      </c>
    </row>
    <row r="715" spans="1:19" x14ac:dyDescent="0.35">
      <c r="A715" s="4">
        <v>44670</v>
      </c>
      <c r="B715" s="5">
        <f t="shared" si="125"/>
        <v>4</v>
      </c>
      <c r="C715" s="5">
        <f t="shared" si="126"/>
        <v>2022</v>
      </c>
      <c r="D715" s="5" t="s">
        <v>698</v>
      </c>
      <c r="E715" s="5" t="str">
        <f>VLOOKUP(F715,'Set up'!$A$2:$C$48,2,FALSE)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up'!$A$2:$C$48,3,FALSE)</f>
        <v>Cash</v>
      </c>
      <c r="J715" s="5">
        <f>VLOOKUP(F715,'Set up'!$A$2:$D$48,4,FALSE)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up'!$A$2:$E$48,5,FALSE)</f>
        <v>Trsf</v>
      </c>
      <c r="S715" s="1" t="s">
        <v>1038</v>
      </c>
    </row>
    <row r="716" spans="1:19" x14ac:dyDescent="0.35">
      <c r="A716" s="4">
        <v>44670</v>
      </c>
      <c r="B716" s="5">
        <f t="shared" si="125"/>
        <v>4</v>
      </c>
      <c r="C716" s="5">
        <f t="shared" si="126"/>
        <v>2022</v>
      </c>
      <c r="D716" s="5" t="s">
        <v>698</v>
      </c>
      <c r="E716" s="5" t="str">
        <f>VLOOKUP(F716,'Set up'!$A$2:$C$48,2,FALSE)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up'!$A$2:$C$48,3,FALSE)</f>
        <v>Cash</v>
      </c>
      <c r="J716" s="5">
        <f>VLOOKUP(F716,'Set up'!$A$2:$D$48,4,FALSE)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up'!$A$2:$E$48,5,FALSE)</f>
        <v>Trsf</v>
      </c>
      <c r="S716" s="1" t="s">
        <v>1038</v>
      </c>
    </row>
    <row r="717" spans="1:19" x14ac:dyDescent="0.35">
      <c r="A717" s="4">
        <v>44670</v>
      </c>
      <c r="B717" s="5">
        <f t="shared" si="125"/>
        <v>4</v>
      </c>
      <c r="C717" s="5">
        <f t="shared" si="126"/>
        <v>2022</v>
      </c>
      <c r="D717" s="5" t="s">
        <v>698</v>
      </c>
      <c r="E717" s="5" t="str">
        <f>VLOOKUP(F717,'Set up'!$A$2:$C$48,2,FALSE)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up'!$A$2:$C$48,3,FALSE)</f>
        <v>Cash</v>
      </c>
      <c r="J717" s="5">
        <f>VLOOKUP(F717,'Set up'!$A$2:$D$48,4,FALSE)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up'!$A$2:$E$48,5,FALSE)</f>
        <v>Trsf</v>
      </c>
      <c r="S717" s="1" t="s">
        <v>1038</v>
      </c>
    </row>
    <row r="718" spans="1:19" x14ac:dyDescent="0.35">
      <c r="A718" s="4">
        <v>44671</v>
      </c>
      <c r="B718" s="5">
        <f t="shared" si="125"/>
        <v>4</v>
      </c>
      <c r="C718" s="5">
        <f t="shared" si="126"/>
        <v>2022</v>
      </c>
      <c r="D718" s="5" t="s">
        <v>699</v>
      </c>
      <c r="E718" s="5" t="str">
        <f>VLOOKUP(F718,'Set up'!$A$2:$C$48,2,FALSE)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up'!$A$2:$C$48,3,FALSE)</f>
        <v>Cash</v>
      </c>
      <c r="J718" s="5">
        <f>VLOOKUP(F718,'Set up'!$A$2:$D$48,4,FALSE)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up'!$A$2:$E$48,5,FALSE)</f>
        <v>Trsf</v>
      </c>
      <c r="S718" s="1" t="s">
        <v>747</v>
      </c>
    </row>
    <row r="719" spans="1:19" x14ac:dyDescent="0.35">
      <c r="A719" s="4">
        <v>44671</v>
      </c>
      <c r="B719" s="5">
        <f t="shared" si="125"/>
        <v>4</v>
      </c>
      <c r="C719" s="5">
        <f t="shared" si="126"/>
        <v>2022</v>
      </c>
      <c r="D719" s="5" t="s">
        <v>699</v>
      </c>
      <c r="E719" s="5" t="str">
        <f>VLOOKUP(F719,'Set up'!$A$2:$C$48,2,FALSE)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up'!$A$2:$C$48,3,FALSE)</f>
        <v>Cash</v>
      </c>
      <c r="J719" s="5">
        <f>VLOOKUP(F719,'Set up'!$A$2:$D$48,4,FALSE)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up'!$A$2:$E$48,5,FALSE)</f>
        <v>Trsf</v>
      </c>
      <c r="S719" s="1" t="s">
        <v>747</v>
      </c>
    </row>
    <row r="720" spans="1:19" x14ac:dyDescent="0.35">
      <c r="A720" s="4">
        <v>44671</v>
      </c>
      <c r="B720" s="5">
        <f t="shared" si="125"/>
        <v>4</v>
      </c>
      <c r="C720" s="5">
        <f t="shared" si="126"/>
        <v>2022</v>
      </c>
      <c r="D720" s="5" t="s">
        <v>699</v>
      </c>
      <c r="E720" s="5" t="str">
        <f>VLOOKUP(F720,'Set up'!$A$2:$C$48,2,FALSE)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up'!$A$2:$C$48,3,FALSE)</f>
        <v>Cash</v>
      </c>
      <c r="J720" s="5">
        <f>VLOOKUP(F720,'Set up'!$A$2:$D$48,4,FALSE)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up'!$A$2:$E$48,5,FALSE)</f>
        <v>Trsf</v>
      </c>
      <c r="S720" s="1" t="s">
        <v>747</v>
      </c>
    </row>
    <row r="721" spans="1:19" x14ac:dyDescent="0.35">
      <c r="A721" s="4">
        <v>44671</v>
      </c>
      <c r="B721" s="5">
        <f t="shared" si="125"/>
        <v>4</v>
      </c>
      <c r="C721" s="5">
        <f t="shared" si="126"/>
        <v>2022</v>
      </c>
      <c r="D721" s="5" t="s">
        <v>699</v>
      </c>
      <c r="E721" s="5" t="str">
        <f>VLOOKUP(F721,'Set up'!$A$2:$C$48,2,FALSE)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up'!$A$2:$C$48,3,FALSE)</f>
        <v>Cash</v>
      </c>
      <c r="J721" s="5">
        <f>VLOOKUP(F721,'Set up'!$A$2:$D$48,4,FALSE)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up'!$A$2:$E$48,5,FALSE)</f>
        <v>Trsf</v>
      </c>
      <c r="S721" s="1" t="s">
        <v>747</v>
      </c>
    </row>
    <row r="722" spans="1:19" x14ac:dyDescent="0.35">
      <c r="A722" s="4">
        <v>44672</v>
      </c>
      <c r="B722" s="5">
        <f t="shared" si="125"/>
        <v>4</v>
      </c>
      <c r="C722" s="5">
        <f t="shared" si="126"/>
        <v>2022</v>
      </c>
      <c r="D722" s="5" t="s">
        <v>700</v>
      </c>
      <c r="E722" s="5" t="str">
        <f>VLOOKUP(F722,'Set up'!$A$2:$C$48,2,FALSE)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up'!$A$2:$C$48,3,FALSE)</f>
        <v>120</v>
      </c>
      <c r="J722" s="5">
        <f>VLOOKUP(F722,'Set up'!$A$2:$D$48,4,FALSE)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up'!$A$2:$E$48,5,FALSE)</f>
        <v>Chq</v>
      </c>
      <c r="S722" s="1" t="s">
        <v>916</v>
      </c>
    </row>
    <row r="723" spans="1:19" x14ac:dyDescent="0.35">
      <c r="A723" s="4">
        <v>44672</v>
      </c>
      <c r="B723" s="5">
        <f t="shared" si="125"/>
        <v>4</v>
      </c>
      <c r="C723" s="5">
        <f t="shared" si="126"/>
        <v>2022</v>
      </c>
      <c r="D723" s="5" t="s">
        <v>700</v>
      </c>
      <c r="E723" s="5" t="str">
        <f>VLOOKUP(F723,'Set up'!$A$2:$C$48,2,FALSE)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up'!$A$2:$C$48,3,FALSE)</f>
        <v>120</v>
      </c>
      <c r="J723" s="5">
        <f>VLOOKUP(F723,'Set up'!$A$2:$D$48,4,FALSE)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up'!$A$2:$E$48,5,FALSE)</f>
        <v>Chq</v>
      </c>
      <c r="S723" s="1" t="s">
        <v>916</v>
      </c>
    </row>
    <row r="724" spans="1:19" x14ac:dyDescent="0.35">
      <c r="A724" s="4">
        <v>44672</v>
      </c>
      <c r="B724" s="5">
        <f t="shared" si="125"/>
        <v>4</v>
      </c>
      <c r="C724" s="5">
        <f t="shared" si="126"/>
        <v>2022</v>
      </c>
      <c r="D724" s="5" t="s">
        <v>700</v>
      </c>
      <c r="E724" s="5" t="str">
        <f>VLOOKUP(F724,'Set up'!$A$2:$C$48,2,FALSE)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up'!$A$2:$C$48,3,FALSE)</f>
        <v>120</v>
      </c>
      <c r="J724" s="5">
        <f>VLOOKUP(F724,'Set up'!$A$2:$D$48,4,FALSE)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up'!$A$2:$E$48,5,FALSE)</f>
        <v>Chq</v>
      </c>
      <c r="S724" s="1" t="s">
        <v>916</v>
      </c>
    </row>
    <row r="725" spans="1:19" x14ac:dyDescent="0.35">
      <c r="A725" s="4">
        <v>44672</v>
      </c>
      <c r="B725" s="5">
        <f t="shared" si="125"/>
        <v>4</v>
      </c>
      <c r="C725" s="5">
        <f t="shared" si="126"/>
        <v>2022</v>
      </c>
      <c r="D725" s="5" t="s">
        <v>700</v>
      </c>
      <c r="E725" s="5" t="str">
        <f>VLOOKUP(F725,'Set up'!$A$2:$C$48,2,FALSE)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up'!$A$2:$C$48,3,FALSE)</f>
        <v>120</v>
      </c>
      <c r="J725" s="5">
        <f>VLOOKUP(F725,'Set up'!$A$2:$D$48,4,FALSE)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up'!$A$2:$E$48,5,FALSE)</f>
        <v>Chq</v>
      </c>
      <c r="S725" s="1" t="s">
        <v>916</v>
      </c>
    </row>
    <row r="726" spans="1:19" x14ac:dyDescent="0.35">
      <c r="A726" s="4">
        <v>44672</v>
      </c>
      <c r="B726" s="5">
        <f t="shared" si="125"/>
        <v>4</v>
      </c>
      <c r="C726" s="5">
        <f t="shared" si="126"/>
        <v>2022</v>
      </c>
      <c r="D726" s="5" t="s">
        <v>701</v>
      </c>
      <c r="E726" s="5" t="str">
        <f>VLOOKUP(F726,'Set up'!$A$2:$C$48,2,FALSE)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up'!$A$2:$C$48,3,FALSE)</f>
        <v>Cash</v>
      </c>
      <c r="J726" s="5">
        <f>VLOOKUP(F726,'Set up'!$A$2:$D$48,4,FALSE)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up'!$A$2:$E$48,5,FALSE)</f>
        <v>Trsf</v>
      </c>
      <c r="S726" s="1" t="s">
        <v>748</v>
      </c>
    </row>
    <row r="727" spans="1:19" x14ac:dyDescent="0.35">
      <c r="A727" s="4">
        <v>44672</v>
      </c>
      <c r="B727" s="5">
        <f t="shared" si="125"/>
        <v>4</v>
      </c>
      <c r="C727" s="5">
        <f t="shared" si="126"/>
        <v>2022</v>
      </c>
      <c r="D727" s="5" t="s">
        <v>715</v>
      </c>
      <c r="E727" s="5" t="str">
        <f>VLOOKUP(F727,'Set up'!$A$2:$C$48,2,FALSE)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up'!$A$2:$C$48,3,FALSE)</f>
        <v>Cash</v>
      </c>
      <c r="J727" s="5">
        <f>VLOOKUP(F727,'Set up'!$A$2:$D$48,4,FALSE)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up'!$A$2:$E$48,5,FALSE)</f>
        <v>Trsf</v>
      </c>
      <c r="S727" s="1" t="s">
        <v>753</v>
      </c>
    </row>
    <row r="728" spans="1:19" x14ac:dyDescent="0.35">
      <c r="A728" s="4">
        <v>44673</v>
      </c>
      <c r="B728" s="5">
        <f t="shared" si="125"/>
        <v>4</v>
      </c>
      <c r="C728" s="5">
        <f t="shared" si="126"/>
        <v>2022</v>
      </c>
      <c r="D728" s="5" t="s">
        <v>715</v>
      </c>
      <c r="E728" s="5" t="str">
        <f>VLOOKUP(F728,'Set up'!$A$2:$C$48,2,FALSE)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up'!$A$2:$C$48,3,FALSE)</f>
        <v>Cash</v>
      </c>
      <c r="J728" s="5">
        <f>VLOOKUP(F728,'Set up'!$A$2:$D$48,4,FALSE)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up'!$A$2:$E$48,5,FALSE)</f>
        <v>Trsf</v>
      </c>
      <c r="S728" s="1" t="s">
        <v>753</v>
      </c>
    </row>
    <row r="729" spans="1:19" x14ac:dyDescent="0.35">
      <c r="A729" s="4">
        <v>44674</v>
      </c>
      <c r="B729" s="5">
        <f t="shared" si="125"/>
        <v>4</v>
      </c>
      <c r="C729" s="5">
        <f t="shared" si="126"/>
        <v>2022</v>
      </c>
      <c r="D729" s="5" t="s">
        <v>718</v>
      </c>
      <c r="E729" s="5" t="str">
        <f>VLOOKUP(F729,'Set up'!$A$2:$C$48,2,FALSE)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up'!$A$2:$C$48,3,FALSE)</f>
        <v>Cash</v>
      </c>
      <c r="J729" s="5">
        <f>VLOOKUP(F729,'Set up'!$A$2:$D$48,4,FALSE)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up'!$A$2:$E$48,5,FALSE)</f>
        <v>Trsf</v>
      </c>
      <c r="S729" s="1" t="s">
        <v>1041</v>
      </c>
    </row>
    <row r="730" spans="1:19" x14ac:dyDescent="0.35">
      <c r="A730" s="4">
        <v>44674</v>
      </c>
      <c r="B730" s="5">
        <f t="shared" si="125"/>
        <v>4</v>
      </c>
      <c r="C730" s="5">
        <f t="shared" si="126"/>
        <v>2022</v>
      </c>
      <c r="D730" s="5" t="s">
        <v>718</v>
      </c>
      <c r="E730" s="5" t="str">
        <f>VLOOKUP(F730,'Set up'!$A$2:$C$48,2,FALSE)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up'!$A$2:$C$48,3,FALSE)</f>
        <v>Cash</v>
      </c>
      <c r="J730" s="5">
        <f>VLOOKUP(F730,'Set up'!$A$2:$D$48,4,FALSE)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up'!$A$2:$E$48,5,FALSE)</f>
        <v>Trsf</v>
      </c>
      <c r="S730" s="1" t="s">
        <v>1039</v>
      </c>
    </row>
    <row r="731" spans="1:19" x14ac:dyDescent="0.35">
      <c r="A731" s="4">
        <v>44674</v>
      </c>
      <c r="B731" s="5">
        <f t="shared" si="125"/>
        <v>4</v>
      </c>
      <c r="C731" s="5">
        <f t="shared" si="126"/>
        <v>2022</v>
      </c>
      <c r="D731" s="5" t="s">
        <v>718</v>
      </c>
      <c r="E731" s="5" t="str">
        <f>VLOOKUP(F731,'Set up'!$A$2:$C$48,2,FALSE)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up'!$A$2:$C$48,3,FALSE)</f>
        <v>Cash</v>
      </c>
      <c r="J731" s="5">
        <f>VLOOKUP(F731,'Set up'!$A$2:$D$48,4,FALSE)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up'!$A$2:$E$48,5,FALSE)</f>
        <v>Trsf</v>
      </c>
      <c r="S731" s="1" t="s">
        <v>1042</v>
      </c>
    </row>
    <row r="732" spans="1:19" x14ac:dyDescent="0.35">
      <c r="A732" s="4">
        <v>44674</v>
      </c>
      <c r="B732" s="5">
        <f t="shared" si="125"/>
        <v>4</v>
      </c>
      <c r="C732" s="5">
        <f t="shared" si="126"/>
        <v>2022</v>
      </c>
      <c r="D732" s="5" t="s">
        <v>718</v>
      </c>
      <c r="E732" s="5" t="str">
        <f>VLOOKUP(F732,'Set up'!$A$2:$C$48,2,FALSE)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up'!$A$2:$C$48,3,FALSE)</f>
        <v>Cash</v>
      </c>
      <c r="J732" s="5">
        <f>VLOOKUP(F732,'Set up'!$A$2:$D$48,4,FALSE)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up'!$A$2:$E$48,5,FALSE)</f>
        <v>Trsf</v>
      </c>
      <c r="S732" s="1" t="s">
        <v>1035</v>
      </c>
    </row>
    <row r="733" spans="1:19" x14ac:dyDescent="0.35">
      <c r="A733" s="4">
        <v>44674</v>
      </c>
      <c r="B733" s="5">
        <f t="shared" si="125"/>
        <v>4</v>
      </c>
      <c r="C733" s="5">
        <f t="shared" si="126"/>
        <v>2022</v>
      </c>
      <c r="D733" s="5" t="s">
        <v>718</v>
      </c>
      <c r="E733" s="5" t="str">
        <f>VLOOKUP(F733,'Set up'!$A$2:$C$48,2,FALSE)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up'!$A$2:$C$48,3,FALSE)</f>
        <v>Cash</v>
      </c>
      <c r="J733" s="5">
        <f>VLOOKUP(F733,'Set up'!$A$2:$D$48,4,FALSE)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up'!$A$2:$E$48,5,FALSE)</f>
        <v>Trsf</v>
      </c>
      <c r="S733" s="1" t="s">
        <v>1035</v>
      </c>
    </row>
    <row r="734" spans="1:19" x14ac:dyDescent="0.35">
      <c r="A734" s="4" t="s">
        <v>721</v>
      </c>
      <c r="B734" s="5">
        <f t="shared" si="125"/>
        <v>4</v>
      </c>
      <c r="C734" s="5">
        <f t="shared" si="126"/>
        <v>2022</v>
      </c>
      <c r="D734" s="5" t="s">
        <v>720</v>
      </c>
      <c r="E734" s="5" t="str">
        <f>VLOOKUP(F734,'Set up'!$A$2:$C$48,2,FALSE)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up'!$A$2:$C$48,3,FALSE)</f>
        <v>Cash</v>
      </c>
      <c r="J734" s="5">
        <f>VLOOKUP(F734,'Set up'!$A$2:$D$48,4,FALSE)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up'!$A$2:$E$48,5,FALSE)</f>
        <v>Trsf</v>
      </c>
      <c r="S734" s="1" t="s">
        <v>751</v>
      </c>
    </row>
    <row r="735" spans="1:19" x14ac:dyDescent="0.35">
      <c r="A735" s="4" t="s">
        <v>721</v>
      </c>
      <c r="B735" s="5">
        <f t="shared" si="125"/>
        <v>4</v>
      </c>
      <c r="C735" s="5">
        <f t="shared" si="126"/>
        <v>2022</v>
      </c>
      <c r="D735" s="5" t="s">
        <v>720</v>
      </c>
      <c r="E735" s="5" t="str">
        <f>VLOOKUP(F735,'Set up'!$A$2:$C$48,2,FALSE)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up'!$A$2:$C$48,3,FALSE)</f>
        <v>Cash</v>
      </c>
      <c r="J735" s="5">
        <f>VLOOKUP(F735,'Set up'!$A$2:$D$48,4,FALSE)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up'!$A$2:$E$48,5,FALSE)</f>
        <v>Trsf</v>
      </c>
      <c r="S735" s="1" t="s">
        <v>751</v>
      </c>
    </row>
    <row r="736" spans="1:19" x14ac:dyDescent="0.35">
      <c r="A736" s="4" t="s">
        <v>721</v>
      </c>
      <c r="B736" s="5">
        <f t="shared" si="125"/>
        <v>4</v>
      </c>
      <c r="C736" s="5">
        <f t="shared" si="126"/>
        <v>2022</v>
      </c>
      <c r="D736" s="5" t="s">
        <v>720</v>
      </c>
      <c r="E736" s="5" t="str">
        <f>VLOOKUP(F736,'Set up'!$A$2:$C$48,2,FALSE)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up'!$A$2:$C$48,3,FALSE)</f>
        <v>Cash</v>
      </c>
      <c r="J736" s="5">
        <f>VLOOKUP(F736,'Set up'!$A$2:$D$48,4,FALSE)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up'!$A$2:$E$48,5,FALSE)</f>
        <v>Trsf</v>
      </c>
      <c r="S736" s="1" t="s">
        <v>751</v>
      </c>
    </row>
    <row r="737" spans="1:19" x14ac:dyDescent="0.35">
      <c r="A737" s="4" t="s">
        <v>721</v>
      </c>
      <c r="B737" s="5">
        <f t="shared" si="125"/>
        <v>4</v>
      </c>
      <c r="C737" s="5">
        <f t="shared" si="126"/>
        <v>2022</v>
      </c>
      <c r="D737" s="5" t="s">
        <v>720</v>
      </c>
      <c r="E737" s="5" t="str">
        <f>VLOOKUP(F737,'Set up'!$A$2:$C$48,2,FALSE)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up'!$A$2:$C$48,3,FALSE)</f>
        <v>Cash</v>
      </c>
      <c r="J737" s="5">
        <f>VLOOKUP(F737,'Set up'!$A$2:$D$48,4,FALSE)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up'!$A$2:$E$48,5,FALSE)</f>
        <v>Trsf</v>
      </c>
      <c r="S737" s="1" t="s">
        <v>751</v>
      </c>
    </row>
    <row r="738" spans="1:19" x14ac:dyDescent="0.35">
      <c r="A738" s="4">
        <v>44678</v>
      </c>
      <c r="B738" s="5">
        <f t="shared" si="125"/>
        <v>4</v>
      </c>
      <c r="C738" s="5">
        <f t="shared" si="126"/>
        <v>2022</v>
      </c>
      <c r="D738" s="5" t="s">
        <v>723</v>
      </c>
      <c r="E738" s="5" t="str">
        <f>VLOOKUP(F738,'Set up'!$A$2:$C$48,2,FALSE)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up'!$A$2:$C$48,3,FALSE)</f>
        <v>120</v>
      </c>
      <c r="J738" s="5">
        <f>VLOOKUP(F738,'Set up'!$A$2:$D$48,4,FALSE)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up'!$A$2:$E$48,5,FALSE)</f>
        <v>Trsf</v>
      </c>
      <c r="S738" s="1" t="s">
        <v>888</v>
      </c>
    </row>
    <row r="739" spans="1:19" x14ac:dyDescent="0.35">
      <c r="A739" s="4">
        <v>44678</v>
      </c>
      <c r="B739" s="5">
        <f t="shared" si="125"/>
        <v>4</v>
      </c>
      <c r="C739" s="5">
        <f t="shared" si="126"/>
        <v>2022</v>
      </c>
      <c r="D739" s="5" t="s">
        <v>723</v>
      </c>
      <c r="E739" s="5" t="str">
        <f>VLOOKUP(F739,'Set up'!$A$2:$C$48,2,FALSE)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up'!$A$2:$C$48,3,FALSE)</f>
        <v>120</v>
      </c>
      <c r="J739" s="5">
        <f>VLOOKUP(F739,'Set up'!$A$2:$D$48,4,FALSE)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up'!$A$2:$E$48,5,FALSE)</f>
        <v>Trsf</v>
      </c>
      <c r="S739" s="1" t="s">
        <v>888</v>
      </c>
    </row>
    <row r="740" spans="1:19" x14ac:dyDescent="0.35">
      <c r="A740" s="4">
        <v>44679</v>
      </c>
      <c r="B740" s="5">
        <f t="shared" si="125"/>
        <v>4</v>
      </c>
      <c r="C740" s="5">
        <f t="shared" si="126"/>
        <v>2022</v>
      </c>
      <c r="D740" s="5" t="s">
        <v>724</v>
      </c>
      <c r="E740" s="5" t="str">
        <f>VLOOKUP(F740,'Set up'!$A$2:$C$48,2,FALSE)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up'!$A$2:$C$48,3,FALSE)</f>
        <v>Cash</v>
      </c>
      <c r="J740" s="5">
        <f>VLOOKUP(F740,'Set up'!$A$2:$D$48,4,FALSE)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up'!$A$2:$E$48,5,FALSE)</f>
        <v>PD Chq</v>
      </c>
      <c r="S740" s="1" t="s">
        <v>879</v>
      </c>
    </row>
    <row r="741" spans="1:19" x14ac:dyDescent="0.35">
      <c r="A741" s="4">
        <v>44679</v>
      </c>
      <c r="B741" s="5">
        <f t="shared" si="125"/>
        <v>4</v>
      </c>
      <c r="C741" s="5">
        <f t="shared" si="126"/>
        <v>2022</v>
      </c>
      <c r="D741" s="5" t="s">
        <v>724</v>
      </c>
      <c r="E741" s="5" t="str">
        <f>VLOOKUP(F741,'Set up'!$A$2:$C$48,2,FALSE)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up'!$A$2:$C$48,3,FALSE)</f>
        <v>Cash</v>
      </c>
      <c r="J741" s="5">
        <f>VLOOKUP(F741,'Set up'!$A$2:$D$48,4,FALSE)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up'!$A$2:$E$48,5,FALSE)</f>
        <v>PD Chq</v>
      </c>
      <c r="S741" s="1" t="s">
        <v>879</v>
      </c>
    </row>
    <row r="742" spans="1:19" x14ac:dyDescent="0.35">
      <c r="A742" s="4">
        <v>44679</v>
      </c>
      <c r="B742" s="5">
        <f t="shared" si="125"/>
        <v>4</v>
      </c>
      <c r="C742" s="5">
        <f t="shared" si="126"/>
        <v>2022</v>
      </c>
      <c r="D742" s="5" t="s">
        <v>724</v>
      </c>
      <c r="E742" s="5" t="str">
        <f>VLOOKUP(F742,'Set up'!$A$2:$C$48,2,FALSE)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up'!$A$2:$C$48,3,FALSE)</f>
        <v>Cash</v>
      </c>
      <c r="J742" s="5">
        <f>VLOOKUP(F742,'Set up'!$A$2:$D$48,4,FALSE)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up'!$A$2:$E$48,5,FALSE)</f>
        <v>PD Chq</v>
      </c>
      <c r="S742" s="1" t="s">
        <v>879</v>
      </c>
    </row>
    <row r="743" spans="1:19" x14ac:dyDescent="0.35">
      <c r="A743" s="4">
        <v>44679</v>
      </c>
      <c r="B743" s="5">
        <f t="shared" si="125"/>
        <v>4</v>
      </c>
      <c r="C743" s="5">
        <f t="shared" si="126"/>
        <v>2022</v>
      </c>
      <c r="D743" s="5" t="s">
        <v>725</v>
      </c>
      <c r="E743" s="5" t="str">
        <f>VLOOKUP(F743,'Set up'!$A$2:$C$48,2,FALSE)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up'!$A$2:$C$48,3,FALSE)</f>
        <v>Cash</v>
      </c>
      <c r="J743" s="5">
        <f>VLOOKUP(F743,'Set up'!$A$2:$D$48,4,FALSE)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up'!$A$2:$E$48,5,FALSE)</f>
        <v>Trsf</v>
      </c>
      <c r="S743" s="1" t="s">
        <v>1035</v>
      </c>
    </row>
    <row r="744" spans="1:19" x14ac:dyDescent="0.35">
      <c r="A744" s="4">
        <v>44679</v>
      </c>
      <c r="B744" s="5">
        <f t="shared" si="125"/>
        <v>4</v>
      </c>
      <c r="C744" s="5">
        <f t="shared" si="126"/>
        <v>2022</v>
      </c>
      <c r="D744" s="5" t="s">
        <v>725</v>
      </c>
      <c r="E744" s="5" t="str">
        <f>VLOOKUP(F744,'Set up'!$A$2:$C$48,2,FALSE)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up'!$A$2:$C$48,3,FALSE)</f>
        <v>Cash</v>
      </c>
      <c r="J744" s="5">
        <f>VLOOKUP(F744,'Set up'!$A$2:$D$48,4,FALSE)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up'!$A$2:$E$48,5,FALSE)</f>
        <v>Trsf</v>
      </c>
      <c r="S744" s="1" t="s">
        <v>1035</v>
      </c>
    </row>
    <row r="745" spans="1:19" x14ac:dyDescent="0.35">
      <c r="A745" s="4">
        <v>44679</v>
      </c>
      <c r="B745" s="5">
        <f t="shared" si="125"/>
        <v>4</v>
      </c>
      <c r="C745" s="5">
        <f t="shared" si="126"/>
        <v>2022</v>
      </c>
      <c r="D745" s="5" t="s">
        <v>725</v>
      </c>
      <c r="E745" s="5" t="str">
        <f>VLOOKUP(F745,'Set up'!$A$2:$C$48,2,FALSE)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up'!$A$2:$C$48,3,FALSE)</f>
        <v>Cash</v>
      </c>
      <c r="J745" s="5">
        <f>VLOOKUP(F745,'Set up'!$A$2:$D$48,4,FALSE)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up'!$A$2:$E$48,5,FALSE)</f>
        <v>Trsf</v>
      </c>
      <c r="S745" s="1" t="s">
        <v>1035</v>
      </c>
    </row>
    <row r="746" spans="1:19" x14ac:dyDescent="0.35">
      <c r="A746" s="4">
        <v>44679</v>
      </c>
      <c r="B746" s="5">
        <f t="shared" si="125"/>
        <v>4</v>
      </c>
      <c r="C746" s="5">
        <f t="shared" si="126"/>
        <v>2022</v>
      </c>
      <c r="D746" s="5" t="s">
        <v>725</v>
      </c>
      <c r="E746" s="5" t="str">
        <f>VLOOKUP(F746,'Set up'!$A$2:$C$48,2,FALSE)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up'!$A$2:$C$48,3,FALSE)</f>
        <v>Cash</v>
      </c>
      <c r="J746" s="5">
        <f>VLOOKUP(F746,'Set up'!$A$2:$D$48,4,FALSE)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up'!$A$2:$E$48,5,FALSE)</f>
        <v>Trsf</v>
      </c>
      <c r="S746" s="1" t="s">
        <v>1035</v>
      </c>
    </row>
    <row r="747" spans="1:19" x14ac:dyDescent="0.35">
      <c r="A747" s="4">
        <v>44679</v>
      </c>
      <c r="B747" s="5">
        <f t="shared" si="125"/>
        <v>4</v>
      </c>
      <c r="C747" s="5">
        <f t="shared" si="126"/>
        <v>2022</v>
      </c>
      <c r="D747" s="5" t="s">
        <v>725</v>
      </c>
      <c r="E747" s="5" t="str">
        <f>VLOOKUP(F747,'Set up'!$A$2:$C$48,2,FALSE)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up'!$A$2:$C$48,3,FALSE)</f>
        <v>Cash</v>
      </c>
      <c r="J747" s="5">
        <f>VLOOKUP(F747,'Set up'!$A$2:$D$48,4,FALSE)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up'!$A$2:$E$48,5,FALSE)</f>
        <v>Trsf</v>
      </c>
      <c r="S747" s="1" t="s">
        <v>1035</v>
      </c>
    </row>
    <row r="748" spans="1:19" x14ac:dyDescent="0.35">
      <c r="A748" s="4">
        <v>44679</v>
      </c>
      <c r="B748" s="5">
        <f t="shared" si="125"/>
        <v>4</v>
      </c>
      <c r="C748" s="5">
        <f t="shared" si="126"/>
        <v>2022</v>
      </c>
      <c r="D748" s="5" t="s">
        <v>726</v>
      </c>
      <c r="E748" s="5" t="str">
        <f>VLOOKUP(F748,'Set up'!$A$2:$C$48,2,FALSE)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up'!$A$2:$C$48,3,FALSE)</f>
        <v>Cash</v>
      </c>
      <c r="J748" s="5">
        <f>VLOOKUP(F748,'Set up'!$A$2:$D$48,4,FALSE)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up'!$A$2:$E$48,5,FALSE)</f>
        <v>Trsf</v>
      </c>
      <c r="S748" s="1" t="s">
        <v>801</v>
      </c>
    </row>
    <row r="749" spans="1:19" x14ac:dyDescent="0.35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726</v>
      </c>
      <c r="E749" s="5" t="str">
        <f>VLOOKUP(F749,'Set up'!$A$2:$C$48,2,FALSE)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up'!$A$2:$C$48,3,FALSE)</f>
        <v>Cash</v>
      </c>
      <c r="J749" s="5">
        <f>VLOOKUP(F749,'Set up'!$A$2:$D$48,4,FALSE)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up'!$A$2:$E$48,5,FALSE)</f>
        <v>Trsf</v>
      </c>
      <c r="S749" s="1" t="s">
        <v>801</v>
      </c>
    </row>
    <row r="750" spans="1:19" x14ac:dyDescent="0.35">
      <c r="A750" s="4">
        <v>44679</v>
      </c>
      <c r="B750" s="5">
        <f t="shared" si="142"/>
        <v>4</v>
      </c>
      <c r="C750" s="5">
        <f t="shared" si="143"/>
        <v>2022</v>
      </c>
      <c r="D750" s="5" t="s">
        <v>726</v>
      </c>
      <c r="E750" s="5" t="str">
        <f>VLOOKUP(F750,'Set up'!$A$2:$C$48,2,FALSE)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up'!$A$2:$C$48,3,FALSE)</f>
        <v>Cash</v>
      </c>
      <c r="J750" s="5">
        <f>VLOOKUP(F750,'Set up'!$A$2:$D$48,4,FALSE)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up'!$A$2:$E$48,5,FALSE)</f>
        <v>Trsf</v>
      </c>
      <c r="S750" s="1" t="s">
        <v>801</v>
      </c>
    </row>
    <row r="751" spans="1:19" x14ac:dyDescent="0.35">
      <c r="A751" s="4">
        <v>44679</v>
      </c>
      <c r="B751" s="5">
        <f t="shared" si="142"/>
        <v>4</v>
      </c>
      <c r="C751" s="5">
        <f t="shared" si="143"/>
        <v>2022</v>
      </c>
      <c r="D751" s="5" t="s">
        <v>726</v>
      </c>
      <c r="E751" s="5" t="str">
        <f>VLOOKUP(F751,'Set up'!$A$2:$C$48,2,FALSE)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up'!$A$2:$C$48,3,FALSE)</f>
        <v>Cash</v>
      </c>
      <c r="J751" s="5">
        <f>VLOOKUP(F751,'Set up'!$A$2:$D$48,4,FALSE)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up'!$A$2:$E$48,5,FALSE)</f>
        <v>Trsf</v>
      </c>
      <c r="S751" s="1" t="s">
        <v>801</v>
      </c>
    </row>
    <row r="752" spans="1:19" x14ac:dyDescent="0.35">
      <c r="A752" s="4">
        <v>44679</v>
      </c>
      <c r="B752" s="5">
        <f t="shared" si="142"/>
        <v>4</v>
      </c>
      <c r="C752" s="5">
        <f t="shared" si="143"/>
        <v>2022</v>
      </c>
      <c r="D752" s="5" t="s">
        <v>726</v>
      </c>
      <c r="E752" s="5" t="str">
        <f>VLOOKUP(F752,'Set up'!$A$2:$C$48,2,FALSE)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up'!$A$2:$C$48,3,FALSE)</f>
        <v>Cash</v>
      </c>
      <c r="J752" s="5">
        <f>VLOOKUP(F752,'Set up'!$A$2:$D$48,4,FALSE)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up'!$A$2:$E$48,5,FALSE)</f>
        <v>Trsf</v>
      </c>
      <c r="S752" s="1" t="s">
        <v>801</v>
      </c>
    </row>
    <row r="753" spans="1:19" x14ac:dyDescent="0.35">
      <c r="A753" s="4">
        <v>44680</v>
      </c>
      <c r="B753" s="5">
        <f t="shared" si="142"/>
        <v>4</v>
      </c>
      <c r="C753" s="5">
        <f t="shared" si="143"/>
        <v>2022</v>
      </c>
      <c r="D753" s="5" t="s">
        <v>728</v>
      </c>
      <c r="E753" s="5" t="str">
        <f>VLOOKUP(F753,'Set up'!$A$2:$C$48,2,FALSE)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up'!$A$2:$C$48,3,FALSE)</f>
        <v>Cash</v>
      </c>
      <c r="J753" s="5">
        <f>VLOOKUP(F753,'Set up'!$A$2:$D$48,4,FALSE)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up'!$A$2:$E$48,5,FALSE)</f>
        <v>Trsf</v>
      </c>
      <c r="S753" s="1" t="s">
        <v>806</v>
      </c>
    </row>
    <row r="754" spans="1:19" x14ac:dyDescent="0.35">
      <c r="A754" s="4">
        <v>44681</v>
      </c>
      <c r="B754" s="5">
        <f t="shared" si="142"/>
        <v>4</v>
      </c>
      <c r="C754" s="5">
        <f t="shared" si="143"/>
        <v>2022</v>
      </c>
      <c r="D754" s="5" t="s">
        <v>729</v>
      </c>
      <c r="E754" s="5" t="str">
        <f>VLOOKUP(F754,'Set up'!$A$2:$C$48,2,FALSE)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up'!$A$2:$C$48,3,FALSE)</f>
        <v>Cash</v>
      </c>
      <c r="J754" s="5">
        <f>VLOOKUP(F754,'Set up'!$A$2:$D$48,4,FALSE)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up'!$A$2:$E$48,5,FALSE)</f>
        <v>Trsf</v>
      </c>
      <c r="S754" s="1" t="s">
        <v>1035</v>
      </c>
    </row>
    <row r="755" spans="1:19" x14ac:dyDescent="0.35">
      <c r="A755" s="4">
        <v>44681</v>
      </c>
      <c r="B755" s="5">
        <f t="shared" si="142"/>
        <v>4</v>
      </c>
      <c r="C755" s="5">
        <f t="shared" si="143"/>
        <v>2022</v>
      </c>
      <c r="D755" s="5" t="s">
        <v>729</v>
      </c>
      <c r="E755" s="5" t="str">
        <f>VLOOKUP(F755,'Set up'!$A$2:$C$48,2,FALSE)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up'!$A$2:$C$48,3,FALSE)</f>
        <v>Cash</v>
      </c>
      <c r="J755" s="5">
        <f>VLOOKUP(F755,'Set up'!$A$2:$D$48,4,FALSE)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up'!$A$2:$E$48,5,FALSE)</f>
        <v>Trsf</v>
      </c>
      <c r="S755" s="1" t="s">
        <v>1043</v>
      </c>
    </row>
    <row r="756" spans="1:19" x14ac:dyDescent="0.35">
      <c r="A756" s="4">
        <v>44681</v>
      </c>
      <c r="B756" s="5">
        <f t="shared" si="142"/>
        <v>4</v>
      </c>
      <c r="C756" s="5">
        <f t="shared" si="143"/>
        <v>2022</v>
      </c>
      <c r="D756" s="5" t="s">
        <v>729</v>
      </c>
      <c r="E756" s="5" t="str">
        <f>VLOOKUP(F756,'Set up'!$A$2:$C$48,2,FALSE)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up'!$A$2:$C$48,3,FALSE)</f>
        <v>Cash</v>
      </c>
      <c r="J756" s="5">
        <f>VLOOKUP(F756,'Set up'!$A$2:$D$48,4,FALSE)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up'!$A$2:$E$48,5,FALSE)</f>
        <v>Trsf</v>
      </c>
      <c r="S756" s="1" t="s">
        <v>1036</v>
      </c>
    </row>
    <row r="757" spans="1:19" x14ac:dyDescent="0.35">
      <c r="A757" s="4">
        <v>44681</v>
      </c>
      <c r="B757" s="5">
        <f t="shared" si="142"/>
        <v>4</v>
      </c>
      <c r="C757" s="5">
        <f t="shared" si="143"/>
        <v>2022</v>
      </c>
      <c r="D757" s="5" t="s">
        <v>729</v>
      </c>
      <c r="E757" s="5" t="str">
        <f>VLOOKUP(F757,'Set up'!$A$2:$C$48,2,FALSE)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up'!$A$2:$C$48,3,FALSE)</f>
        <v>Cash</v>
      </c>
      <c r="J757" s="5">
        <f>VLOOKUP(F757,'Set up'!$A$2:$D$48,4,FALSE)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up'!$A$2:$E$48,5,FALSE)</f>
        <v>Trsf</v>
      </c>
      <c r="S757" s="1" t="s">
        <v>1035</v>
      </c>
    </row>
    <row r="758" spans="1:19" x14ac:dyDescent="0.35">
      <c r="A758" s="4">
        <v>44681</v>
      </c>
      <c r="B758" s="5">
        <f t="shared" si="142"/>
        <v>4</v>
      </c>
      <c r="C758" s="5">
        <f t="shared" si="143"/>
        <v>2022</v>
      </c>
      <c r="D758" s="5" t="s">
        <v>729</v>
      </c>
      <c r="E758" s="5" t="str">
        <f>VLOOKUP(F758,'Set up'!$A$2:$C$48,2,FALSE)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up'!$A$2:$C$48,3,FALSE)</f>
        <v>Cash</v>
      </c>
      <c r="J758" s="5">
        <f>VLOOKUP(F758,'Set up'!$A$2:$D$48,4,FALSE)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up'!$A$2:$E$48,5,FALSE)</f>
        <v>Trsf</v>
      </c>
      <c r="S758" s="1" t="s">
        <v>1035</v>
      </c>
    </row>
    <row r="759" spans="1:19" x14ac:dyDescent="0.35">
      <c r="A759" s="4">
        <v>44687</v>
      </c>
      <c r="B759" s="5">
        <f t="shared" si="142"/>
        <v>5</v>
      </c>
      <c r="C759" s="5">
        <f t="shared" si="143"/>
        <v>2022</v>
      </c>
      <c r="D759" s="5" t="s">
        <v>762</v>
      </c>
      <c r="E759" s="5" t="str">
        <f>VLOOKUP(F759,'Set up'!$A$2:$C$48,2,FALSE)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up'!$A$2:$C$48,3,FALSE)</f>
        <v>Cash</v>
      </c>
      <c r="J759" s="5">
        <f>VLOOKUP(F759,'Set up'!$A$2:$D$48,4,FALSE)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up'!$A$2:$E$48,5,FALSE)</f>
        <v>Trsf</v>
      </c>
      <c r="S759" s="1" t="s">
        <v>1035</v>
      </c>
    </row>
    <row r="760" spans="1:19" x14ac:dyDescent="0.35">
      <c r="A760" s="4">
        <v>44687</v>
      </c>
      <c r="B760" s="5">
        <f t="shared" si="142"/>
        <v>5</v>
      </c>
      <c r="C760" s="5">
        <f t="shared" si="143"/>
        <v>2022</v>
      </c>
      <c r="D760" s="5" t="s">
        <v>762</v>
      </c>
      <c r="E760" s="5" t="str">
        <f>VLOOKUP(F760,'Set up'!$A$2:$C$48,2,FALSE)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up'!$A$2:$C$48,3,FALSE)</f>
        <v>Cash</v>
      </c>
      <c r="J760" s="5">
        <f>VLOOKUP(F760,'Set up'!$A$2:$D$48,4,FALSE)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up'!$A$2:$E$48,5,FALSE)</f>
        <v>Trsf</v>
      </c>
      <c r="S760" s="1" t="s">
        <v>1035</v>
      </c>
    </row>
    <row r="761" spans="1:19" x14ac:dyDescent="0.35">
      <c r="A761" s="4">
        <v>44687</v>
      </c>
      <c r="B761" s="5">
        <f t="shared" si="142"/>
        <v>5</v>
      </c>
      <c r="C761" s="5">
        <f t="shared" si="143"/>
        <v>2022</v>
      </c>
      <c r="D761" s="5" t="s">
        <v>762</v>
      </c>
      <c r="E761" s="5" t="str">
        <f>VLOOKUP(F761,'Set up'!$A$2:$C$48,2,FALSE)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up'!$A$2:$C$48,3,FALSE)</f>
        <v>Cash</v>
      </c>
      <c r="J761" s="5">
        <f>VLOOKUP(F761,'Set up'!$A$2:$D$48,4,FALSE)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up'!$A$2:$E$48,5,FALSE)</f>
        <v>Trsf</v>
      </c>
      <c r="S761" s="1" t="s">
        <v>1035</v>
      </c>
    </row>
    <row r="762" spans="1:19" x14ac:dyDescent="0.35">
      <c r="A762" s="4">
        <v>44687</v>
      </c>
      <c r="B762" s="5">
        <f t="shared" si="142"/>
        <v>5</v>
      </c>
      <c r="C762" s="5">
        <f t="shared" si="143"/>
        <v>2022</v>
      </c>
      <c r="D762" s="5" t="s">
        <v>762</v>
      </c>
      <c r="E762" s="5" t="str">
        <f>VLOOKUP(F762,'Set up'!$A$2:$C$48,2,FALSE)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up'!$A$2:$C$48,3,FALSE)</f>
        <v>Cash</v>
      </c>
      <c r="J762" s="5">
        <f>VLOOKUP(F762,'Set up'!$A$2:$D$48,4,FALSE)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up'!$A$2:$E$48,5,FALSE)</f>
        <v>Trsf</v>
      </c>
      <c r="S762" s="1" t="s">
        <v>1035</v>
      </c>
    </row>
    <row r="763" spans="1:19" x14ac:dyDescent="0.35">
      <c r="A763" s="4">
        <v>44687</v>
      </c>
      <c r="B763" s="5">
        <f t="shared" si="142"/>
        <v>5</v>
      </c>
      <c r="C763" s="5">
        <f t="shared" si="143"/>
        <v>2022</v>
      </c>
      <c r="D763" s="5" t="s">
        <v>762</v>
      </c>
      <c r="E763" s="5" t="str">
        <f>VLOOKUP(F763,'Set up'!$A$2:$C$48,2,FALSE)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up'!$A$2:$C$48,3,FALSE)</f>
        <v>Cash</v>
      </c>
      <c r="J763" s="5">
        <f>VLOOKUP(F763,'Set up'!$A$2:$D$48,4,FALSE)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up'!$A$2:$E$48,5,FALSE)</f>
        <v>Trsf</v>
      </c>
      <c r="S763" s="1" t="s">
        <v>1035</v>
      </c>
    </row>
    <row r="764" spans="1:19" x14ac:dyDescent="0.35">
      <c r="A764" s="4">
        <v>44687</v>
      </c>
      <c r="B764" s="5">
        <f t="shared" si="142"/>
        <v>5</v>
      </c>
      <c r="C764" s="5">
        <f t="shared" si="143"/>
        <v>2022</v>
      </c>
      <c r="D764" s="5" t="s">
        <v>763</v>
      </c>
      <c r="E764" s="5" t="str">
        <f>VLOOKUP(F764,'Set up'!$A$2:$C$48,2,FALSE)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up'!$A$2:$C$48,3,FALSE)</f>
        <v>Cash</v>
      </c>
      <c r="J764" s="5">
        <f>VLOOKUP(F764,'Set up'!$A$2:$D$48,4,FALSE)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up'!$A$2:$E$48,5,FALSE)</f>
        <v>Trsf</v>
      </c>
      <c r="S764" s="1" t="s">
        <v>811</v>
      </c>
    </row>
    <row r="765" spans="1:19" x14ac:dyDescent="0.35">
      <c r="A765" s="4">
        <v>44688</v>
      </c>
      <c r="B765" s="5">
        <f t="shared" si="142"/>
        <v>5</v>
      </c>
      <c r="C765" s="5">
        <f t="shared" si="143"/>
        <v>2022</v>
      </c>
      <c r="D765" s="5" t="s">
        <v>764</v>
      </c>
      <c r="E765" s="5" t="str">
        <f>VLOOKUP(F765,'Set up'!$A$2:$C$48,2,FALSE)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up'!$A$2:$C$48,3,FALSE)</f>
        <v>Cash</v>
      </c>
      <c r="J765" s="5">
        <f>VLOOKUP(F765,'Set up'!$A$2:$D$48,4,FALSE)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up'!$A$2:$E$48,5,FALSE)</f>
        <v>Trsf</v>
      </c>
      <c r="S765" s="1" t="s">
        <v>1035</v>
      </c>
    </row>
    <row r="766" spans="1:19" x14ac:dyDescent="0.35">
      <c r="A766" s="4">
        <v>44688</v>
      </c>
      <c r="B766" s="5">
        <f t="shared" si="142"/>
        <v>5</v>
      </c>
      <c r="C766" s="5">
        <f t="shared" si="143"/>
        <v>2022</v>
      </c>
      <c r="D766" s="5" t="s">
        <v>764</v>
      </c>
      <c r="E766" s="5" t="str">
        <f>VLOOKUP(F766,'Set up'!$A$2:$C$48,2,FALSE)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up'!$A$2:$C$48,3,FALSE)</f>
        <v>Cash</v>
      </c>
      <c r="J766" s="5">
        <f>VLOOKUP(F766,'Set up'!$A$2:$D$48,4,FALSE)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up'!$A$2:$E$48,5,FALSE)</f>
        <v>Trsf</v>
      </c>
      <c r="S766" s="1" t="s">
        <v>1079</v>
      </c>
    </row>
    <row r="767" spans="1:19" x14ac:dyDescent="0.35">
      <c r="A767" s="4">
        <v>44688</v>
      </c>
      <c r="B767" s="5">
        <f t="shared" si="142"/>
        <v>5</v>
      </c>
      <c r="C767" s="5">
        <f t="shared" si="143"/>
        <v>2022</v>
      </c>
      <c r="D767" s="5" t="s">
        <v>764</v>
      </c>
      <c r="E767" s="5" t="str">
        <f>VLOOKUP(F767,'Set up'!$A$2:$C$48,2,FALSE)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up'!$A$2:$C$48,3,FALSE)</f>
        <v>Cash</v>
      </c>
      <c r="J767" s="5">
        <f>VLOOKUP(F767,'Set up'!$A$2:$D$48,4,FALSE)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up'!$A$2:$E$48,5,FALSE)</f>
        <v>Trsf</v>
      </c>
      <c r="S767" s="1" t="s">
        <v>1081</v>
      </c>
    </row>
    <row r="768" spans="1:19" x14ac:dyDescent="0.35">
      <c r="A768" s="4">
        <v>44688</v>
      </c>
      <c r="B768" s="5">
        <f t="shared" si="142"/>
        <v>5</v>
      </c>
      <c r="C768" s="5">
        <f t="shared" si="143"/>
        <v>2022</v>
      </c>
      <c r="D768" s="5" t="s">
        <v>764</v>
      </c>
      <c r="E768" s="5" t="str">
        <f>VLOOKUP(F768,'Set up'!$A$2:$C$48,2,FALSE)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up'!$A$2:$C$48,3,FALSE)</f>
        <v>Cash</v>
      </c>
      <c r="J768" s="5">
        <f>VLOOKUP(F768,'Set up'!$A$2:$D$48,4,FALSE)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up'!$A$2:$E$48,5,FALSE)</f>
        <v>Trsf</v>
      </c>
      <c r="S768" s="1" t="s">
        <v>1080</v>
      </c>
    </row>
    <row r="769" spans="1:19" x14ac:dyDescent="0.35">
      <c r="A769" s="4">
        <v>44691</v>
      </c>
      <c r="B769" s="5">
        <f t="shared" si="142"/>
        <v>5</v>
      </c>
      <c r="C769" s="5">
        <f t="shared" si="143"/>
        <v>2022</v>
      </c>
      <c r="D769" s="5" t="s">
        <v>765</v>
      </c>
      <c r="E769" s="5" t="str">
        <f>VLOOKUP(F769,'Set up'!$A$2:$C$48,2,FALSE)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up'!$A$2:$C$48,3,FALSE)</f>
        <v>60</v>
      </c>
      <c r="J769" s="5">
        <f>VLOOKUP(F769,'Set up'!$A$2:$D$48,4,FALSE)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up'!$A$2:$E$48,5,FALSE)</f>
        <v>Chq</v>
      </c>
      <c r="S769" s="1" t="s">
        <v>984</v>
      </c>
    </row>
    <row r="770" spans="1:19" x14ac:dyDescent="0.35">
      <c r="A770" s="4">
        <v>44691</v>
      </c>
      <c r="B770" s="5">
        <f t="shared" si="142"/>
        <v>5</v>
      </c>
      <c r="C770" s="5">
        <f t="shared" si="143"/>
        <v>2022</v>
      </c>
      <c r="D770" s="5" t="s">
        <v>765</v>
      </c>
      <c r="E770" s="5" t="str">
        <f>VLOOKUP(F770,'Set up'!$A$2:$C$48,2,FALSE)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up'!$A$2:$C$48,3,FALSE)</f>
        <v>60</v>
      </c>
      <c r="J770" s="5">
        <f>VLOOKUP(F770,'Set up'!$A$2:$D$48,4,FALSE)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up'!$A$2:$E$48,5,FALSE)</f>
        <v>Chq</v>
      </c>
      <c r="S770" s="1" t="s">
        <v>984</v>
      </c>
    </row>
    <row r="771" spans="1:19" x14ac:dyDescent="0.35">
      <c r="A771" s="4">
        <v>44691</v>
      </c>
      <c r="B771" s="5">
        <f t="shared" si="142"/>
        <v>5</v>
      </c>
      <c r="C771" s="5">
        <f t="shared" si="143"/>
        <v>2022</v>
      </c>
      <c r="D771" s="5" t="s">
        <v>765</v>
      </c>
      <c r="E771" s="5" t="str">
        <f>VLOOKUP(F771,'Set up'!$A$2:$C$48,2,FALSE)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up'!$A$2:$C$48,3,FALSE)</f>
        <v>60</v>
      </c>
      <c r="J771" s="5">
        <f>VLOOKUP(F771,'Set up'!$A$2:$D$48,4,FALSE)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up'!$A$2:$E$48,5,FALSE)</f>
        <v>Chq</v>
      </c>
      <c r="S771" s="1" t="s">
        <v>984</v>
      </c>
    </row>
    <row r="772" spans="1:19" x14ac:dyDescent="0.35">
      <c r="A772" s="4" t="s">
        <v>767</v>
      </c>
      <c r="B772" s="5">
        <f t="shared" si="142"/>
        <v>5</v>
      </c>
      <c r="C772" s="5">
        <f t="shared" si="143"/>
        <v>2022</v>
      </c>
      <c r="D772" s="5" t="s">
        <v>766</v>
      </c>
      <c r="E772" s="5" t="str">
        <f>VLOOKUP(F772,'Set up'!$A$2:$C$48,2,FALSE)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up'!$A$2:$C$48,3,FALSE)</f>
        <v>Cash</v>
      </c>
      <c r="J772" s="5">
        <f>VLOOKUP(F772,'Set up'!$A$2:$D$48,4,FALSE)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up'!$A$2:$E$48,5,FALSE)</f>
        <v>Chq</v>
      </c>
      <c r="S772" s="1" t="s">
        <v>880</v>
      </c>
    </row>
    <row r="773" spans="1:19" x14ac:dyDescent="0.35">
      <c r="A773" s="4" t="s">
        <v>767</v>
      </c>
      <c r="B773" s="5">
        <f t="shared" si="142"/>
        <v>5</v>
      </c>
      <c r="C773" s="5">
        <f t="shared" si="143"/>
        <v>2022</v>
      </c>
      <c r="D773" s="5" t="s">
        <v>766</v>
      </c>
      <c r="E773" s="5" t="str">
        <f>VLOOKUP(F773,'Set up'!$A$2:$C$48,2,FALSE)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up'!$A$2:$C$48,3,FALSE)</f>
        <v>Cash</v>
      </c>
      <c r="J773" s="5">
        <f>VLOOKUP(F773,'Set up'!$A$2:$D$48,4,FALSE)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up'!$A$2:$E$48,5,FALSE)</f>
        <v>Chq</v>
      </c>
      <c r="S773" s="1" t="s">
        <v>880</v>
      </c>
    </row>
    <row r="774" spans="1:19" x14ac:dyDescent="0.35">
      <c r="A774" s="4" t="s">
        <v>767</v>
      </c>
      <c r="B774" s="5">
        <f t="shared" si="142"/>
        <v>5</v>
      </c>
      <c r="C774" s="5">
        <f t="shared" si="143"/>
        <v>2022</v>
      </c>
      <c r="D774" s="5" t="s">
        <v>766</v>
      </c>
      <c r="E774" s="5" t="str">
        <f>VLOOKUP(F774,'Set up'!$A$2:$C$48,2,FALSE)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up'!$A$2:$C$48,3,FALSE)</f>
        <v>Cash</v>
      </c>
      <c r="J774" s="5">
        <f>VLOOKUP(F774,'Set up'!$A$2:$D$48,4,FALSE)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up'!$A$2:$E$48,5,FALSE)</f>
        <v>Chq</v>
      </c>
      <c r="S774" s="1" t="s">
        <v>880</v>
      </c>
    </row>
    <row r="775" spans="1:19" x14ac:dyDescent="0.35">
      <c r="A775" s="4">
        <v>44693</v>
      </c>
      <c r="B775" s="5">
        <f t="shared" si="142"/>
        <v>5</v>
      </c>
      <c r="C775" s="5">
        <f t="shared" si="143"/>
        <v>2022</v>
      </c>
      <c r="D775" s="5" t="s">
        <v>769</v>
      </c>
      <c r="E775" s="5" t="str">
        <f>VLOOKUP(F775,'Set up'!$A$2:$C$48,2,FALSE)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up'!$A$2:$C$48,3,FALSE)</f>
        <v>Cash</v>
      </c>
      <c r="J775" s="5">
        <f>VLOOKUP(F775,'Set up'!$A$2:$D$48,4,FALSE)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up'!$A$2:$E$48,5,FALSE)</f>
        <v>Trsf</v>
      </c>
      <c r="S775" s="1" t="s">
        <v>889</v>
      </c>
    </row>
    <row r="776" spans="1:19" x14ac:dyDescent="0.35">
      <c r="A776" s="4">
        <v>44693</v>
      </c>
      <c r="B776" s="5">
        <f t="shared" si="142"/>
        <v>5</v>
      </c>
      <c r="C776" s="5">
        <f t="shared" si="143"/>
        <v>2022</v>
      </c>
      <c r="D776" s="5" t="s">
        <v>769</v>
      </c>
      <c r="E776" s="5" t="str">
        <f>VLOOKUP(F776,'Set up'!$A$2:$C$48,2,FALSE)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up'!$A$2:$C$48,3,FALSE)</f>
        <v>Cash</v>
      </c>
      <c r="J776" s="5">
        <f>VLOOKUP(F776,'Set up'!$A$2:$D$48,4,FALSE)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up'!$A$2:$E$48,5,FALSE)</f>
        <v>Trsf</v>
      </c>
      <c r="S776" s="1" t="s">
        <v>978</v>
      </c>
    </row>
    <row r="777" spans="1:19" x14ac:dyDescent="0.35">
      <c r="A777" s="4">
        <v>44693</v>
      </c>
      <c r="B777" s="5">
        <f t="shared" si="142"/>
        <v>5</v>
      </c>
      <c r="C777" s="5">
        <f t="shared" si="143"/>
        <v>2022</v>
      </c>
      <c r="D777" s="5" t="s">
        <v>769</v>
      </c>
      <c r="E777" s="5" t="str">
        <f>VLOOKUP(F777,'Set up'!$A$2:$C$48,2,FALSE)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up'!$A$2:$C$48,3,FALSE)</f>
        <v>Cash</v>
      </c>
      <c r="J777" s="5">
        <f>VLOOKUP(F777,'Set up'!$A$2:$D$48,4,FALSE)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up'!$A$2:$E$48,5,FALSE)</f>
        <v>Trsf</v>
      </c>
      <c r="S777" s="1" t="s">
        <v>980</v>
      </c>
    </row>
    <row r="778" spans="1:19" x14ac:dyDescent="0.35">
      <c r="A778" s="4">
        <v>44693</v>
      </c>
      <c r="B778" s="5">
        <f t="shared" si="142"/>
        <v>5</v>
      </c>
      <c r="C778" s="5">
        <f t="shared" si="143"/>
        <v>2022</v>
      </c>
      <c r="D778" s="5" t="s">
        <v>769</v>
      </c>
      <c r="E778" s="5" t="str">
        <f>VLOOKUP(F778,'Set up'!$A$2:$C$48,2,FALSE)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up'!$A$2:$C$48,3,FALSE)</f>
        <v>Cash</v>
      </c>
      <c r="J778" s="5">
        <f>VLOOKUP(F778,'Set up'!$A$2:$D$48,4,FALSE)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up'!$A$2:$E$48,5,FALSE)</f>
        <v>Trsf</v>
      </c>
      <c r="S778" s="1" t="s">
        <v>979</v>
      </c>
    </row>
    <row r="779" spans="1:19" x14ac:dyDescent="0.35">
      <c r="A779" s="4">
        <v>44693</v>
      </c>
      <c r="B779" s="5">
        <f t="shared" si="142"/>
        <v>5</v>
      </c>
      <c r="C779" s="5">
        <f t="shared" si="143"/>
        <v>2022</v>
      </c>
      <c r="D779" s="5" t="s">
        <v>769</v>
      </c>
      <c r="E779" s="5" t="str">
        <f>VLOOKUP(F779,'Set up'!$A$2:$C$48,2,FALSE)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up'!$A$2:$C$48,3,FALSE)</f>
        <v>Cash</v>
      </c>
      <c r="J779" s="5">
        <f>VLOOKUP(F779,'Set up'!$A$2:$D$48,4,FALSE)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up'!$A$2:$E$48,5,FALSE)</f>
        <v>Trsf</v>
      </c>
      <c r="S779" s="1" t="s">
        <v>979</v>
      </c>
    </row>
    <row r="780" spans="1:19" x14ac:dyDescent="0.35">
      <c r="A780" s="4">
        <v>44693</v>
      </c>
      <c r="B780" s="5">
        <f t="shared" si="142"/>
        <v>5</v>
      </c>
      <c r="C780" s="5">
        <f t="shared" si="143"/>
        <v>2022</v>
      </c>
      <c r="D780" s="5" t="s">
        <v>769</v>
      </c>
      <c r="E780" s="5" t="str">
        <f>VLOOKUP(F780,'Set up'!$A$2:$C$48,2,FALSE)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up'!$A$2:$C$48,3,FALSE)</f>
        <v>Cash</v>
      </c>
      <c r="J780" s="5">
        <f>VLOOKUP(F780,'Set up'!$A$2:$D$48,4,FALSE)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up'!$A$2:$E$48,5,FALSE)</f>
        <v>Trsf</v>
      </c>
      <c r="S780" s="1" t="s">
        <v>979</v>
      </c>
    </row>
    <row r="781" spans="1:19" x14ac:dyDescent="0.35">
      <c r="A781" s="4">
        <v>44693</v>
      </c>
      <c r="B781" s="5">
        <f t="shared" si="142"/>
        <v>5</v>
      </c>
      <c r="C781" s="5">
        <f t="shared" si="143"/>
        <v>2022</v>
      </c>
      <c r="D781" s="5" t="s">
        <v>774</v>
      </c>
      <c r="E781" s="5" t="str">
        <f>VLOOKUP(F781,'Set up'!$A$2:$C$48,2,FALSE)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up'!$A$2:$C$48,3,FALSE)</f>
        <v>Cash</v>
      </c>
      <c r="J781" s="5">
        <f>VLOOKUP(F781,'Set up'!$A$2:$D$48,4,FALSE)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up'!$A$2:$E$48,5,FALSE)</f>
        <v>Trsf</v>
      </c>
      <c r="S781" s="1" t="s">
        <v>810</v>
      </c>
    </row>
    <row r="782" spans="1:19" x14ac:dyDescent="0.35">
      <c r="A782" s="4">
        <v>44693</v>
      </c>
      <c r="B782" s="5">
        <f t="shared" si="142"/>
        <v>5</v>
      </c>
      <c r="C782" s="5">
        <f t="shared" si="143"/>
        <v>2022</v>
      </c>
      <c r="D782" s="5" t="s">
        <v>774</v>
      </c>
      <c r="E782" s="5" t="str">
        <f>VLOOKUP(F782,'Set up'!$A$2:$C$48,2,FALSE)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up'!$A$2:$C$48,3,FALSE)</f>
        <v>Cash</v>
      </c>
      <c r="J782" s="5">
        <f>VLOOKUP(F782,'Set up'!$A$2:$D$48,4,FALSE)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up'!$A$2:$E$48,5,FALSE)</f>
        <v>Trsf</v>
      </c>
      <c r="S782" s="1" t="s">
        <v>810</v>
      </c>
    </row>
    <row r="783" spans="1:19" x14ac:dyDescent="0.35">
      <c r="A783" s="4">
        <v>44693</v>
      </c>
      <c r="B783" s="5">
        <f t="shared" si="142"/>
        <v>5</v>
      </c>
      <c r="C783" s="5">
        <f t="shared" si="143"/>
        <v>2022</v>
      </c>
      <c r="D783" s="5" t="s">
        <v>774</v>
      </c>
      <c r="E783" s="5" t="str">
        <f>VLOOKUP(F783,'Set up'!$A$2:$C$48,2,FALSE)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up'!$A$2:$C$48,3,FALSE)</f>
        <v>Cash</v>
      </c>
      <c r="J783" s="5">
        <f>VLOOKUP(F783,'Set up'!$A$2:$D$48,4,FALSE)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up'!$A$2:$E$48,5,FALSE)</f>
        <v>Trsf</v>
      </c>
      <c r="S783" s="1" t="s">
        <v>810</v>
      </c>
    </row>
    <row r="784" spans="1:19" x14ac:dyDescent="0.35">
      <c r="A784" s="4">
        <v>44693</v>
      </c>
      <c r="B784" s="5">
        <f t="shared" si="142"/>
        <v>5</v>
      </c>
      <c r="C784" s="5">
        <f t="shared" si="143"/>
        <v>2022</v>
      </c>
      <c r="D784" s="5" t="s">
        <v>774</v>
      </c>
      <c r="E784" s="5" t="str">
        <f>VLOOKUP(F784,'Set up'!$A$2:$C$48,2,FALSE)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up'!$A$2:$C$48,3,FALSE)</f>
        <v>Cash</v>
      </c>
      <c r="J784" s="5">
        <f>VLOOKUP(F784,'Set up'!$A$2:$D$48,4,FALSE)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up'!$A$2:$E$48,5,FALSE)</f>
        <v>Trsf</v>
      </c>
      <c r="S784" s="1" t="s">
        <v>810</v>
      </c>
    </row>
    <row r="785" spans="1:19" x14ac:dyDescent="0.35">
      <c r="A785" s="4">
        <v>44693</v>
      </c>
      <c r="B785" s="5">
        <f t="shared" si="142"/>
        <v>5</v>
      </c>
      <c r="C785" s="5">
        <f t="shared" si="143"/>
        <v>2022</v>
      </c>
      <c r="D785" s="5" t="s">
        <v>774</v>
      </c>
      <c r="E785" s="5" t="str">
        <f>VLOOKUP(F785,'Set up'!$A$2:$C$48,2,FALSE)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up'!$A$2:$C$48,3,FALSE)</f>
        <v>Cash</v>
      </c>
      <c r="J785" s="5">
        <f>VLOOKUP(F785,'Set up'!$A$2:$D$48,4,FALSE)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up'!$A$2:$E$48,5,FALSE)</f>
        <v>Trsf</v>
      </c>
      <c r="S785" s="1" t="s">
        <v>810</v>
      </c>
    </row>
    <row r="786" spans="1:19" x14ac:dyDescent="0.35">
      <c r="A786" s="4">
        <v>44693</v>
      </c>
      <c r="B786" s="5">
        <f t="shared" si="142"/>
        <v>5</v>
      </c>
      <c r="C786" s="5">
        <f t="shared" si="143"/>
        <v>2022</v>
      </c>
      <c r="D786" s="5" t="s">
        <v>774</v>
      </c>
      <c r="E786" s="5" t="str">
        <f>VLOOKUP(F786,'Set up'!$A$2:$C$48,2,FALSE)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up'!$A$2:$C$48,3,FALSE)</f>
        <v>Cash</v>
      </c>
      <c r="J786" s="5">
        <f>VLOOKUP(F786,'Set up'!$A$2:$D$48,4,FALSE)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up'!$A$2:$E$48,5,FALSE)</f>
        <v>Trsf</v>
      </c>
      <c r="S786" s="1" t="s">
        <v>810</v>
      </c>
    </row>
    <row r="787" spans="1:19" x14ac:dyDescent="0.35">
      <c r="A787" s="4">
        <v>44695</v>
      </c>
      <c r="B787" s="5">
        <f t="shared" si="142"/>
        <v>5</v>
      </c>
      <c r="C787" s="5">
        <f t="shared" si="143"/>
        <v>2022</v>
      </c>
      <c r="D787" s="5" t="s">
        <v>776</v>
      </c>
      <c r="E787" s="5" t="str">
        <f>VLOOKUP(F787,'Set up'!$A$2:$C$48,2,FALSE)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up'!$A$2:$C$48,3,FALSE)</f>
        <v>Cash</v>
      </c>
      <c r="J787" s="5">
        <f>VLOOKUP(F787,'Set up'!$A$2:$D$48,4,FALSE)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up'!$A$2:$E$48,5,FALSE)</f>
        <v>Chq</v>
      </c>
      <c r="S787" s="1" t="s">
        <v>880</v>
      </c>
    </row>
    <row r="788" spans="1:19" x14ac:dyDescent="0.35">
      <c r="A788" s="4">
        <v>44695</v>
      </c>
      <c r="B788" s="5">
        <f t="shared" si="142"/>
        <v>5</v>
      </c>
      <c r="C788" s="5">
        <f t="shared" si="143"/>
        <v>2022</v>
      </c>
      <c r="D788" s="5" t="s">
        <v>777</v>
      </c>
      <c r="E788" s="5" t="str">
        <f>VLOOKUP(F788,'Set up'!$A$2:$C$48,2,FALSE)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up'!$A$2:$C$48,3,FALSE)</f>
        <v>Cash</v>
      </c>
      <c r="J788" s="5">
        <f>VLOOKUP(F788,'Set up'!$A$2:$D$48,4,FALSE)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up'!$A$2:$E$48,5,FALSE)</f>
        <v>Trsf</v>
      </c>
      <c r="S788" s="1" t="s">
        <v>1152</v>
      </c>
    </row>
    <row r="789" spans="1:19" x14ac:dyDescent="0.35">
      <c r="A789" s="4">
        <v>44695</v>
      </c>
      <c r="B789" s="5">
        <f t="shared" si="142"/>
        <v>5</v>
      </c>
      <c r="C789" s="5">
        <f t="shared" si="143"/>
        <v>2022</v>
      </c>
      <c r="D789" s="5" t="s">
        <v>777</v>
      </c>
      <c r="E789" s="5" t="str">
        <f>VLOOKUP(F789,'Set up'!$A$2:$C$48,2,FALSE)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up'!$A$2:$C$48,3,FALSE)</f>
        <v>Cash</v>
      </c>
      <c r="J789" s="5">
        <f>VLOOKUP(F789,'Set up'!$A$2:$D$48,4,FALSE)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up'!$A$2:$E$48,5,FALSE)</f>
        <v>Trsf</v>
      </c>
      <c r="S789" s="1" t="s">
        <v>1153</v>
      </c>
    </row>
    <row r="790" spans="1:19" x14ac:dyDescent="0.35">
      <c r="A790" s="4">
        <v>44695</v>
      </c>
      <c r="B790" s="5">
        <f t="shared" si="142"/>
        <v>5</v>
      </c>
      <c r="C790" s="5">
        <f t="shared" si="143"/>
        <v>2022</v>
      </c>
      <c r="D790" s="5" t="s">
        <v>777</v>
      </c>
      <c r="E790" s="5" t="str">
        <f>VLOOKUP(F790,'Set up'!$A$2:$C$48,2,FALSE)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up'!$A$2:$C$48,3,FALSE)</f>
        <v>Cash</v>
      </c>
      <c r="J790" s="5">
        <f>VLOOKUP(F790,'Set up'!$A$2:$D$48,4,FALSE)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up'!$A$2:$E$48,5,FALSE)</f>
        <v>Trsf</v>
      </c>
      <c r="S790" s="1" t="s">
        <v>1153</v>
      </c>
    </row>
    <row r="791" spans="1:19" x14ac:dyDescent="0.35">
      <c r="A791" s="4">
        <v>44695</v>
      </c>
      <c r="B791" s="5">
        <f t="shared" si="142"/>
        <v>5</v>
      </c>
      <c r="C791" s="5">
        <f t="shared" si="143"/>
        <v>2022</v>
      </c>
      <c r="D791" s="5" t="s">
        <v>777</v>
      </c>
      <c r="E791" s="5" t="str">
        <f>VLOOKUP(F791,'Set up'!$A$2:$C$48,2,FALSE)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up'!$A$2:$C$48,3,FALSE)</f>
        <v>Cash</v>
      </c>
      <c r="J791" s="5">
        <f>VLOOKUP(F791,'Set up'!$A$2:$D$48,4,FALSE)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up'!$A$2:$E$48,5,FALSE)</f>
        <v>Trsf</v>
      </c>
      <c r="S791" s="1" t="s">
        <v>1153</v>
      </c>
    </row>
    <row r="792" spans="1:19" ht="93" x14ac:dyDescent="0.35">
      <c r="A792" s="4">
        <v>44697</v>
      </c>
      <c r="B792" s="5">
        <f t="shared" si="142"/>
        <v>5</v>
      </c>
      <c r="C792" s="5">
        <f t="shared" si="143"/>
        <v>2022</v>
      </c>
      <c r="D792" s="5" t="s">
        <v>779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up'!$A$2:$C$48,3,FALSE)</f>
        <v>45</v>
      </c>
      <c r="J792" s="5">
        <f>VLOOKUP(F792,'Set up'!$A$2:$D$48,4,FALSE)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up'!$A$2:$E$48,5,FALSE)</f>
        <v>PD Chq</v>
      </c>
      <c r="S792" s="40" t="s">
        <v>875</v>
      </c>
    </row>
    <row r="793" spans="1:19" ht="46.5" x14ac:dyDescent="0.35">
      <c r="A793" s="4">
        <v>44697</v>
      </c>
      <c r="B793" s="5">
        <f t="shared" si="142"/>
        <v>5</v>
      </c>
      <c r="C793" s="5">
        <f t="shared" si="143"/>
        <v>2022</v>
      </c>
      <c r="D793" s="5" t="s">
        <v>779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up'!$A$2:$C$48,3,FALSE)</f>
        <v>45</v>
      </c>
      <c r="J793" s="5">
        <f>VLOOKUP(F793,'Set up'!$A$2:$D$48,4,FALSE)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up'!$A$2:$E$48,5,FALSE)</f>
        <v>PD Chq</v>
      </c>
      <c r="S793" s="40" t="s">
        <v>876</v>
      </c>
    </row>
    <row r="794" spans="1:19" x14ac:dyDescent="0.35">
      <c r="A794" s="4">
        <v>44697</v>
      </c>
      <c r="B794" s="5">
        <f t="shared" si="142"/>
        <v>5</v>
      </c>
      <c r="C794" s="5">
        <f t="shared" si="143"/>
        <v>2022</v>
      </c>
      <c r="D794" s="5" t="s">
        <v>779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up'!$A$2:$C$48,3,FALSE)</f>
        <v>45</v>
      </c>
      <c r="J794" s="5">
        <f>VLOOKUP(F794,'Set up'!$A$2:$D$48,4,FALSE)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up'!$A$2:$E$48,5,FALSE)</f>
        <v>PD Chq</v>
      </c>
      <c r="S794" s="1" t="s">
        <v>877</v>
      </c>
    </row>
    <row r="795" spans="1:19" x14ac:dyDescent="0.35">
      <c r="A795" s="4">
        <v>44697</v>
      </c>
      <c r="B795" s="5">
        <f t="shared" si="142"/>
        <v>5</v>
      </c>
      <c r="C795" s="5">
        <f t="shared" si="143"/>
        <v>2022</v>
      </c>
      <c r="D795" s="5" t="s">
        <v>779</v>
      </c>
      <c r="E795" s="5" t="str">
        <f>VLOOKUP(F795,'Set up'!$A$2:$C$48,2,FALSE)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up'!$A$2:$C$48,3,FALSE)</f>
        <v>45</v>
      </c>
      <c r="J795" s="5">
        <f>VLOOKUP(F795,'Set up'!$A$2:$D$48,4,FALSE)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up'!$A$2:$E$48,5,FALSE)</f>
        <v>PD Chq</v>
      </c>
      <c r="S795" s="1" t="s">
        <v>877</v>
      </c>
    </row>
    <row r="796" spans="1:19" x14ac:dyDescent="0.35">
      <c r="A796" s="4">
        <v>44699</v>
      </c>
      <c r="B796" s="5">
        <f t="shared" si="142"/>
        <v>5</v>
      </c>
      <c r="C796" s="5">
        <f t="shared" si="143"/>
        <v>2022</v>
      </c>
      <c r="D796" s="5" t="s">
        <v>780</v>
      </c>
      <c r="E796" s="5" t="str">
        <f>VLOOKUP(F796,'Set up'!$A$2:$C$48,2,FALSE)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up'!$A$2:$C$48,3,FALSE)</f>
        <v>Cash</v>
      </c>
      <c r="J796" s="5">
        <f>VLOOKUP(F796,'Set up'!$A$2:$D$48,4,FALSE)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up'!$A$2:$E$48,5,FALSE)</f>
        <v>Trsf</v>
      </c>
      <c r="S796" s="1" t="s">
        <v>1153</v>
      </c>
    </row>
    <row r="797" spans="1:19" x14ac:dyDescent="0.35">
      <c r="A797" s="4">
        <v>44699</v>
      </c>
      <c r="B797" s="5">
        <f t="shared" si="142"/>
        <v>5</v>
      </c>
      <c r="C797" s="5">
        <f t="shared" si="143"/>
        <v>2022</v>
      </c>
      <c r="D797" s="5" t="s">
        <v>780</v>
      </c>
      <c r="E797" s="5" t="str">
        <f>VLOOKUP(F797,'Set up'!$A$2:$C$48,2,FALSE)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up'!$A$2:$C$48,3,FALSE)</f>
        <v>Cash</v>
      </c>
      <c r="J797" s="5">
        <f>VLOOKUP(F797,'Set up'!$A$2:$D$48,4,FALSE)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up'!$A$2:$E$48,5,FALSE)</f>
        <v>Trsf</v>
      </c>
      <c r="S797" s="1" t="s">
        <v>1153</v>
      </c>
    </row>
    <row r="798" spans="1:19" x14ac:dyDescent="0.35">
      <c r="A798" s="4">
        <v>44699</v>
      </c>
      <c r="B798" s="5">
        <f t="shared" si="142"/>
        <v>5</v>
      </c>
      <c r="C798" s="5">
        <f t="shared" si="143"/>
        <v>2022</v>
      </c>
      <c r="D798" s="5" t="s">
        <v>780</v>
      </c>
      <c r="E798" s="5" t="str">
        <f>VLOOKUP(F798,'Set up'!$A$2:$C$48,2,FALSE)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up'!$A$2:$C$48,3,FALSE)</f>
        <v>Cash</v>
      </c>
      <c r="J798" s="5">
        <f>VLOOKUP(F798,'Set up'!$A$2:$D$48,4,FALSE)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up'!$A$2:$E$48,5,FALSE)</f>
        <v>Trsf</v>
      </c>
      <c r="S798" s="1" t="s">
        <v>1153</v>
      </c>
    </row>
    <row r="799" spans="1:19" x14ac:dyDescent="0.35">
      <c r="A799" s="4">
        <v>44699</v>
      </c>
      <c r="B799" s="5">
        <f t="shared" si="142"/>
        <v>5</v>
      </c>
      <c r="C799" s="5">
        <f t="shared" si="143"/>
        <v>2022</v>
      </c>
      <c r="D799" s="5" t="s">
        <v>780</v>
      </c>
      <c r="E799" s="5" t="str">
        <f>VLOOKUP(F799,'Set up'!$A$2:$C$48,2,FALSE)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up'!$A$2:$C$48,3,FALSE)</f>
        <v>Cash</v>
      </c>
      <c r="J799" s="5">
        <f>VLOOKUP(F799,'Set up'!$A$2:$D$48,4,FALSE)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up'!$A$2:$E$48,5,FALSE)</f>
        <v>Trsf</v>
      </c>
      <c r="S799" s="1" t="s">
        <v>1153</v>
      </c>
    </row>
    <row r="800" spans="1:19" x14ac:dyDescent="0.35">
      <c r="A800" s="4">
        <v>44699</v>
      </c>
      <c r="B800" s="5">
        <f t="shared" si="142"/>
        <v>5</v>
      </c>
      <c r="C800" s="5">
        <f t="shared" si="143"/>
        <v>2022</v>
      </c>
      <c r="D800" s="5" t="s">
        <v>780</v>
      </c>
      <c r="E800" s="5" t="str">
        <f>VLOOKUP(F800,'Set up'!$A$2:$C$48,2,FALSE)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up'!$A$2:$C$48,3,FALSE)</f>
        <v>Cash</v>
      </c>
      <c r="J800" s="5">
        <f>VLOOKUP(F800,'Set up'!$A$2:$D$48,4,FALSE)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up'!$A$2:$E$48,5,FALSE)</f>
        <v>Trsf</v>
      </c>
      <c r="S800" s="1" t="s">
        <v>1154</v>
      </c>
    </row>
    <row r="801" spans="1:19" x14ac:dyDescent="0.35">
      <c r="A801" s="4">
        <v>44700</v>
      </c>
      <c r="B801" s="5">
        <f t="shared" si="142"/>
        <v>5</v>
      </c>
      <c r="C801" s="5">
        <f t="shared" si="143"/>
        <v>2022</v>
      </c>
      <c r="D801" s="5" t="s">
        <v>781</v>
      </c>
      <c r="E801" s="5" t="str">
        <f>VLOOKUP(F801,'Set up'!$A$2:$C$48,2,FALSE)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up'!$A$2:$C$48,3,FALSE)</f>
        <v>Cash</v>
      </c>
      <c r="J801" s="5">
        <f>VLOOKUP(F801,'Set up'!$A$2:$D$48,4,FALSE)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up'!$A$2:$E$48,5,FALSE)</f>
        <v>PD Chq</v>
      </c>
      <c r="S801" s="1" t="s">
        <v>919</v>
      </c>
    </row>
    <row r="802" spans="1:19" x14ac:dyDescent="0.35">
      <c r="A802" s="4">
        <v>44700</v>
      </c>
      <c r="B802" s="5">
        <f t="shared" si="142"/>
        <v>5</v>
      </c>
      <c r="C802" s="5">
        <f t="shared" si="143"/>
        <v>2022</v>
      </c>
      <c r="D802" s="5" t="s">
        <v>781</v>
      </c>
      <c r="E802" s="5" t="str">
        <f>VLOOKUP(F802,'Set up'!$A$2:$C$48,2,FALSE)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up'!$A$2:$C$48,3,FALSE)</f>
        <v>Cash</v>
      </c>
      <c r="J802" s="5">
        <f>VLOOKUP(F802,'Set up'!$A$2:$D$48,4,FALSE)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up'!$A$2:$E$48,5,FALSE)</f>
        <v>PD Chq</v>
      </c>
      <c r="S802" s="1" t="s">
        <v>919</v>
      </c>
    </row>
    <row r="803" spans="1:19" x14ac:dyDescent="0.35">
      <c r="A803" s="4">
        <v>44700</v>
      </c>
      <c r="B803" s="5">
        <f t="shared" si="142"/>
        <v>5</v>
      </c>
      <c r="C803" s="5">
        <f t="shared" si="143"/>
        <v>2022</v>
      </c>
      <c r="D803" s="5" t="s">
        <v>781</v>
      </c>
      <c r="E803" s="5" t="str">
        <f>VLOOKUP(F803,'Set up'!$A$2:$C$48,2,FALSE)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up'!$A$2:$C$48,3,FALSE)</f>
        <v>Cash</v>
      </c>
      <c r="J803" s="5">
        <f>VLOOKUP(F803,'Set up'!$A$2:$D$48,4,FALSE)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up'!$A$2:$E$48,5,FALSE)</f>
        <v>PD Chq</v>
      </c>
      <c r="S803" s="1" t="s">
        <v>919</v>
      </c>
    </row>
    <row r="804" spans="1:19" x14ac:dyDescent="0.35">
      <c r="A804" s="4">
        <v>44701</v>
      </c>
      <c r="B804" s="5">
        <f t="shared" si="142"/>
        <v>5</v>
      </c>
      <c r="C804" s="5">
        <f t="shared" si="143"/>
        <v>2022</v>
      </c>
      <c r="D804" s="5" t="s">
        <v>783</v>
      </c>
      <c r="E804" s="5" t="str">
        <f>VLOOKUP(F804,'Set up'!$A$2:$C$48,2,FALSE)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up'!$A$2:$C$48,3,FALSE)</f>
        <v>Cash</v>
      </c>
      <c r="J804" s="5">
        <f>VLOOKUP(F804,'Set up'!$A$2:$D$48,4,FALSE)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up'!$A$2:$E$48,5,FALSE)</f>
        <v>Trsf</v>
      </c>
      <c r="S804" s="1" t="s">
        <v>1155</v>
      </c>
    </row>
    <row r="805" spans="1:19" x14ac:dyDescent="0.35">
      <c r="A805" s="4">
        <v>44701</v>
      </c>
      <c r="B805" s="5">
        <f t="shared" si="142"/>
        <v>5</v>
      </c>
      <c r="C805" s="5">
        <f t="shared" si="143"/>
        <v>2022</v>
      </c>
      <c r="D805" s="5" t="s">
        <v>783</v>
      </c>
      <c r="E805" s="5" t="str">
        <f>VLOOKUP(F805,'Set up'!$A$2:$C$48,2,FALSE)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up'!$A$2:$C$48,3,FALSE)</f>
        <v>Cash</v>
      </c>
      <c r="J805" s="5">
        <f>VLOOKUP(F805,'Set up'!$A$2:$D$48,4,FALSE)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up'!$A$2:$E$48,5,FALSE)</f>
        <v>Trsf</v>
      </c>
      <c r="S805" s="1" t="s">
        <v>1155</v>
      </c>
    </row>
    <row r="806" spans="1:19" x14ac:dyDescent="0.35">
      <c r="A806" s="4">
        <v>44701</v>
      </c>
      <c r="B806" s="5">
        <f t="shared" si="142"/>
        <v>5</v>
      </c>
      <c r="C806" s="5">
        <f t="shared" si="143"/>
        <v>2022</v>
      </c>
      <c r="D806" s="5" t="s">
        <v>783</v>
      </c>
      <c r="E806" s="5" t="str">
        <f>VLOOKUP(F806,'Set up'!$A$2:$C$48,2,FALSE)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up'!$A$2:$C$48,3,FALSE)</f>
        <v>Cash</v>
      </c>
      <c r="J806" s="5">
        <f>VLOOKUP(F806,'Set up'!$A$2:$D$48,4,FALSE)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up'!$A$2:$E$48,5,FALSE)</f>
        <v>Trsf</v>
      </c>
      <c r="S806" s="1" t="s">
        <v>1155</v>
      </c>
    </row>
    <row r="807" spans="1:19" x14ac:dyDescent="0.35">
      <c r="A807" s="4">
        <v>44701</v>
      </c>
      <c r="B807" s="5">
        <f t="shared" si="142"/>
        <v>5</v>
      </c>
      <c r="C807" s="5">
        <f t="shared" si="143"/>
        <v>2022</v>
      </c>
      <c r="D807" s="5" t="s">
        <v>783</v>
      </c>
      <c r="E807" s="5" t="str">
        <f>VLOOKUP(F807,'Set up'!$A$2:$C$48,2,FALSE)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up'!$A$2:$C$48,3,FALSE)</f>
        <v>Cash</v>
      </c>
      <c r="J807" s="5">
        <f>VLOOKUP(F807,'Set up'!$A$2:$D$48,4,FALSE)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up'!$A$2:$E$48,5,FALSE)</f>
        <v>Trsf</v>
      </c>
      <c r="S807" s="1" t="s">
        <v>1155</v>
      </c>
    </row>
    <row r="808" spans="1:19" x14ac:dyDescent="0.35">
      <c r="A808" s="4">
        <v>44702</v>
      </c>
      <c r="B808" s="5">
        <f t="shared" si="142"/>
        <v>5</v>
      </c>
      <c r="C808" s="5">
        <f t="shared" si="143"/>
        <v>2022</v>
      </c>
      <c r="D808" s="5" t="s">
        <v>788</v>
      </c>
      <c r="E808" s="5" t="str">
        <f>VLOOKUP(F808,'Set up'!$A$2:$C$48,2,FALSE)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up'!$A$2:$C$48,3,FALSE)</f>
        <v>Cash</v>
      </c>
      <c r="J808" s="5">
        <f>VLOOKUP(F808,'Set up'!$A$2:$D$48,4,FALSE)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up'!$A$2:$E$48,5,FALSE)</f>
        <v>Trsf</v>
      </c>
      <c r="S808" s="1" t="s">
        <v>814</v>
      </c>
    </row>
    <row r="809" spans="1:19" x14ac:dyDescent="0.35">
      <c r="A809" s="4">
        <v>44702</v>
      </c>
      <c r="B809" s="5">
        <f t="shared" si="142"/>
        <v>5</v>
      </c>
      <c r="C809" s="5">
        <f t="shared" si="143"/>
        <v>2022</v>
      </c>
      <c r="D809" s="5" t="s">
        <v>788</v>
      </c>
      <c r="E809" s="5" t="str">
        <f>VLOOKUP(F809,'Set up'!$A$2:$C$48,2,FALSE)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up'!$A$2:$C$48,3,FALSE)</f>
        <v>Cash</v>
      </c>
      <c r="J809" s="5">
        <f>VLOOKUP(F809,'Set up'!$A$2:$D$48,4,FALSE)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up'!$A$2:$E$48,5,FALSE)</f>
        <v>Trsf</v>
      </c>
      <c r="S809" s="1" t="s">
        <v>814</v>
      </c>
    </row>
    <row r="810" spans="1:19" x14ac:dyDescent="0.35">
      <c r="A810" s="4">
        <v>44702</v>
      </c>
      <c r="B810" s="5">
        <f t="shared" si="142"/>
        <v>5</v>
      </c>
      <c r="C810" s="5">
        <f t="shared" si="143"/>
        <v>2022</v>
      </c>
      <c r="D810" s="5" t="s">
        <v>788</v>
      </c>
      <c r="E810" s="5" t="str">
        <f>VLOOKUP(F810,'Set up'!$A$2:$C$48,2,FALSE)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up'!$A$2:$C$48,3,FALSE)</f>
        <v>Cash</v>
      </c>
      <c r="J810" s="5">
        <f>VLOOKUP(F810,'Set up'!$A$2:$D$48,4,FALSE)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up'!$A$2:$E$48,5,FALSE)</f>
        <v>Trsf</v>
      </c>
      <c r="S810" s="1" t="s">
        <v>814</v>
      </c>
    </row>
    <row r="811" spans="1:19" x14ac:dyDescent="0.35">
      <c r="A811" s="4">
        <v>44702</v>
      </c>
      <c r="B811" s="5">
        <f t="shared" si="142"/>
        <v>5</v>
      </c>
      <c r="C811" s="5">
        <f t="shared" si="143"/>
        <v>2022</v>
      </c>
      <c r="D811" s="5" t="s">
        <v>788</v>
      </c>
      <c r="E811" s="5" t="str">
        <f>VLOOKUP(F811,'Set up'!$A$2:$C$48,2,FALSE)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up'!$A$2:$C$48,3,FALSE)</f>
        <v>Cash</v>
      </c>
      <c r="J811" s="5">
        <f>VLOOKUP(F811,'Set up'!$A$2:$D$48,4,FALSE)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up'!$A$2:$E$48,5,FALSE)</f>
        <v>Trsf</v>
      </c>
      <c r="S811" s="1" t="s">
        <v>814</v>
      </c>
    </row>
    <row r="812" spans="1:19" x14ac:dyDescent="0.35">
      <c r="A812" s="4">
        <v>44702</v>
      </c>
      <c r="B812" s="5">
        <f t="shared" si="142"/>
        <v>5</v>
      </c>
      <c r="C812" s="5">
        <f t="shared" si="143"/>
        <v>2022</v>
      </c>
      <c r="D812" s="5" t="s">
        <v>789</v>
      </c>
      <c r="E812" s="5" t="str">
        <f>VLOOKUP(F812,'Set up'!$A$2:$C$48,2,FALSE)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up'!$A$2:$C$48,3,FALSE)</f>
        <v>Cash</v>
      </c>
      <c r="J812" s="5">
        <f>VLOOKUP(F812,'Set up'!$A$2:$D$48,4,FALSE)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up'!$A$2:$E$48,5,FALSE)</f>
        <v>Trsf</v>
      </c>
      <c r="S812" s="1" t="s">
        <v>1155</v>
      </c>
    </row>
    <row r="813" spans="1:19" x14ac:dyDescent="0.35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789</v>
      </c>
      <c r="E813" s="5" t="str">
        <f>VLOOKUP(F813,'Set up'!$A$2:$C$48,2,FALSE)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up'!$A$2:$C$48,3,FALSE)</f>
        <v>Cash</v>
      </c>
      <c r="J813" s="5">
        <f>VLOOKUP(F813,'Set up'!$A$2:$D$48,4,FALSE)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up'!$A$2:$E$48,5,FALSE)</f>
        <v>Trsf</v>
      </c>
      <c r="S813" s="1" t="s">
        <v>1155</v>
      </c>
    </row>
    <row r="814" spans="1:19" x14ac:dyDescent="0.35">
      <c r="A814" s="4">
        <v>44702</v>
      </c>
      <c r="B814" s="5">
        <f t="shared" si="161"/>
        <v>5</v>
      </c>
      <c r="C814" s="5">
        <f t="shared" si="162"/>
        <v>2022</v>
      </c>
      <c r="D814" s="5" t="s">
        <v>789</v>
      </c>
      <c r="E814" s="5" t="str">
        <f>VLOOKUP(F814,'Set up'!$A$2:$C$48,2,FALSE)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up'!$A$2:$C$48,3,FALSE)</f>
        <v>Cash</v>
      </c>
      <c r="J814" s="5">
        <f>VLOOKUP(F814,'Set up'!$A$2:$D$48,4,FALSE)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up'!$A$2:$E$48,5,FALSE)</f>
        <v>Trsf</v>
      </c>
      <c r="S814" s="1" t="s">
        <v>1155</v>
      </c>
    </row>
    <row r="815" spans="1:19" x14ac:dyDescent="0.35">
      <c r="A815" s="4">
        <v>44702</v>
      </c>
      <c r="B815" s="5">
        <f t="shared" si="161"/>
        <v>5</v>
      </c>
      <c r="C815" s="5">
        <f t="shared" si="162"/>
        <v>2022</v>
      </c>
      <c r="D815" s="5" t="s">
        <v>789</v>
      </c>
      <c r="E815" s="5" t="str">
        <f>VLOOKUP(F815,'Set up'!$A$2:$C$48,2,FALSE)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up'!$A$2:$C$48,3,FALSE)</f>
        <v>Cash</v>
      </c>
      <c r="J815" s="5">
        <f>VLOOKUP(F815,'Set up'!$A$2:$D$48,4,FALSE)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up'!$A$2:$E$48,5,FALSE)</f>
        <v>Trsf</v>
      </c>
      <c r="S815" s="1" t="s">
        <v>1155</v>
      </c>
    </row>
    <row r="816" spans="1:19" x14ac:dyDescent="0.35">
      <c r="A816" s="4">
        <v>44704</v>
      </c>
      <c r="B816" s="5">
        <f t="shared" si="161"/>
        <v>5</v>
      </c>
      <c r="C816" s="5">
        <f t="shared" si="162"/>
        <v>2022</v>
      </c>
      <c r="D816" s="5" t="s">
        <v>790</v>
      </c>
      <c r="E816" s="5" t="str">
        <f>VLOOKUP(F816,'Set up'!$A$2:$C$48,2,FALSE)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up'!$A$2:$C$48,3,FALSE)</f>
        <v>120</v>
      </c>
      <c r="J816" s="5">
        <f>VLOOKUP(F816,'Set up'!$A$2:$D$48,4,FALSE)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up'!$A$2:$E$48,5,FALSE)</f>
        <v>Trsf</v>
      </c>
      <c r="S816" s="1" t="s">
        <v>922</v>
      </c>
    </row>
    <row r="817" spans="1:19" x14ac:dyDescent="0.35">
      <c r="A817" s="4">
        <v>44704</v>
      </c>
      <c r="B817" s="5">
        <f t="shared" si="161"/>
        <v>5</v>
      </c>
      <c r="C817" s="5">
        <f t="shared" si="162"/>
        <v>2022</v>
      </c>
      <c r="D817" s="5" t="s">
        <v>790</v>
      </c>
      <c r="E817" s="5" t="str">
        <f>VLOOKUP(F817,'Set up'!$A$2:$C$48,2,FALSE)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up'!$A$2:$C$48,3,FALSE)</f>
        <v>120</v>
      </c>
      <c r="J817" s="5">
        <f>VLOOKUP(F817,'Set up'!$A$2:$D$48,4,FALSE)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up'!$A$2:$E$48,5,FALSE)</f>
        <v>Trsf</v>
      </c>
      <c r="S817" s="1" t="s">
        <v>922</v>
      </c>
    </row>
    <row r="818" spans="1:19" x14ac:dyDescent="0.35">
      <c r="A818" s="4">
        <v>44704</v>
      </c>
      <c r="B818" s="5">
        <f t="shared" si="161"/>
        <v>5</v>
      </c>
      <c r="C818" s="5">
        <f t="shared" si="162"/>
        <v>2022</v>
      </c>
      <c r="D818" s="5" t="s">
        <v>790</v>
      </c>
      <c r="E818" s="5" t="str">
        <f>VLOOKUP(F818,'Set up'!$A$2:$C$48,2,FALSE)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up'!$A$2:$C$48,3,FALSE)</f>
        <v>120</v>
      </c>
      <c r="J818" s="5">
        <f>VLOOKUP(F818,'Set up'!$A$2:$D$48,4,FALSE)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up'!$A$2:$E$48,5,FALSE)</f>
        <v>Trsf</v>
      </c>
      <c r="S818" s="1" t="s">
        <v>922</v>
      </c>
    </row>
    <row r="819" spans="1:19" x14ac:dyDescent="0.35">
      <c r="A819" s="4">
        <v>44704</v>
      </c>
      <c r="B819" s="5">
        <f t="shared" si="161"/>
        <v>5</v>
      </c>
      <c r="C819" s="5">
        <f t="shared" si="162"/>
        <v>2022</v>
      </c>
      <c r="D819" s="5" t="s">
        <v>790</v>
      </c>
      <c r="E819" s="5" t="str">
        <f>VLOOKUP(F819,'Set up'!$A$2:$C$48,2,FALSE)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up'!$A$2:$C$48,3,FALSE)</f>
        <v>120</v>
      </c>
      <c r="J819" s="5">
        <f>VLOOKUP(F819,'Set up'!$A$2:$D$48,4,FALSE)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up'!$A$2:$E$48,5,FALSE)</f>
        <v>Trsf</v>
      </c>
      <c r="S819" s="1" t="s">
        <v>922</v>
      </c>
    </row>
    <row r="820" spans="1:19" x14ac:dyDescent="0.35">
      <c r="A820" s="4">
        <v>44704</v>
      </c>
      <c r="B820" s="5">
        <f t="shared" si="161"/>
        <v>5</v>
      </c>
      <c r="C820" s="5">
        <f t="shared" si="162"/>
        <v>2022</v>
      </c>
      <c r="D820" s="5" t="s">
        <v>790</v>
      </c>
      <c r="E820" s="5" t="str">
        <f>VLOOKUP(F820,'Set up'!$A$2:$C$48,2,FALSE)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up'!$A$2:$C$48,3,FALSE)</f>
        <v>120</v>
      </c>
      <c r="J820" s="5">
        <f>VLOOKUP(F820,'Set up'!$A$2:$D$48,4,FALSE)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up'!$A$2:$E$48,5,FALSE)</f>
        <v>Trsf</v>
      </c>
      <c r="S820" s="1" t="s">
        <v>922</v>
      </c>
    </row>
    <row r="821" spans="1:19" x14ac:dyDescent="0.35">
      <c r="A821" s="4">
        <v>44704</v>
      </c>
      <c r="B821" s="5">
        <f t="shared" si="161"/>
        <v>5</v>
      </c>
      <c r="C821" s="5">
        <f t="shared" si="162"/>
        <v>2022</v>
      </c>
      <c r="D821" s="5" t="s">
        <v>793</v>
      </c>
      <c r="E821" s="5" t="str">
        <f>VLOOKUP(F821,'Set up'!$A$2:$C$48,2,FALSE)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up'!$A$2:$C$48,3,FALSE)</f>
        <v>Cash</v>
      </c>
      <c r="J821" s="5">
        <f>VLOOKUP(F821,'Set up'!$A$2:$D$48,4,FALSE)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up'!$A$2:$E$48,5,FALSE)</f>
        <v>Trsf</v>
      </c>
      <c r="S821" s="1" t="s">
        <v>1155</v>
      </c>
    </row>
    <row r="822" spans="1:19" x14ac:dyDescent="0.35">
      <c r="A822" s="4">
        <v>44704</v>
      </c>
      <c r="B822" s="5">
        <f t="shared" si="161"/>
        <v>5</v>
      </c>
      <c r="C822" s="5">
        <f t="shared" si="162"/>
        <v>2022</v>
      </c>
      <c r="D822" s="5" t="s">
        <v>793</v>
      </c>
      <c r="E822" s="5" t="str">
        <f>VLOOKUP(F822,'Set up'!$A$2:$C$48,2,FALSE)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up'!$A$2:$C$48,3,FALSE)</f>
        <v>Cash</v>
      </c>
      <c r="J822" s="5">
        <f>VLOOKUP(F822,'Set up'!$A$2:$D$48,4,FALSE)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up'!$A$2:$E$48,5,FALSE)</f>
        <v>Trsf</v>
      </c>
      <c r="S822" s="1" t="s">
        <v>1155</v>
      </c>
    </row>
    <row r="823" spans="1:19" x14ac:dyDescent="0.35">
      <c r="A823" s="4">
        <v>44704</v>
      </c>
      <c r="B823" s="5">
        <f t="shared" si="161"/>
        <v>5</v>
      </c>
      <c r="C823" s="5">
        <f t="shared" si="162"/>
        <v>2022</v>
      </c>
      <c r="D823" s="5" t="s">
        <v>793</v>
      </c>
      <c r="E823" s="5" t="str">
        <f>VLOOKUP(F823,'Set up'!$A$2:$C$48,2,FALSE)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up'!$A$2:$C$48,3,FALSE)</f>
        <v>Cash</v>
      </c>
      <c r="J823" s="5">
        <f>VLOOKUP(F823,'Set up'!$A$2:$D$48,4,FALSE)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up'!$A$2:$E$48,5,FALSE)</f>
        <v>Trsf</v>
      </c>
      <c r="S823" s="1" t="s">
        <v>1155</v>
      </c>
    </row>
    <row r="824" spans="1:19" x14ac:dyDescent="0.35">
      <c r="A824" s="4">
        <v>44704</v>
      </c>
      <c r="B824" s="5">
        <f t="shared" si="161"/>
        <v>5</v>
      </c>
      <c r="C824" s="5">
        <f t="shared" si="162"/>
        <v>2022</v>
      </c>
      <c r="D824" s="5" t="s">
        <v>793</v>
      </c>
      <c r="E824" s="5" t="str">
        <f>VLOOKUP(F824,'Set up'!$A$2:$C$48,2,FALSE)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up'!$A$2:$C$48,3,FALSE)</f>
        <v>Cash</v>
      </c>
      <c r="J824" s="5">
        <f>VLOOKUP(F824,'Set up'!$A$2:$D$48,4,FALSE)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up'!$A$2:$E$48,5,FALSE)</f>
        <v>Trsf</v>
      </c>
      <c r="S824" s="1" t="s">
        <v>1155</v>
      </c>
    </row>
    <row r="825" spans="1:19" x14ac:dyDescent="0.35">
      <c r="A825" s="4">
        <v>44704</v>
      </c>
      <c r="B825" s="5">
        <f t="shared" si="161"/>
        <v>5</v>
      </c>
      <c r="C825" s="5">
        <f t="shared" si="162"/>
        <v>2022</v>
      </c>
      <c r="D825" s="5" t="s">
        <v>793</v>
      </c>
      <c r="E825" s="5" t="str">
        <f>VLOOKUP(F825,'Set up'!$A$2:$C$48,2,FALSE)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up'!$A$2:$C$48,3,FALSE)</f>
        <v>Cash</v>
      </c>
      <c r="J825" s="5">
        <f>VLOOKUP(F825,'Set up'!$A$2:$D$48,4,FALSE)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up'!$A$2:$E$48,5,FALSE)</f>
        <v>Trsf</v>
      </c>
      <c r="S825" s="1" t="s">
        <v>1155</v>
      </c>
    </row>
    <row r="826" spans="1:19" x14ac:dyDescent="0.35">
      <c r="A826" s="4">
        <v>44704</v>
      </c>
      <c r="B826" s="5">
        <f t="shared" si="161"/>
        <v>5</v>
      </c>
      <c r="C826" s="5">
        <f t="shared" si="162"/>
        <v>2022</v>
      </c>
      <c r="D826" s="5" t="s">
        <v>794</v>
      </c>
      <c r="E826" s="5" t="str">
        <f>VLOOKUP(F826,'Set up'!$A$2:$C$48,2,FALSE)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up'!$A$2:$C$48,3,FALSE)</f>
        <v>Cash</v>
      </c>
      <c r="J826" s="5">
        <f>VLOOKUP(F826,'Set up'!$A$2:$D$48,4,FALSE)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up'!$A$2:$E$48,5,FALSE)</f>
        <v>Trsf</v>
      </c>
      <c r="S826" s="1" t="s">
        <v>805</v>
      </c>
    </row>
    <row r="827" spans="1:19" x14ac:dyDescent="0.35">
      <c r="A827" s="4">
        <v>44704</v>
      </c>
      <c r="B827" s="5">
        <f t="shared" si="161"/>
        <v>5</v>
      </c>
      <c r="C827" s="5">
        <f t="shared" si="162"/>
        <v>2022</v>
      </c>
      <c r="D827" s="5" t="s">
        <v>794</v>
      </c>
      <c r="E827" s="5" t="str">
        <f>VLOOKUP(F827,'Set up'!$A$2:$C$48,2,FALSE)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up'!$A$2:$C$48,3,FALSE)</f>
        <v>Cash</v>
      </c>
      <c r="J827" s="5">
        <f>VLOOKUP(F827,'Set up'!$A$2:$D$48,4,FALSE)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up'!$A$2:$E$48,5,FALSE)</f>
        <v>Trsf</v>
      </c>
      <c r="S827" s="1" t="s">
        <v>805</v>
      </c>
    </row>
    <row r="828" spans="1:19" x14ac:dyDescent="0.35">
      <c r="A828" s="4">
        <v>44704</v>
      </c>
      <c r="B828" s="5">
        <f t="shared" si="161"/>
        <v>5</v>
      </c>
      <c r="C828" s="5">
        <f t="shared" si="162"/>
        <v>2022</v>
      </c>
      <c r="D828" s="5" t="s">
        <v>794</v>
      </c>
      <c r="E828" s="5" t="str">
        <f>VLOOKUP(F828,'Set up'!$A$2:$C$48,2,FALSE)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up'!$A$2:$C$48,3,FALSE)</f>
        <v>Cash</v>
      </c>
      <c r="J828" s="5">
        <f>VLOOKUP(F828,'Set up'!$A$2:$D$48,4,FALSE)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up'!$A$2:$E$48,5,FALSE)</f>
        <v>Trsf</v>
      </c>
      <c r="S828" s="1" t="s">
        <v>805</v>
      </c>
    </row>
    <row r="829" spans="1:19" x14ac:dyDescent="0.35">
      <c r="A829" s="4">
        <v>44704</v>
      </c>
      <c r="B829" s="5">
        <f t="shared" si="161"/>
        <v>5</v>
      </c>
      <c r="C829" s="5">
        <f t="shared" si="162"/>
        <v>2022</v>
      </c>
      <c r="D829" s="5" t="s">
        <v>794</v>
      </c>
      <c r="E829" s="5" t="str">
        <f>VLOOKUP(F829,'Set up'!$A$2:$C$48,2,FALSE)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up'!$A$2:$C$48,3,FALSE)</f>
        <v>Cash</v>
      </c>
      <c r="J829" s="5">
        <f>VLOOKUP(F829,'Set up'!$A$2:$D$48,4,FALSE)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up'!$A$2:$E$48,5,FALSE)</f>
        <v>Trsf</v>
      </c>
      <c r="S829" s="1" t="s">
        <v>805</v>
      </c>
    </row>
    <row r="830" spans="1:19" x14ac:dyDescent="0.35">
      <c r="A830" s="4">
        <v>44704</v>
      </c>
      <c r="B830" s="5">
        <f t="shared" si="161"/>
        <v>5</v>
      </c>
      <c r="C830" s="5">
        <f t="shared" si="162"/>
        <v>2022</v>
      </c>
      <c r="D830" s="5" t="s">
        <v>794</v>
      </c>
      <c r="E830" s="5" t="str">
        <f>VLOOKUP(F830,'Set up'!$A$2:$C$48,2,FALSE)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up'!$A$2:$C$48,3,FALSE)</f>
        <v>Cash</v>
      </c>
      <c r="J830" s="5">
        <f>VLOOKUP(F830,'Set up'!$A$2:$D$48,4,FALSE)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up'!$A$2:$E$48,5,FALSE)</f>
        <v>Trsf</v>
      </c>
      <c r="S830" s="1" t="s">
        <v>805</v>
      </c>
    </row>
    <row r="831" spans="1:19" x14ac:dyDescent="0.35">
      <c r="A831" s="4">
        <v>44705</v>
      </c>
      <c r="B831" s="5">
        <f t="shared" si="161"/>
        <v>5</v>
      </c>
      <c r="C831" s="5">
        <f t="shared" si="162"/>
        <v>2022</v>
      </c>
      <c r="D831" s="5" t="s">
        <v>795</v>
      </c>
      <c r="E831" s="5" t="str">
        <f>VLOOKUP(F831,'Set up'!$A$2:$C$48,2,FALSE)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up'!$A$2:$C$48,3,FALSE)</f>
        <v>120</v>
      </c>
      <c r="J831" s="5">
        <f>VLOOKUP(F831,'Set up'!$A$2:$D$48,4,FALSE)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up'!$A$2:$E$48,5,FALSE)</f>
        <v>Chq</v>
      </c>
      <c r="S831" s="1" t="s">
        <v>976</v>
      </c>
    </row>
    <row r="832" spans="1:19" x14ac:dyDescent="0.35">
      <c r="A832" s="4">
        <v>44706</v>
      </c>
      <c r="B832" s="5">
        <f t="shared" si="161"/>
        <v>5</v>
      </c>
      <c r="C832" s="5">
        <f t="shared" si="162"/>
        <v>2022</v>
      </c>
      <c r="D832" s="5" t="s">
        <v>796</v>
      </c>
      <c r="E832" s="5" t="str">
        <f>VLOOKUP(F832,'Set up'!$A$2:$C$48,2,FALSE)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up'!$A$2:$C$48,3,FALSE)</f>
        <v>Cash</v>
      </c>
      <c r="J832" s="5">
        <f>VLOOKUP(F832,'Set up'!$A$2:$D$48,4,FALSE)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up'!$A$2:$E$48,5,FALSE)</f>
        <v>Trsf</v>
      </c>
      <c r="S832" s="1" t="s">
        <v>1155</v>
      </c>
    </row>
    <row r="833" spans="1:19" x14ac:dyDescent="0.35">
      <c r="A833" s="4">
        <v>44706</v>
      </c>
      <c r="B833" s="5">
        <f t="shared" si="161"/>
        <v>5</v>
      </c>
      <c r="C833" s="5">
        <f t="shared" si="162"/>
        <v>2022</v>
      </c>
      <c r="D833" s="5" t="s">
        <v>796</v>
      </c>
      <c r="E833" s="5" t="str">
        <f>VLOOKUP(F833,'Set up'!$A$2:$C$48,2,FALSE)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up'!$A$2:$C$48,3,FALSE)</f>
        <v>Cash</v>
      </c>
      <c r="J833" s="5">
        <f>VLOOKUP(F833,'Set up'!$A$2:$D$48,4,FALSE)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up'!$A$2:$E$48,5,FALSE)</f>
        <v>Trsf</v>
      </c>
      <c r="S833" s="1" t="s">
        <v>1155</v>
      </c>
    </row>
    <row r="834" spans="1:19" x14ac:dyDescent="0.35">
      <c r="A834" s="4">
        <v>44706</v>
      </c>
      <c r="B834" s="5">
        <f t="shared" si="161"/>
        <v>5</v>
      </c>
      <c r="C834" s="5">
        <f t="shared" si="162"/>
        <v>2022</v>
      </c>
      <c r="D834" s="5" t="s">
        <v>796</v>
      </c>
      <c r="E834" s="5" t="str">
        <f>VLOOKUP(F834,'Set up'!$A$2:$C$48,2,FALSE)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up'!$A$2:$C$48,3,FALSE)</f>
        <v>Cash</v>
      </c>
      <c r="J834" s="5">
        <f>VLOOKUP(F834,'Set up'!$A$2:$D$48,4,FALSE)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up'!$A$2:$E$48,5,FALSE)</f>
        <v>Trsf</v>
      </c>
      <c r="S834" s="1" t="s">
        <v>1155</v>
      </c>
    </row>
    <row r="835" spans="1:19" x14ac:dyDescent="0.35">
      <c r="A835" s="4">
        <v>44706</v>
      </c>
      <c r="B835" s="5">
        <f t="shared" si="161"/>
        <v>5</v>
      </c>
      <c r="C835" s="5">
        <f t="shared" si="162"/>
        <v>2022</v>
      </c>
      <c r="D835" s="5" t="s">
        <v>796</v>
      </c>
      <c r="E835" s="5" t="str">
        <f>VLOOKUP(F835,'Set up'!$A$2:$C$48,2,FALSE)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up'!$A$2:$C$48,3,FALSE)</f>
        <v>Cash</v>
      </c>
      <c r="J835" s="5">
        <f>VLOOKUP(F835,'Set up'!$A$2:$D$48,4,FALSE)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up'!$A$2:$E$48,5,FALSE)</f>
        <v>Trsf</v>
      </c>
      <c r="S835" s="1" t="s">
        <v>1155</v>
      </c>
    </row>
    <row r="836" spans="1:19" x14ac:dyDescent="0.35">
      <c r="A836" s="4">
        <v>44706</v>
      </c>
      <c r="B836" s="5">
        <f t="shared" si="161"/>
        <v>5</v>
      </c>
      <c r="C836" s="5">
        <f t="shared" si="162"/>
        <v>2022</v>
      </c>
      <c r="D836" s="5" t="s">
        <v>796</v>
      </c>
      <c r="E836" s="5" t="str">
        <f>VLOOKUP(F836,'Set up'!$A$2:$C$48,2,FALSE)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up'!$A$2:$C$48,3,FALSE)</f>
        <v>Cash</v>
      </c>
      <c r="J836" s="5">
        <f>VLOOKUP(F836,'Set up'!$A$2:$D$48,4,FALSE)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up'!$A$2:$E$48,5,FALSE)</f>
        <v>Trsf</v>
      </c>
      <c r="S836" s="1" t="s">
        <v>1155</v>
      </c>
    </row>
    <row r="837" spans="1:19" x14ac:dyDescent="0.35">
      <c r="A837" s="4">
        <v>44709</v>
      </c>
      <c r="B837" s="5">
        <f t="shared" si="161"/>
        <v>5</v>
      </c>
      <c r="C837" s="5">
        <f t="shared" si="162"/>
        <v>2022</v>
      </c>
      <c r="D837" s="5" t="s">
        <v>797</v>
      </c>
      <c r="E837" s="5" t="str">
        <f>VLOOKUP(F837,'Set up'!$A$2:$C$48,2,FALSE)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up'!$A$2:$C$48,3,FALSE)</f>
        <v>Cash</v>
      </c>
      <c r="J837" s="5">
        <f>VLOOKUP(F837,'Set up'!$A$2:$D$48,4,FALSE)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up'!$A$2:$E$48,5,FALSE)</f>
        <v>PD Chq</v>
      </c>
      <c r="S837" s="1" t="s">
        <v>972</v>
      </c>
    </row>
    <row r="838" spans="1:19" x14ac:dyDescent="0.35">
      <c r="A838" s="4">
        <v>44709</v>
      </c>
      <c r="B838" s="5">
        <f t="shared" si="161"/>
        <v>5</v>
      </c>
      <c r="C838" s="5">
        <f t="shared" si="162"/>
        <v>2022</v>
      </c>
      <c r="D838" s="5" t="s">
        <v>797</v>
      </c>
      <c r="E838" s="5" t="str">
        <f>VLOOKUP(F838,'Set up'!$A$2:$C$48,2,FALSE)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up'!$A$2:$C$48,3,FALSE)</f>
        <v>Cash</v>
      </c>
      <c r="J838" s="5">
        <f>VLOOKUP(F838,'Set up'!$A$2:$D$48,4,FALSE)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up'!$A$2:$E$48,5,FALSE)</f>
        <v>PD Chq</v>
      </c>
      <c r="S838" s="1" t="s">
        <v>972</v>
      </c>
    </row>
    <row r="839" spans="1:19" x14ac:dyDescent="0.35">
      <c r="A839" s="4">
        <v>44709</v>
      </c>
      <c r="B839" s="5">
        <f t="shared" si="161"/>
        <v>5</v>
      </c>
      <c r="C839" s="5">
        <f t="shared" si="162"/>
        <v>2022</v>
      </c>
      <c r="D839" s="5" t="s">
        <v>797</v>
      </c>
      <c r="E839" s="5" t="str">
        <f>VLOOKUP(F839,'Set up'!$A$2:$C$48,2,FALSE)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up'!$A$2:$C$48,3,FALSE)</f>
        <v>Cash</v>
      </c>
      <c r="J839" s="5">
        <f>VLOOKUP(F839,'Set up'!$A$2:$D$48,4,FALSE)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up'!$A$2:$E$48,5,FALSE)</f>
        <v>PD Chq</v>
      </c>
      <c r="S839" s="1" t="s">
        <v>972</v>
      </c>
    </row>
    <row r="840" spans="1:19" x14ac:dyDescent="0.35">
      <c r="A840" s="4">
        <v>44709</v>
      </c>
      <c r="B840" s="5">
        <f t="shared" si="161"/>
        <v>5</v>
      </c>
      <c r="C840" s="5">
        <f t="shared" si="162"/>
        <v>2022</v>
      </c>
      <c r="D840" s="5" t="s">
        <v>797</v>
      </c>
      <c r="E840" s="5" t="str">
        <f>VLOOKUP(F840,'Set up'!$A$2:$C$48,2,FALSE)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up'!$A$2:$C$48,3,FALSE)</f>
        <v>Cash</v>
      </c>
      <c r="J840" s="5">
        <f>VLOOKUP(F840,'Set up'!$A$2:$D$48,4,FALSE)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up'!$A$2:$E$48,5,FALSE)</f>
        <v>PD Chq</v>
      </c>
      <c r="S840" s="1" t="s">
        <v>972</v>
      </c>
    </row>
    <row r="841" spans="1:19" x14ac:dyDescent="0.35">
      <c r="A841" s="4">
        <v>44714</v>
      </c>
      <c r="B841" s="5">
        <f t="shared" si="161"/>
        <v>6</v>
      </c>
      <c r="C841" s="5">
        <f t="shared" si="162"/>
        <v>2022</v>
      </c>
      <c r="D841" s="5" t="s">
        <v>826</v>
      </c>
      <c r="E841" s="5" t="str">
        <f>VLOOKUP(F841,'Set up'!$A$2:$C$48,2,FALSE)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up'!$A$2:$C$48,3,FALSE)</f>
        <v>Cash</v>
      </c>
      <c r="J841" s="5">
        <f>VLOOKUP(F841,'Set up'!$A$2:$D$48,4,FALSE)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up'!$A$2:$E$48,5,FALSE)</f>
        <v>Trsf</v>
      </c>
      <c r="S841" s="1" t="s">
        <v>1156</v>
      </c>
    </row>
    <row r="842" spans="1:19" x14ac:dyDescent="0.35">
      <c r="A842" s="4">
        <v>44714</v>
      </c>
      <c r="B842" s="5">
        <f t="shared" si="161"/>
        <v>6</v>
      </c>
      <c r="C842" s="5">
        <f t="shared" si="162"/>
        <v>2022</v>
      </c>
      <c r="D842" s="5" t="s">
        <v>826</v>
      </c>
      <c r="E842" s="5" t="str">
        <f>VLOOKUP(F842,'Set up'!$A$2:$C$48,2,FALSE)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up'!$A$2:$C$48,3,FALSE)</f>
        <v>Cash</v>
      </c>
      <c r="J842" s="5">
        <f>VLOOKUP(F842,'Set up'!$A$2:$D$48,4,FALSE)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up'!$A$2:$E$48,5,FALSE)</f>
        <v>Trsf</v>
      </c>
      <c r="S842" s="1" t="s">
        <v>1157</v>
      </c>
    </row>
    <row r="843" spans="1:19" x14ac:dyDescent="0.35">
      <c r="A843" s="4">
        <v>44714</v>
      </c>
      <c r="B843" s="5">
        <f t="shared" si="161"/>
        <v>6</v>
      </c>
      <c r="C843" s="5">
        <f t="shared" si="162"/>
        <v>2022</v>
      </c>
      <c r="D843" s="5" t="s">
        <v>826</v>
      </c>
      <c r="E843" s="5" t="str">
        <f>VLOOKUP(F843,'Set up'!$A$2:$C$48,2,FALSE)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up'!$A$2:$C$48,3,FALSE)</f>
        <v>Cash</v>
      </c>
      <c r="J843" s="5">
        <f>VLOOKUP(F843,'Set up'!$A$2:$D$48,4,FALSE)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up'!$A$2:$E$48,5,FALSE)</f>
        <v>Trsf</v>
      </c>
      <c r="S843" s="1" t="s">
        <v>1157</v>
      </c>
    </row>
    <row r="844" spans="1:19" x14ac:dyDescent="0.35">
      <c r="A844" s="4">
        <v>44714</v>
      </c>
      <c r="B844" s="5">
        <f t="shared" si="161"/>
        <v>6</v>
      </c>
      <c r="C844" s="5">
        <f t="shared" si="162"/>
        <v>2022</v>
      </c>
      <c r="D844" s="5" t="s">
        <v>826</v>
      </c>
      <c r="E844" s="5" t="str">
        <f>VLOOKUP(F844,'Set up'!$A$2:$C$48,2,FALSE)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up'!$A$2:$C$48,3,FALSE)</f>
        <v>Cash</v>
      </c>
      <c r="J844" s="5">
        <f>VLOOKUP(F844,'Set up'!$A$2:$D$48,4,FALSE)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up'!$A$2:$E$48,5,FALSE)</f>
        <v>Trsf</v>
      </c>
      <c r="S844" s="1" t="s">
        <v>1158</v>
      </c>
    </row>
    <row r="845" spans="1:19" x14ac:dyDescent="0.35">
      <c r="A845" s="4">
        <v>44714</v>
      </c>
      <c r="B845" s="5">
        <f t="shared" si="161"/>
        <v>6</v>
      </c>
      <c r="C845" s="5">
        <f t="shared" si="162"/>
        <v>2022</v>
      </c>
      <c r="D845" s="5" t="s">
        <v>826</v>
      </c>
      <c r="E845" s="5" t="str">
        <f>VLOOKUP(F845,'Set up'!$A$2:$C$48,2,FALSE)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up'!$A$2:$C$48,3,FALSE)</f>
        <v>Cash</v>
      </c>
      <c r="J845" s="5">
        <f>VLOOKUP(F845,'Set up'!$A$2:$D$48,4,FALSE)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up'!$A$2:$E$48,5,FALSE)</f>
        <v>Trsf</v>
      </c>
      <c r="S845" s="1" t="s">
        <v>1159</v>
      </c>
    </row>
    <row r="846" spans="1:19" x14ac:dyDescent="0.35">
      <c r="A846" s="4">
        <v>44715</v>
      </c>
      <c r="B846" s="5">
        <f t="shared" si="161"/>
        <v>6</v>
      </c>
      <c r="C846" s="5">
        <f t="shared" si="162"/>
        <v>2022</v>
      </c>
      <c r="D846" s="5" t="s">
        <v>827</v>
      </c>
      <c r="E846" s="5" t="str">
        <f>VLOOKUP(F846,'Set up'!$A$2:$C$48,2,FALSE)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up'!$A$2:$C$48,3,FALSE)</f>
        <v>Cash</v>
      </c>
      <c r="J846" s="5">
        <f>VLOOKUP(F846,'Set up'!$A$2:$D$48,4,FALSE)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up'!$A$2:$E$48,5,FALSE)</f>
        <v>Trsf</v>
      </c>
      <c r="S846" s="1" t="s">
        <v>981</v>
      </c>
    </row>
    <row r="847" spans="1:19" x14ac:dyDescent="0.35">
      <c r="A847" s="4">
        <v>44716</v>
      </c>
      <c r="B847" s="5">
        <f t="shared" si="161"/>
        <v>6</v>
      </c>
      <c r="C847" s="5">
        <f t="shared" si="162"/>
        <v>2022</v>
      </c>
      <c r="D847" s="5" t="s">
        <v>828</v>
      </c>
      <c r="E847" s="5" t="str">
        <f>VLOOKUP(F847,'Set up'!$A$2:$C$48,2,FALSE)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up'!$A$2:$C$48,3,FALSE)</f>
        <v>Cash</v>
      </c>
      <c r="J847" s="5">
        <f>VLOOKUP(F847,'Set up'!$A$2:$D$48,4,FALSE)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up'!$A$2:$E$48,5,FALSE)</f>
        <v>Trsf</v>
      </c>
      <c r="S847" s="1" t="s">
        <v>1159</v>
      </c>
    </row>
    <row r="848" spans="1:19" x14ac:dyDescent="0.35">
      <c r="A848" s="4">
        <v>44716</v>
      </c>
      <c r="B848" s="5">
        <f t="shared" si="161"/>
        <v>6</v>
      </c>
      <c r="C848" s="5">
        <f t="shared" si="162"/>
        <v>2022</v>
      </c>
      <c r="D848" s="5" t="s">
        <v>828</v>
      </c>
      <c r="E848" s="5" t="str">
        <f>VLOOKUP(F848,'Set up'!$A$2:$C$48,2,FALSE)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up'!$A$2:$C$48,3,FALSE)</f>
        <v>Cash</v>
      </c>
      <c r="J848" s="5">
        <f>VLOOKUP(F848,'Set up'!$A$2:$D$48,4,FALSE)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up'!$A$2:$E$48,5,FALSE)</f>
        <v>Trsf</v>
      </c>
      <c r="S848" s="1" t="s">
        <v>1159</v>
      </c>
    </row>
    <row r="849" spans="1:20" x14ac:dyDescent="0.35">
      <c r="A849" s="4">
        <v>44716</v>
      </c>
      <c r="B849" s="5">
        <f t="shared" si="161"/>
        <v>6</v>
      </c>
      <c r="C849" s="5">
        <f t="shared" si="162"/>
        <v>2022</v>
      </c>
      <c r="D849" s="5" t="s">
        <v>828</v>
      </c>
      <c r="E849" s="5" t="str">
        <f>VLOOKUP(F849,'Set up'!$A$2:$C$48,2,FALSE)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up'!$A$2:$C$48,3,FALSE)</f>
        <v>Cash</v>
      </c>
      <c r="J849" s="5">
        <f>VLOOKUP(F849,'Set up'!$A$2:$D$48,4,FALSE)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up'!$A$2:$E$48,5,FALSE)</f>
        <v>Trsf</v>
      </c>
      <c r="S849" s="1" t="s">
        <v>1160</v>
      </c>
    </row>
    <row r="850" spans="1:20" x14ac:dyDescent="0.35">
      <c r="A850" s="4">
        <v>44716</v>
      </c>
      <c r="B850" s="5">
        <f t="shared" si="161"/>
        <v>6</v>
      </c>
      <c r="C850" s="5">
        <f t="shared" si="162"/>
        <v>2022</v>
      </c>
      <c r="D850" s="5" t="s">
        <v>828</v>
      </c>
      <c r="E850" s="5" t="str">
        <f>VLOOKUP(F850,'Set up'!$A$2:$C$48,2,FALSE)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up'!$A$2:$C$48,3,FALSE)</f>
        <v>Cash</v>
      </c>
      <c r="J850" s="5">
        <f>VLOOKUP(F850,'Set up'!$A$2:$D$48,4,FALSE)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up'!$A$2:$E$48,5,FALSE)</f>
        <v>Trsf</v>
      </c>
      <c r="S850" s="1" t="s">
        <v>1161</v>
      </c>
    </row>
    <row r="851" spans="1:20" x14ac:dyDescent="0.35">
      <c r="A851" s="4">
        <v>44719</v>
      </c>
      <c r="B851" s="5">
        <f t="shared" si="161"/>
        <v>6</v>
      </c>
      <c r="C851" s="5">
        <f t="shared" si="162"/>
        <v>2022</v>
      </c>
      <c r="D851" s="5" t="s">
        <v>829</v>
      </c>
      <c r="E851" s="5" t="str">
        <f>VLOOKUP(F851,'Set up'!$A$2:$C$48,2,FALSE)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up'!$A$2:$C$48,3,FALSE)</f>
        <v>Cash</v>
      </c>
      <c r="J851" s="5">
        <f>VLOOKUP(F851,'Set up'!$A$2:$D$48,4,FALSE)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up'!$A$2:$E$48,5,FALSE)</f>
        <v>Trsf</v>
      </c>
      <c r="S851" s="1" t="s">
        <v>840</v>
      </c>
    </row>
    <row r="852" spans="1:20" x14ac:dyDescent="0.35">
      <c r="A852" s="4">
        <v>44719</v>
      </c>
      <c r="B852" s="5">
        <f t="shared" si="161"/>
        <v>6</v>
      </c>
      <c r="C852" s="5">
        <f t="shared" si="162"/>
        <v>2022</v>
      </c>
      <c r="D852" s="5" t="s">
        <v>829</v>
      </c>
      <c r="E852" s="5" t="str">
        <f>VLOOKUP(F852,'Set up'!$A$2:$C$48,2,FALSE)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up'!$A$2:$C$48,3,FALSE)</f>
        <v>Cash</v>
      </c>
      <c r="J852" s="5">
        <f>VLOOKUP(F852,'Set up'!$A$2:$D$48,4,FALSE)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up'!$A$2:$E$48,5,FALSE)</f>
        <v>Trsf</v>
      </c>
      <c r="S852" s="1" t="s">
        <v>840</v>
      </c>
    </row>
    <row r="853" spans="1:20" x14ac:dyDescent="0.35">
      <c r="A853" s="4">
        <v>44721</v>
      </c>
      <c r="B853" s="5">
        <f t="shared" si="161"/>
        <v>6</v>
      </c>
      <c r="C853" s="5">
        <f t="shared" si="162"/>
        <v>2022</v>
      </c>
      <c r="D853" s="5" t="s">
        <v>831</v>
      </c>
      <c r="E853" s="5" t="str">
        <f>VLOOKUP(F853,'Set up'!$A$2:$C$48,2,FALSE)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up'!$A$2:$C$48,3,FALSE)</f>
        <v>120</v>
      </c>
      <c r="J853" s="5">
        <f>VLOOKUP(F853,'Set up'!$A$2:$D$48,4,FALSE)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up'!$A$2:$E$48,5,FALSE)</f>
        <v>Trsf</v>
      </c>
      <c r="S853" s="1" t="s">
        <v>977</v>
      </c>
      <c r="T853" s="91"/>
    </row>
    <row r="854" spans="1:20" x14ac:dyDescent="0.35">
      <c r="A854" s="4">
        <v>44721</v>
      </c>
      <c r="B854" s="5">
        <f t="shared" si="161"/>
        <v>6</v>
      </c>
      <c r="C854" s="5">
        <f t="shared" si="162"/>
        <v>2022</v>
      </c>
      <c r="D854" s="5" t="s">
        <v>831</v>
      </c>
      <c r="E854" s="5" t="str">
        <f>VLOOKUP(F854,'Set up'!$A$2:$C$48,2,FALSE)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up'!$A$2:$C$48,3,FALSE)</f>
        <v>120</v>
      </c>
      <c r="J854" s="5">
        <f>VLOOKUP(F854,'Set up'!$A$2:$D$48,4,FALSE)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up'!$A$2:$E$48,5,FALSE)</f>
        <v>Trsf</v>
      </c>
      <c r="S854" s="1" t="s">
        <v>977</v>
      </c>
    </row>
    <row r="855" spans="1:20" x14ac:dyDescent="0.35">
      <c r="A855" s="4">
        <v>44721</v>
      </c>
      <c r="B855" s="5">
        <f t="shared" si="161"/>
        <v>6</v>
      </c>
      <c r="C855" s="5">
        <f t="shared" si="162"/>
        <v>2022</v>
      </c>
      <c r="D855" s="5" t="s">
        <v>831</v>
      </c>
      <c r="E855" s="5" t="str">
        <f>VLOOKUP(F855,'Set up'!$A$2:$C$48,2,FALSE)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up'!$A$2:$C$48,3,FALSE)</f>
        <v>120</v>
      </c>
      <c r="J855" s="5">
        <f>VLOOKUP(F855,'Set up'!$A$2:$D$48,4,FALSE)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up'!$A$2:$E$48,5,FALSE)</f>
        <v>Trsf</v>
      </c>
      <c r="S855" s="1" t="s">
        <v>977</v>
      </c>
    </row>
    <row r="856" spans="1:20" x14ac:dyDescent="0.35">
      <c r="A856" s="4">
        <v>44721</v>
      </c>
      <c r="B856" s="5">
        <f t="shared" si="161"/>
        <v>6</v>
      </c>
      <c r="C856" s="5">
        <f t="shared" si="162"/>
        <v>2022</v>
      </c>
      <c r="D856" s="5" t="s">
        <v>831</v>
      </c>
      <c r="E856" s="5" t="str">
        <f>VLOOKUP(F856,'Set up'!$A$2:$C$48,2,FALSE)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up'!$A$2:$C$48,3,FALSE)</f>
        <v>120</v>
      </c>
      <c r="J856" s="5">
        <f>VLOOKUP(F856,'Set up'!$A$2:$D$48,4,FALSE)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up'!$A$2:$E$48,5,FALSE)</f>
        <v>Trsf</v>
      </c>
      <c r="S856" s="1" t="s">
        <v>977</v>
      </c>
    </row>
    <row r="857" spans="1:20" x14ac:dyDescent="0.35">
      <c r="A857" s="4">
        <v>44721</v>
      </c>
      <c r="B857" s="5">
        <f t="shared" si="161"/>
        <v>6</v>
      </c>
      <c r="C857" s="5">
        <f t="shared" si="162"/>
        <v>2022</v>
      </c>
      <c r="D857" s="5" t="s">
        <v>831</v>
      </c>
      <c r="E857" s="5" t="str">
        <f>VLOOKUP(F857,'Set up'!$A$2:$C$48,2,FALSE)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up'!$A$2:$C$48,3,FALSE)</f>
        <v>120</v>
      </c>
      <c r="J857" s="5">
        <f>VLOOKUP(F857,'Set up'!$A$2:$D$48,4,FALSE)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up'!$A$2:$E$48,5,FALSE)</f>
        <v>Trsf</v>
      </c>
      <c r="S857" s="1" t="s">
        <v>977</v>
      </c>
    </row>
    <row r="858" spans="1:20" x14ac:dyDescent="0.35">
      <c r="A858" s="4">
        <v>44721</v>
      </c>
      <c r="B858" s="5">
        <f t="shared" si="161"/>
        <v>6</v>
      </c>
      <c r="C858" s="5">
        <f t="shared" si="162"/>
        <v>2022</v>
      </c>
      <c r="D858" s="5" t="s">
        <v>832</v>
      </c>
      <c r="E858" s="5" t="str">
        <f>VLOOKUP(F858,'Set up'!$A$2:$C$48,2,FALSE)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up'!$A$2:$C$48,3,FALSE)</f>
        <v>Cash</v>
      </c>
      <c r="J858" s="5">
        <f>VLOOKUP(F858,'Set up'!$A$2:$D$48,4,FALSE)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up'!$A$2:$E$48,5,FALSE)</f>
        <v>Trsf</v>
      </c>
      <c r="S858" s="1" t="s">
        <v>983</v>
      </c>
    </row>
    <row r="859" spans="1:20" x14ac:dyDescent="0.35">
      <c r="A859" s="4">
        <v>44722</v>
      </c>
      <c r="B859" s="5">
        <f t="shared" si="161"/>
        <v>6</v>
      </c>
      <c r="C859" s="5">
        <f t="shared" si="162"/>
        <v>2022</v>
      </c>
      <c r="D859" s="5" t="s">
        <v>833</v>
      </c>
      <c r="E859" s="5" t="str">
        <f>VLOOKUP(F859,'Set up'!$A$2:$C$48,2,FALSE)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up'!$A$2:$C$48,3,FALSE)</f>
        <v>Cash</v>
      </c>
      <c r="J859" s="5">
        <f>VLOOKUP(F859,'Set up'!$A$2:$D$48,4,FALSE)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up'!$A$2:$E$48,5,FALSE)</f>
        <v>PD Chq</v>
      </c>
      <c r="S859" s="1" t="s">
        <v>975</v>
      </c>
    </row>
    <row r="860" spans="1:20" x14ac:dyDescent="0.35">
      <c r="A860" s="4">
        <v>44722</v>
      </c>
      <c r="B860" s="5">
        <f t="shared" si="161"/>
        <v>6</v>
      </c>
      <c r="C860" s="5">
        <f t="shared" si="162"/>
        <v>2022</v>
      </c>
      <c r="D860" s="5" t="s">
        <v>833</v>
      </c>
      <c r="E860" s="5" t="str">
        <f>VLOOKUP(F860,'Set up'!$A$2:$C$48,2,FALSE)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up'!$A$2:$C$48,3,FALSE)</f>
        <v>Cash</v>
      </c>
      <c r="J860" s="5">
        <f>VLOOKUP(F860,'Set up'!$A$2:$D$48,4,FALSE)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up'!$A$2:$E$48,5,FALSE)</f>
        <v>PD Chq</v>
      </c>
      <c r="S860" s="1" t="s">
        <v>975</v>
      </c>
    </row>
    <row r="861" spans="1:20" x14ac:dyDescent="0.35">
      <c r="A861" s="4">
        <v>44722</v>
      </c>
      <c r="B861" s="5">
        <f t="shared" si="161"/>
        <v>6</v>
      </c>
      <c r="C861" s="5">
        <f t="shared" si="162"/>
        <v>2022</v>
      </c>
      <c r="D861" s="5" t="s">
        <v>833</v>
      </c>
      <c r="E861" s="5" t="str">
        <f>VLOOKUP(F861,'Set up'!$A$2:$C$48,2,FALSE)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up'!$A$2:$C$48,3,FALSE)</f>
        <v>Cash</v>
      </c>
      <c r="J861" s="5">
        <f>VLOOKUP(F861,'Set up'!$A$2:$D$48,4,FALSE)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up'!$A$2:$E$48,5,FALSE)</f>
        <v>PD Chq</v>
      </c>
      <c r="S861" s="1" t="s">
        <v>975</v>
      </c>
    </row>
    <row r="862" spans="1:20" x14ac:dyDescent="0.35">
      <c r="A862" s="4">
        <v>44723</v>
      </c>
      <c r="B862" s="5">
        <f t="shared" si="161"/>
        <v>6</v>
      </c>
      <c r="C862" s="5">
        <f t="shared" si="162"/>
        <v>2022</v>
      </c>
      <c r="D862" s="5" t="s">
        <v>834</v>
      </c>
      <c r="E862" s="5" t="str">
        <f>VLOOKUP(F862,'Set up'!$A$2:$C$48,2,FALSE)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up'!$A$2:$C$48,3,FALSE)</f>
        <v>Cash</v>
      </c>
      <c r="J862" s="5">
        <f>VLOOKUP(F862,'Set up'!$A$2:$D$48,4,FALSE)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up'!$A$2:$E$48,5,FALSE)</f>
        <v>Trsf</v>
      </c>
      <c r="S862" s="1" t="s">
        <v>1161</v>
      </c>
    </row>
    <row r="863" spans="1:20" x14ac:dyDescent="0.35">
      <c r="A863" s="4">
        <v>44723</v>
      </c>
      <c r="B863" s="5">
        <f t="shared" si="161"/>
        <v>6</v>
      </c>
      <c r="C863" s="5">
        <f t="shared" si="162"/>
        <v>2022</v>
      </c>
      <c r="D863" s="5" t="s">
        <v>834</v>
      </c>
      <c r="E863" s="5" t="str">
        <f>VLOOKUP(F863,'Set up'!$A$2:$C$48,2,FALSE)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up'!$A$2:$C$48,3,FALSE)</f>
        <v>Cash</v>
      </c>
      <c r="J863" s="5">
        <f>VLOOKUP(F863,'Set up'!$A$2:$D$48,4,FALSE)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up'!$A$2:$E$48,5,FALSE)</f>
        <v>Trsf</v>
      </c>
      <c r="S863" s="1" t="s">
        <v>1161</v>
      </c>
    </row>
    <row r="864" spans="1:20" x14ac:dyDescent="0.35">
      <c r="A864" s="4">
        <v>44723</v>
      </c>
      <c r="B864" s="5">
        <f t="shared" si="161"/>
        <v>6</v>
      </c>
      <c r="C864" s="5">
        <f t="shared" si="162"/>
        <v>2022</v>
      </c>
      <c r="D864" s="5" t="s">
        <v>834</v>
      </c>
      <c r="E864" s="5" t="str">
        <f>VLOOKUP(F864,'Set up'!$A$2:$C$48,2,FALSE)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up'!$A$2:$C$48,3,FALSE)</f>
        <v>Cash</v>
      </c>
      <c r="J864" s="5">
        <f>VLOOKUP(F864,'Set up'!$A$2:$D$48,4,FALSE)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up'!$A$2:$E$48,5,FALSE)</f>
        <v>Trsf</v>
      </c>
      <c r="S864" s="1" t="s">
        <v>1161</v>
      </c>
    </row>
    <row r="865" spans="1:19" x14ac:dyDescent="0.35">
      <c r="A865" s="4">
        <v>44723</v>
      </c>
      <c r="B865" s="5">
        <f t="shared" si="161"/>
        <v>6</v>
      </c>
      <c r="C865" s="5">
        <f t="shared" si="162"/>
        <v>2022</v>
      </c>
      <c r="D865" s="5" t="s">
        <v>834</v>
      </c>
      <c r="E865" s="5" t="str">
        <f>VLOOKUP(F865,'Set up'!$A$2:$C$48,2,FALSE)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up'!$A$2:$C$48,3,FALSE)</f>
        <v>Cash</v>
      </c>
      <c r="J865" s="5">
        <f>VLOOKUP(F865,'Set up'!$A$2:$D$48,4,FALSE)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up'!$A$2:$E$48,5,FALSE)</f>
        <v>Trsf</v>
      </c>
      <c r="S865" s="1" t="s">
        <v>1162</v>
      </c>
    </row>
    <row r="866" spans="1:19" x14ac:dyDescent="0.35">
      <c r="A866" s="4">
        <v>44725</v>
      </c>
      <c r="B866" s="5">
        <f t="shared" si="161"/>
        <v>6</v>
      </c>
      <c r="C866" s="5">
        <f t="shared" si="162"/>
        <v>2022</v>
      </c>
      <c r="D866" s="5" t="s">
        <v>835</v>
      </c>
      <c r="E866" s="5" t="str">
        <f>VLOOKUP(F866,'Set up'!$A$2:$C$48,2,FALSE)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up'!$A$2:$C$48,3,FALSE)</f>
        <v>Cash</v>
      </c>
      <c r="J866" s="5">
        <f>VLOOKUP(F866,'Set up'!$A$2:$D$48,4,FALSE)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up'!$A$2:$E$48,5,FALSE)</f>
        <v>Trsf</v>
      </c>
      <c r="S866" s="1" t="s">
        <v>841</v>
      </c>
    </row>
    <row r="867" spans="1:19" x14ac:dyDescent="0.35">
      <c r="A867" s="4">
        <v>44725</v>
      </c>
      <c r="B867" s="5">
        <f t="shared" si="161"/>
        <v>6</v>
      </c>
      <c r="C867" s="5">
        <f t="shared" si="162"/>
        <v>2022</v>
      </c>
      <c r="D867" s="5" t="s">
        <v>835</v>
      </c>
      <c r="E867" s="5" t="str">
        <f>VLOOKUP(F867,'Set up'!$A$2:$C$48,2,FALSE)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up'!$A$2:$C$48,3,FALSE)</f>
        <v>Cash</v>
      </c>
      <c r="J867" s="5">
        <f>VLOOKUP(F867,'Set up'!$A$2:$D$48,4,FALSE)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up'!$A$2:$E$48,5,FALSE)</f>
        <v>Trsf</v>
      </c>
      <c r="S867" s="1" t="s">
        <v>841</v>
      </c>
    </row>
    <row r="868" spans="1:19" x14ac:dyDescent="0.35">
      <c r="A868" s="4">
        <v>44725</v>
      </c>
      <c r="B868" s="5">
        <f t="shared" si="161"/>
        <v>6</v>
      </c>
      <c r="C868" s="5">
        <f t="shared" si="162"/>
        <v>2022</v>
      </c>
      <c r="D868" s="5" t="s">
        <v>835</v>
      </c>
      <c r="E868" s="5" t="str">
        <f>VLOOKUP(F868,'Set up'!$A$2:$C$48,2,FALSE)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up'!$A$2:$C$48,3,FALSE)</f>
        <v>Cash</v>
      </c>
      <c r="J868" s="5">
        <f>VLOOKUP(F868,'Set up'!$A$2:$D$48,4,FALSE)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up'!$A$2:$E$48,5,FALSE)</f>
        <v>Trsf</v>
      </c>
      <c r="S868" s="1" t="s">
        <v>841</v>
      </c>
    </row>
    <row r="869" spans="1:19" x14ac:dyDescent="0.35">
      <c r="A869" s="4">
        <v>44726</v>
      </c>
      <c r="B869" s="5">
        <f t="shared" si="161"/>
        <v>6</v>
      </c>
      <c r="C869" s="5">
        <f t="shared" si="162"/>
        <v>2022</v>
      </c>
      <c r="D869" s="5" t="s">
        <v>836</v>
      </c>
      <c r="E869" s="5" t="str">
        <f>VLOOKUP(F869,'Set up'!$A$2:$C$48,2,FALSE)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up'!$A$2:$C$48,3,FALSE)</f>
        <v>60</v>
      </c>
      <c r="J869" s="5">
        <f>VLOOKUP(F869,'Set up'!$A$2:$D$48,4,FALSE)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up'!$A$2:$E$48,5,FALSE)</f>
        <v>Chq</v>
      </c>
      <c r="S869" s="1" t="s">
        <v>1147</v>
      </c>
    </row>
    <row r="870" spans="1:19" x14ac:dyDescent="0.35">
      <c r="A870" s="4">
        <v>44726</v>
      </c>
      <c r="B870" s="5">
        <f t="shared" si="161"/>
        <v>6</v>
      </c>
      <c r="C870" s="5">
        <f t="shared" si="162"/>
        <v>2022</v>
      </c>
      <c r="D870" s="5" t="s">
        <v>837</v>
      </c>
      <c r="E870" s="5" t="str">
        <f>VLOOKUP(F870,'Set up'!$A$2:$C$48,2,FALSE)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up'!$A$2:$C$48,3,FALSE)</f>
        <v>Cash</v>
      </c>
      <c r="J870" s="5">
        <f>VLOOKUP(F870,'Set up'!$A$2:$D$48,4,FALSE)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up'!$A$2:$E$48,5,FALSE)</f>
        <v>Trsf</v>
      </c>
      <c r="S870" s="1" t="s">
        <v>851</v>
      </c>
    </row>
    <row r="871" spans="1:19" x14ac:dyDescent="0.35">
      <c r="A871" s="4">
        <v>44726</v>
      </c>
      <c r="B871" s="5">
        <f t="shared" si="161"/>
        <v>6</v>
      </c>
      <c r="C871" s="5">
        <f t="shared" si="162"/>
        <v>2022</v>
      </c>
      <c r="D871" s="5" t="s">
        <v>837</v>
      </c>
      <c r="E871" s="5" t="str">
        <f>VLOOKUP(F871,'Set up'!$A$2:$C$48,2,FALSE)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up'!$A$2:$C$48,3,FALSE)</f>
        <v>Cash</v>
      </c>
      <c r="J871" s="5">
        <f>VLOOKUP(F871,'Set up'!$A$2:$D$48,4,FALSE)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up'!$A$2:$E$48,5,FALSE)</f>
        <v>Trsf</v>
      </c>
      <c r="S871" s="1" t="s">
        <v>851</v>
      </c>
    </row>
    <row r="872" spans="1:19" x14ac:dyDescent="0.35">
      <c r="A872" s="4">
        <v>44730</v>
      </c>
      <c r="B872" s="5">
        <f t="shared" si="161"/>
        <v>6</v>
      </c>
      <c r="C872" s="5">
        <f t="shared" si="162"/>
        <v>2022</v>
      </c>
      <c r="D872" s="5" t="s">
        <v>842</v>
      </c>
      <c r="E872" s="5" t="str">
        <f>VLOOKUP(F872,'Set up'!$A$2:$C$48,2,FALSE)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up'!$A$2:$C$48,3,FALSE)</f>
        <v>Cash</v>
      </c>
      <c r="J872" s="5">
        <f>VLOOKUP(F872,'Set up'!$A$2:$D$48,4,FALSE)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up'!$A$2:$E$48,5,FALSE)</f>
        <v>Trsf</v>
      </c>
      <c r="S872" s="1" t="s">
        <v>1163</v>
      </c>
    </row>
    <row r="873" spans="1:19" x14ac:dyDescent="0.35">
      <c r="A873" s="4">
        <v>44730</v>
      </c>
      <c r="B873" s="5">
        <f t="shared" si="161"/>
        <v>6</v>
      </c>
      <c r="C873" s="5">
        <f t="shared" si="162"/>
        <v>2022</v>
      </c>
      <c r="D873" s="5" t="s">
        <v>842</v>
      </c>
      <c r="E873" s="5" t="str">
        <f>VLOOKUP(F873,'Set up'!$A$2:$C$48,2,FALSE)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up'!$A$2:$C$48,3,FALSE)</f>
        <v>Cash</v>
      </c>
      <c r="J873" s="5">
        <f>VLOOKUP(F873,'Set up'!$A$2:$D$48,4,FALSE)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up'!$A$2:$E$48,5,FALSE)</f>
        <v>Trsf</v>
      </c>
      <c r="S873" s="1" t="s">
        <v>1163</v>
      </c>
    </row>
    <row r="874" spans="1:19" x14ac:dyDescent="0.35">
      <c r="A874" s="4">
        <v>44730</v>
      </c>
      <c r="B874" s="5">
        <f t="shared" si="161"/>
        <v>6</v>
      </c>
      <c r="C874" s="5">
        <f t="shared" si="162"/>
        <v>2022</v>
      </c>
      <c r="D874" s="5" t="s">
        <v>842</v>
      </c>
      <c r="E874" s="5" t="str">
        <f>VLOOKUP(F874,'Set up'!$A$2:$C$48,2,FALSE)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up'!$A$2:$C$48,3,FALSE)</f>
        <v>Cash</v>
      </c>
      <c r="J874" s="5">
        <f>VLOOKUP(F874,'Set up'!$A$2:$D$48,4,FALSE)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up'!$A$2:$E$48,5,FALSE)</f>
        <v>Trsf</v>
      </c>
      <c r="S874" s="1" t="s">
        <v>1163</v>
      </c>
    </row>
    <row r="875" spans="1:19" x14ac:dyDescent="0.35">
      <c r="A875" s="4">
        <v>44730</v>
      </c>
      <c r="B875" s="5">
        <f t="shared" si="161"/>
        <v>6</v>
      </c>
      <c r="C875" s="5">
        <f t="shared" si="162"/>
        <v>2022</v>
      </c>
      <c r="D875" s="5" t="s">
        <v>842</v>
      </c>
      <c r="E875" s="5" t="str">
        <f>VLOOKUP(F875,'Set up'!$A$2:$C$48,2,FALSE)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up'!$A$2:$C$48,3,FALSE)</f>
        <v>Cash</v>
      </c>
      <c r="J875" s="5">
        <f>VLOOKUP(F875,'Set up'!$A$2:$D$48,4,FALSE)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up'!$A$2:$E$48,5,FALSE)</f>
        <v>Trsf</v>
      </c>
      <c r="S875" s="1" t="s">
        <v>1163</v>
      </c>
    </row>
    <row r="876" spans="1:19" x14ac:dyDescent="0.35">
      <c r="A876" s="4">
        <v>44730</v>
      </c>
      <c r="B876" s="5">
        <f t="shared" si="161"/>
        <v>6</v>
      </c>
      <c r="C876" s="5">
        <f t="shared" si="162"/>
        <v>2022</v>
      </c>
      <c r="D876" s="5" t="s">
        <v>842</v>
      </c>
      <c r="E876" s="5" t="str">
        <f>VLOOKUP(F876,'Set up'!$A$2:$C$48,2,FALSE)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up'!$A$2:$C$48,3,FALSE)</f>
        <v>Cash</v>
      </c>
      <c r="J876" s="5">
        <f>VLOOKUP(F876,'Set up'!$A$2:$D$48,4,FALSE)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up'!$A$2:$E$48,5,FALSE)</f>
        <v>Trsf</v>
      </c>
      <c r="S876" s="1" t="s">
        <v>1163</v>
      </c>
    </row>
    <row r="877" spans="1:19" x14ac:dyDescent="0.35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842</v>
      </c>
      <c r="E877" s="5" t="str">
        <f>VLOOKUP(F877,'Set up'!$A$2:$C$48,2,FALSE)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up'!$A$2:$C$48,3,FALSE)</f>
        <v>Cash</v>
      </c>
      <c r="J877" s="5">
        <f>VLOOKUP(F877,'Set up'!$A$2:$D$48,4,FALSE)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up'!$A$2:$E$48,5,FALSE)</f>
        <v>Trsf</v>
      </c>
      <c r="S877" s="1" t="s">
        <v>1163</v>
      </c>
    </row>
    <row r="878" spans="1:19" x14ac:dyDescent="0.35">
      <c r="A878" s="4">
        <v>44732</v>
      </c>
      <c r="B878" s="5">
        <f t="shared" si="175"/>
        <v>6</v>
      </c>
      <c r="C878" s="5">
        <f t="shared" si="176"/>
        <v>2022</v>
      </c>
      <c r="D878" s="5" t="s">
        <v>843</v>
      </c>
      <c r="E878" s="5" t="str">
        <f>VLOOKUP(F878,'Set up'!$A$2:$C$48,2,FALSE)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up'!$A$2:$C$48,3,FALSE)</f>
        <v>Cash</v>
      </c>
      <c r="J878" s="5">
        <f>VLOOKUP(F878,'Set up'!$A$2:$D$48,4,FALSE)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up'!$A$2:$E$48,5,FALSE)</f>
        <v>Chq</v>
      </c>
      <c r="S878" s="1" t="s">
        <v>920</v>
      </c>
    </row>
    <row r="879" spans="1:19" x14ac:dyDescent="0.35">
      <c r="A879" s="4">
        <v>44736</v>
      </c>
      <c r="B879" s="5">
        <f t="shared" si="175"/>
        <v>6</v>
      </c>
      <c r="C879" s="5">
        <f t="shared" si="176"/>
        <v>2022</v>
      </c>
      <c r="D879" s="5" t="s">
        <v>844</v>
      </c>
      <c r="E879" s="5" t="str">
        <f>VLOOKUP(F879,'Set up'!$A$2:$C$48,2,FALSE)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up'!$A$2:$C$48,3,FALSE)</f>
        <v>Cash</v>
      </c>
      <c r="J879" s="5">
        <f>VLOOKUP(F879,'Set up'!$A$2:$D$48,4,FALSE)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up'!$A$2:$E$48,5,FALSE)</f>
        <v>PD Chq</v>
      </c>
      <c r="S879" s="1" t="s">
        <v>1023</v>
      </c>
    </row>
    <row r="880" spans="1:19" x14ac:dyDescent="0.35">
      <c r="A880" s="4">
        <v>44736</v>
      </c>
      <c r="B880" s="5">
        <f t="shared" si="175"/>
        <v>6</v>
      </c>
      <c r="C880" s="5">
        <f t="shared" si="176"/>
        <v>2022</v>
      </c>
      <c r="D880" s="5" t="s">
        <v>844</v>
      </c>
      <c r="E880" s="5" t="str">
        <f>VLOOKUP(F880,'Set up'!$A$2:$C$48,2,FALSE)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up'!$A$2:$C$48,3,FALSE)</f>
        <v>Cash</v>
      </c>
      <c r="J880" s="5">
        <f>VLOOKUP(F880,'Set up'!$A$2:$D$48,4,FALSE)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up'!$A$2:$E$48,5,FALSE)</f>
        <v>PD Chq</v>
      </c>
      <c r="S880" s="1" t="s">
        <v>1023</v>
      </c>
    </row>
    <row r="881" spans="1:19" x14ac:dyDescent="0.35">
      <c r="A881" s="4">
        <v>44736</v>
      </c>
      <c r="B881" s="5">
        <f t="shared" si="175"/>
        <v>6</v>
      </c>
      <c r="C881" s="5">
        <f t="shared" si="176"/>
        <v>2022</v>
      </c>
      <c r="D881" s="5" t="s">
        <v>844</v>
      </c>
      <c r="E881" s="5" t="str">
        <f>VLOOKUP(F881,'Set up'!$A$2:$C$48,2,FALSE)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up'!$A$2:$C$48,3,FALSE)</f>
        <v>Cash</v>
      </c>
      <c r="J881" s="5">
        <f>VLOOKUP(F881,'Set up'!$A$2:$D$48,4,FALSE)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up'!$A$2:$E$48,5,FALSE)</f>
        <v>PD Chq</v>
      </c>
      <c r="S881" s="1" t="s">
        <v>1023</v>
      </c>
    </row>
    <row r="882" spans="1:19" x14ac:dyDescent="0.35">
      <c r="A882" s="4">
        <v>44736</v>
      </c>
      <c r="B882" s="5">
        <f t="shared" si="175"/>
        <v>6</v>
      </c>
      <c r="C882" s="5">
        <f t="shared" si="176"/>
        <v>2022</v>
      </c>
      <c r="D882" s="5" t="s">
        <v>844</v>
      </c>
      <c r="E882" s="5" t="str">
        <f>VLOOKUP(F882,'Set up'!$A$2:$C$48,2,FALSE)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up'!$A$2:$C$48,3,FALSE)</f>
        <v>Cash</v>
      </c>
      <c r="J882" s="5">
        <f>VLOOKUP(F882,'Set up'!$A$2:$D$48,4,FALSE)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up'!$A$2:$E$48,5,FALSE)</f>
        <v>PD Chq</v>
      </c>
      <c r="S882" s="1" t="s">
        <v>1023</v>
      </c>
    </row>
    <row r="883" spans="1:19" x14ac:dyDescent="0.35">
      <c r="A883" s="4">
        <v>44736</v>
      </c>
      <c r="B883" s="5">
        <f t="shared" si="175"/>
        <v>6</v>
      </c>
      <c r="C883" s="5">
        <f t="shared" si="176"/>
        <v>2022</v>
      </c>
      <c r="D883" s="5" t="s">
        <v>845</v>
      </c>
      <c r="E883" s="5" t="str">
        <f>VLOOKUP(F883,'Set up'!$A$2:$C$48,2,FALSE)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up'!$A$2:$C$48,3,FALSE)</f>
        <v>Cash</v>
      </c>
      <c r="J883" s="5">
        <f>VLOOKUP(F883,'Set up'!$A$2:$D$48,4,FALSE)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up'!$A$2:$E$48,5,FALSE)</f>
        <v>Trsf</v>
      </c>
      <c r="S883" s="1" t="s">
        <v>1163</v>
      </c>
    </row>
    <row r="884" spans="1:19" x14ac:dyDescent="0.35">
      <c r="A884" s="4">
        <v>44736</v>
      </c>
      <c r="B884" s="5">
        <f t="shared" si="175"/>
        <v>6</v>
      </c>
      <c r="C884" s="5">
        <f t="shared" si="176"/>
        <v>2022</v>
      </c>
      <c r="D884" s="5" t="s">
        <v>845</v>
      </c>
      <c r="E884" s="5" t="str">
        <f>VLOOKUP(F884,'Set up'!$A$2:$C$48,2,FALSE)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up'!$A$2:$C$48,3,FALSE)</f>
        <v>Cash</v>
      </c>
      <c r="J884" s="5">
        <f>VLOOKUP(F884,'Set up'!$A$2:$D$48,4,FALSE)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up'!$A$2:$E$48,5,FALSE)</f>
        <v>Trsf</v>
      </c>
      <c r="S884" s="1" t="s">
        <v>1163</v>
      </c>
    </row>
    <row r="885" spans="1:19" x14ac:dyDescent="0.35">
      <c r="A885" s="4">
        <v>44736</v>
      </c>
      <c r="B885" s="5">
        <f t="shared" si="175"/>
        <v>6</v>
      </c>
      <c r="C885" s="5">
        <f t="shared" si="176"/>
        <v>2022</v>
      </c>
      <c r="D885" s="5" t="s">
        <v>845</v>
      </c>
      <c r="E885" s="5" t="str">
        <f>VLOOKUP(F885,'Set up'!$A$2:$C$48,2,FALSE)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up'!$A$2:$C$48,3,FALSE)</f>
        <v>Cash</v>
      </c>
      <c r="J885" s="5">
        <f>VLOOKUP(F885,'Set up'!$A$2:$D$48,4,FALSE)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up'!$A$2:$E$48,5,FALSE)</f>
        <v>Trsf</v>
      </c>
      <c r="S885" s="1" t="s">
        <v>1163</v>
      </c>
    </row>
    <row r="886" spans="1:19" x14ac:dyDescent="0.35">
      <c r="A886" s="4">
        <v>44736</v>
      </c>
      <c r="B886" s="5">
        <f t="shared" si="175"/>
        <v>6</v>
      </c>
      <c r="C886" s="5">
        <f t="shared" si="176"/>
        <v>2022</v>
      </c>
      <c r="D886" s="5" t="s">
        <v>845</v>
      </c>
      <c r="E886" s="5" t="str">
        <f>VLOOKUP(F886,'Set up'!$A$2:$C$48,2,FALSE)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up'!$A$2:$C$48,3,FALSE)</f>
        <v>Cash</v>
      </c>
      <c r="J886" s="5">
        <f>VLOOKUP(F886,'Set up'!$A$2:$D$48,4,FALSE)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up'!$A$2:$E$48,5,FALSE)</f>
        <v>Trsf</v>
      </c>
      <c r="S886" s="1" t="s">
        <v>1163</v>
      </c>
    </row>
    <row r="887" spans="1:19" x14ac:dyDescent="0.35">
      <c r="A887" s="4">
        <v>44740</v>
      </c>
      <c r="B887" s="5">
        <f t="shared" si="175"/>
        <v>6</v>
      </c>
      <c r="C887" s="5">
        <f t="shared" si="176"/>
        <v>2022</v>
      </c>
      <c r="D887" s="5" t="s">
        <v>846</v>
      </c>
      <c r="E887" s="5" t="str">
        <f>VLOOKUP(F887,'Set up'!$A$2:$C$48,2,FALSE)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up'!$A$2:$C$48,3,FALSE)</f>
        <v>Cash</v>
      </c>
      <c r="J887" s="5">
        <f>VLOOKUP(F887,'Set up'!$A$2:$D$48,4,FALSE)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up'!$A$2:$E$48,5,FALSE)</f>
        <v>Trsf</v>
      </c>
      <c r="S887" s="1" t="s">
        <v>854</v>
      </c>
    </row>
    <row r="888" spans="1:19" x14ac:dyDescent="0.35">
      <c r="A888" s="4">
        <v>44740</v>
      </c>
      <c r="B888" s="5">
        <f t="shared" si="175"/>
        <v>6</v>
      </c>
      <c r="C888" s="5">
        <f t="shared" si="176"/>
        <v>2022</v>
      </c>
      <c r="D888" s="5" t="s">
        <v>846</v>
      </c>
      <c r="E888" s="5" t="str">
        <f>VLOOKUP(F888,'Set up'!$A$2:$C$48,2,FALSE)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up'!$A$2:$C$48,3,FALSE)</f>
        <v>Cash</v>
      </c>
      <c r="J888" s="5">
        <f>VLOOKUP(F888,'Set up'!$A$2:$D$48,4,FALSE)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up'!$A$2:$E$48,5,FALSE)</f>
        <v>Trsf</v>
      </c>
      <c r="S888" s="1" t="s">
        <v>854</v>
      </c>
    </row>
    <row r="889" spans="1:19" x14ac:dyDescent="0.35">
      <c r="A889" s="4">
        <v>44740</v>
      </c>
      <c r="B889" s="5">
        <f t="shared" si="175"/>
        <v>6</v>
      </c>
      <c r="C889" s="5">
        <f t="shared" si="176"/>
        <v>2022</v>
      </c>
      <c r="D889" s="5" t="s">
        <v>846</v>
      </c>
      <c r="E889" s="5" t="str">
        <f>VLOOKUP(F889,'Set up'!$A$2:$C$48,2,FALSE)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up'!$A$2:$C$48,3,FALSE)</f>
        <v>Cash</v>
      </c>
      <c r="J889" s="5">
        <f>VLOOKUP(F889,'Set up'!$A$2:$D$48,4,FALSE)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up'!$A$2:$E$48,5,FALSE)</f>
        <v>Trsf</v>
      </c>
      <c r="S889" s="1" t="s">
        <v>854</v>
      </c>
    </row>
    <row r="890" spans="1:19" x14ac:dyDescent="0.35">
      <c r="A890" s="4">
        <v>44740</v>
      </c>
      <c r="B890" s="5">
        <f t="shared" si="175"/>
        <v>6</v>
      </c>
      <c r="C890" s="5">
        <f t="shared" si="176"/>
        <v>2022</v>
      </c>
      <c r="D890" s="5" t="s">
        <v>846</v>
      </c>
      <c r="E890" s="5" t="str">
        <f>VLOOKUP(F890,'Set up'!$A$2:$C$48,2,FALSE)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up'!$A$2:$C$48,3,FALSE)</f>
        <v>Cash</v>
      </c>
      <c r="J890" s="5">
        <f>VLOOKUP(F890,'Set up'!$A$2:$D$48,4,FALSE)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up'!$A$2:$E$48,5,FALSE)</f>
        <v>Trsf</v>
      </c>
      <c r="S890" s="1" t="s">
        <v>854</v>
      </c>
    </row>
    <row r="891" spans="1:19" x14ac:dyDescent="0.35">
      <c r="A891" s="4">
        <v>44740</v>
      </c>
      <c r="B891" s="5">
        <f t="shared" si="175"/>
        <v>6</v>
      </c>
      <c r="C891" s="5">
        <f t="shared" si="176"/>
        <v>2022</v>
      </c>
      <c r="D891" s="5" t="s">
        <v>846</v>
      </c>
      <c r="E891" s="5" t="str">
        <f>VLOOKUP(F891,'Set up'!$A$2:$C$48,2,FALSE)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up'!$A$2:$C$48,3,FALSE)</f>
        <v>Cash</v>
      </c>
      <c r="J891" s="5">
        <f>VLOOKUP(F891,'Set up'!$A$2:$D$48,4,FALSE)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up'!$A$2:$E$48,5,FALSE)</f>
        <v>Trsf</v>
      </c>
      <c r="S891" s="1" t="s">
        <v>854</v>
      </c>
    </row>
    <row r="892" spans="1:19" x14ac:dyDescent="0.35">
      <c r="A892" s="4">
        <v>44741</v>
      </c>
      <c r="B892" s="5">
        <f t="shared" si="175"/>
        <v>6</v>
      </c>
      <c r="C892" s="5">
        <f t="shared" si="176"/>
        <v>2022</v>
      </c>
      <c r="D892" s="5" t="s">
        <v>847</v>
      </c>
      <c r="E892" s="5" t="str">
        <f>VLOOKUP(F892,'Set up'!$A$2:$C$48,2,FALSE)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up'!$A$2:$C$48,3,FALSE)</f>
        <v>120</v>
      </c>
      <c r="J892" s="5">
        <f>VLOOKUP(F892,'Set up'!$A$2:$D$48,4,FALSE)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up'!$A$2:$E$48,5,FALSE)</f>
        <v>Trsf</v>
      </c>
      <c r="S892" s="1" t="s">
        <v>977</v>
      </c>
    </row>
    <row r="893" spans="1:19" x14ac:dyDescent="0.35">
      <c r="A893" s="4">
        <v>44741</v>
      </c>
      <c r="B893" s="5">
        <f t="shared" si="175"/>
        <v>6</v>
      </c>
      <c r="C893" s="5">
        <f t="shared" si="176"/>
        <v>2022</v>
      </c>
      <c r="D893" s="5" t="s">
        <v>847</v>
      </c>
      <c r="E893" s="5" t="str">
        <f>VLOOKUP(F893,'Set up'!$A$2:$C$48,2,FALSE)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up'!$A$2:$C$48,3,FALSE)</f>
        <v>120</v>
      </c>
      <c r="J893" s="5">
        <f>VLOOKUP(F893,'Set up'!$A$2:$D$48,4,FALSE)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up'!$A$2:$E$48,5,FALSE)</f>
        <v>Trsf</v>
      </c>
      <c r="S893" s="1" t="s">
        <v>977</v>
      </c>
    </row>
    <row r="894" spans="1:19" x14ac:dyDescent="0.35">
      <c r="A894" s="4">
        <v>44741</v>
      </c>
      <c r="B894" s="5">
        <f t="shared" si="175"/>
        <v>6</v>
      </c>
      <c r="C894" s="5">
        <f t="shared" si="176"/>
        <v>2022</v>
      </c>
      <c r="D894" s="5" t="s">
        <v>847</v>
      </c>
      <c r="E894" s="5" t="str">
        <f>VLOOKUP(F894,'Set up'!$A$2:$C$48,2,FALSE)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up'!$A$2:$C$48,3,FALSE)</f>
        <v>120</v>
      </c>
      <c r="J894" s="5">
        <f>VLOOKUP(F894,'Set up'!$A$2:$D$48,4,FALSE)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up'!$A$2:$E$48,5,FALSE)</f>
        <v>Trsf</v>
      </c>
      <c r="S894" s="1" t="s">
        <v>977</v>
      </c>
    </row>
    <row r="895" spans="1:19" x14ac:dyDescent="0.35">
      <c r="A895" s="4">
        <v>44741</v>
      </c>
      <c r="B895" s="5">
        <f t="shared" si="175"/>
        <v>6</v>
      </c>
      <c r="C895" s="5">
        <f t="shared" si="176"/>
        <v>2022</v>
      </c>
      <c r="D895" s="5" t="s">
        <v>847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up'!$A$2:$C$48,3,FALSE)</f>
        <v>120</v>
      </c>
      <c r="J895" s="5">
        <f>VLOOKUP(F895,'Set up'!$A$2:$D$48,4,FALSE)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up'!$A$2:$E$48,5,FALSE)</f>
        <v>Trsf</v>
      </c>
      <c r="S895" s="1" t="s">
        <v>977</v>
      </c>
    </row>
    <row r="896" spans="1:19" x14ac:dyDescent="0.35">
      <c r="A896" s="4">
        <v>44741</v>
      </c>
      <c r="B896" s="5">
        <f t="shared" si="175"/>
        <v>6</v>
      </c>
      <c r="C896" s="5">
        <f t="shared" si="176"/>
        <v>2022</v>
      </c>
      <c r="D896" s="5" t="s">
        <v>847</v>
      </c>
      <c r="E896" s="5" t="str">
        <f>VLOOKUP(F896,'Set up'!$A$2:$C$48,2,FALSE)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up'!$A$2:$C$48,3,FALSE)</f>
        <v>120</v>
      </c>
      <c r="J896" s="5">
        <f>VLOOKUP(F896,'Set up'!$A$2:$D$48,4,FALSE)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up'!$A$2:$E$48,5,FALSE)</f>
        <v>Trsf</v>
      </c>
      <c r="S896" s="1" t="s">
        <v>977</v>
      </c>
    </row>
    <row r="897" spans="1:19" x14ac:dyDescent="0.35">
      <c r="A897" s="4">
        <v>44741</v>
      </c>
      <c r="B897" s="5">
        <f t="shared" si="175"/>
        <v>6</v>
      </c>
      <c r="C897" s="5">
        <f t="shared" si="176"/>
        <v>2022</v>
      </c>
      <c r="D897" s="5" t="s">
        <v>847</v>
      </c>
      <c r="E897" s="5" t="str">
        <f>VLOOKUP(F897,'Set up'!$A$2:$C$48,2,FALSE)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up'!$A$2:$C$48,3,FALSE)</f>
        <v>120</v>
      </c>
      <c r="J897" s="5">
        <f>VLOOKUP(F897,'Set up'!$A$2:$D$48,4,FALSE)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up'!$A$2:$E$48,5,FALSE)</f>
        <v>Trsf</v>
      </c>
      <c r="S897" s="1" t="s">
        <v>977</v>
      </c>
    </row>
    <row r="898" spans="1:19" x14ac:dyDescent="0.35">
      <c r="A898" s="4">
        <v>44743</v>
      </c>
      <c r="B898" s="5">
        <f t="shared" si="175"/>
        <v>7</v>
      </c>
      <c r="C898" s="5">
        <f t="shared" si="176"/>
        <v>2022</v>
      </c>
      <c r="D898" s="5" t="s">
        <v>856</v>
      </c>
      <c r="E898" s="5" t="str">
        <f>VLOOKUP(F898,'Set up'!$A$2:$C$48,2,FALSE)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up'!$A$2:$C$48,3,FALSE)</f>
        <v>60</v>
      </c>
      <c r="J898" s="5">
        <f>VLOOKUP(F898,'Set up'!$A$2:$D$48,4,FALSE)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up'!$A$2:$E$48,5,FALSE)</f>
        <v>Chq</v>
      </c>
      <c r="S898" s="1" t="s">
        <v>1086</v>
      </c>
    </row>
    <row r="899" spans="1:19" x14ac:dyDescent="0.35">
      <c r="A899" s="4">
        <v>44754</v>
      </c>
      <c r="B899" s="5">
        <f t="shared" si="175"/>
        <v>7</v>
      </c>
      <c r="C899" s="5">
        <f t="shared" si="176"/>
        <v>2022</v>
      </c>
      <c r="D899" s="5" t="s">
        <v>857</v>
      </c>
      <c r="E899" s="5" t="str">
        <f>VLOOKUP(F899,'Set up'!$A$2:$C$48,2,FALSE)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up'!$A$2:$C$48,3,FALSE)</f>
        <v>Cash</v>
      </c>
      <c r="J899" s="5">
        <f>VLOOKUP(F899,'Set up'!$A$2:$D$48,4,FALSE)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up'!$A$2:$E$48,5,FALSE)</f>
        <v>Trsf</v>
      </c>
      <c r="S899" s="1" t="s">
        <v>878</v>
      </c>
    </row>
    <row r="900" spans="1:19" x14ac:dyDescent="0.35">
      <c r="A900" s="4">
        <v>44754</v>
      </c>
      <c r="B900" s="5">
        <f t="shared" si="175"/>
        <v>7</v>
      </c>
      <c r="C900" s="5">
        <f t="shared" si="176"/>
        <v>2022</v>
      </c>
      <c r="D900" s="5" t="s">
        <v>857</v>
      </c>
      <c r="E900" s="5" t="str">
        <f>VLOOKUP(F900,'Set up'!$A$2:$C$48,2,FALSE)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up'!$A$2:$C$48,3,FALSE)</f>
        <v>Cash</v>
      </c>
      <c r="J900" s="5">
        <f>VLOOKUP(F900,'Set up'!$A$2:$D$48,4,FALSE)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up'!$A$2:$E$48,5,FALSE)</f>
        <v>Trsf</v>
      </c>
      <c r="S900" s="1" t="s">
        <v>878</v>
      </c>
    </row>
    <row r="901" spans="1:19" x14ac:dyDescent="0.35">
      <c r="A901" s="4">
        <v>44756</v>
      </c>
      <c r="B901" s="5">
        <f t="shared" si="175"/>
        <v>7</v>
      </c>
      <c r="C901" s="5">
        <f t="shared" si="176"/>
        <v>2022</v>
      </c>
      <c r="D901" s="5" t="s">
        <v>858</v>
      </c>
      <c r="E901" s="5" t="str">
        <f>VLOOKUP(F901,'Set up'!$A$2:$C$48,2,FALSE)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up'!$A$2:$C$48,3,FALSE)</f>
        <v>Cash</v>
      </c>
      <c r="J901" s="5">
        <f>VLOOKUP(F901,'Set up'!$A$2:$D$48,4,FALSE)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up'!$A$2:$E$48,5,FALSE)</f>
        <v>Trsf</v>
      </c>
      <c r="S901" s="1" t="s">
        <v>1163</v>
      </c>
    </row>
    <row r="902" spans="1:19" x14ac:dyDescent="0.35">
      <c r="A902" s="4">
        <v>44756</v>
      </c>
      <c r="B902" s="5">
        <f t="shared" si="175"/>
        <v>7</v>
      </c>
      <c r="C902" s="5">
        <f t="shared" si="176"/>
        <v>2022</v>
      </c>
      <c r="D902" s="5" t="s">
        <v>858</v>
      </c>
      <c r="E902" s="5" t="str">
        <f>VLOOKUP(F902,'Set up'!$A$2:$C$48,2,FALSE)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up'!$A$2:$C$48,3,FALSE)</f>
        <v>Cash</v>
      </c>
      <c r="J902" s="5">
        <f>VLOOKUP(F902,'Set up'!$A$2:$D$48,4,FALSE)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up'!$A$2:$E$48,5,FALSE)</f>
        <v>Trsf</v>
      </c>
      <c r="S902" s="1" t="s">
        <v>1163</v>
      </c>
    </row>
    <row r="903" spans="1:19" x14ac:dyDescent="0.35">
      <c r="A903" s="4">
        <v>44756</v>
      </c>
      <c r="B903" s="5">
        <f t="shared" si="175"/>
        <v>7</v>
      </c>
      <c r="C903" s="5">
        <f t="shared" si="176"/>
        <v>2022</v>
      </c>
      <c r="D903" s="5" t="s">
        <v>858</v>
      </c>
      <c r="E903" s="5" t="str">
        <f>VLOOKUP(F903,'Set up'!$A$2:$C$48,2,FALSE)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up'!$A$2:$C$48,3,FALSE)</f>
        <v>Cash</v>
      </c>
      <c r="J903" s="5">
        <f>VLOOKUP(F903,'Set up'!$A$2:$D$48,4,FALSE)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up'!$A$2:$E$48,5,FALSE)</f>
        <v>Trsf</v>
      </c>
      <c r="S903" s="1" t="s">
        <v>1163</v>
      </c>
    </row>
    <row r="904" spans="1:19" x14ac:dyDescent="0.35">
      <c r="A904" s="4">
        <v>44756</v>
      </c>
      <c r="B904" s="5">
        <f t="shared" si="175"/>
        <v>7</v>
      </c>
      <c r="C904" s="5">
        <f t="shared" si="176"/>
        <v>2022</v>
      </c>
      <c r="D904" s="5" t="s">
        <v>858</v>
      </c>
      <c r="E904" s="5" t="str">
        <f>VLOOKUP(F904,'Set up'!$A$2:$C$48,2,FALSE)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up'!$A$2:$C$48,3,FALSE)</f>
        <v>Cash</v>
      </c>
      <c r="J904" s="5">
        <f>VLOOKUP(F904,'Set up'!$A$2:$D$48,4,FALSE)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up'!$A$2:$E$48,5,FALSE)</f>
        <v>Trsf</v>
      </c>
      <c r="S904" s="1" t="s">
        <v>1163</v>
      </c>
    </row>
    <row r="905" spans="1:19" x14ac:dyDescent="0.35">
      <c r="A905" s="4">
        <v>44756</v>
      </c>
      <c r="B905" s="5">
        <f t="shared" si="175"/>
        <v>7</v>
      </c>
      <c r="C905" s="5">
        <f t="shared" si="176"/>
        <v>2022</v>
      </c>
      <c r="D905" s="5" t="s">
        <v>861</v>
      </c>
      <c r="E905" s="5" t="str">
        <f>VLOOKUP(F905,'Set up'!$A$2:$C$48,2,FALSE)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up'!$A$2:$C$48,3,FALSE)</f>
        <v>Cash</v>
      </c>
      <c r="J905" s="5">
        <f>VLOOKUP(F905,'Set up'!$A$2:$D$48,4,FALSE)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up'!$A$2:$E$48,5,FALSE)</f>
        <v>Trsf</v>
      </c>
      <c r="S905" s="1" t="s">
        <v>1030</v>
      </c>
    </row>
    <row r="906" spans="1:19" x14ac:dyDescent="0.35">
      <c r="A906" s="4">
        <v>44756</v>
      </c>
      <c r="B906" s="5">
        <f t="shared" si="175"/>
        <v>7</v>
      </c>
      <c r="C906" s="5">
        <f t="shared" si="176"/>
        <v>2022</v>
      </c>
      <c r="D906" s="5" t="s">
        <v>861</v>
      </c>
      <c r="E906" s="5" t="str">
        <f>VLOOKUP(F906,'Set up'!$A$2:$C$48,2,FALSE)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up'!$A$2:$C$48,3,FALSE)</f>
        <v>Cash</v>
      </c>
      <c r="J906" s="5">
        <f>VLOOKUP(F906,'Set up'!$A$2:$D$48,4,FALSE)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up'!$A$2:$E$48,5,FALSE)</f>
        <v>Trsf</v>
      </c>
      <c r="S906" s="1" t="s">
        <v>1030</v>
      </c>
    </row>
    <row r="907" spans="1:19" x14ac:dyDescent="0.35">
      <c r="A907" s="4">
        <v>44756</v>
      </c>
      <c r="B907" s="5">
        <f t="shared" si="175"/>
        <v>7</v>
      </c>
      <c r="C907" s="5">
        <f t="shared" si="176"/>
        <v>2022</v>
      </c>
      <c r="D907" s="5" t="s">
        <v>861</v>
      </c>
      <c r="E907" s="5" t="str">
        <f>VLOOKUP(F907,'Set up'!$A$2:$C$48,2,FALSE)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up'!$A$2:$C$48,3,FALSE)</f>
        <v>Cash</v>
      </c>
      <c r="J907" s="5">
        <f>VLOOKUP(F907,'Set up'!$A$2:$D$48,4,FALSE)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up'!$A$2:$E$48,5,FALSE)</f>
        <v>Trsf</v>
      </c>
      <c r="S907" s="1" t="s">
        <v>1030</v>
      </c>
    </row>
    <row r="908" spans="1:19" x14ac:dyDescent="0.35">
      <c r="A908" s="4">
        <v>44756</v>
      </c>
      <c r="B908" s="5">
        <f t="shared" si="175"/>
        <v>7</v>
      </c>
      <c r="C908" s="5">
        <f t="shared" si="176"/>
        <v>2022</v>
      </c>
      <c r="D908" s="5" t="s">
        <v>861</v>
      </c>
      <c r="E908" s="5" t="str">
        <f>VLOOKUP(F908,'Set up'!$A$2:$C$48,2,FALSE)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up'!$A$2:$C$48,3,FALSE)</f>
        <v>Cash</v>
      </c>
      <c r="J908" s="5">
        <f>VLOOKUP(F908,'Set up'!$A$2:$D$48,4,FALSE)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up'!$A$2:$E$48,5,FALSE)</f>
        <v>Trsf</v>
      </c>
      <c r="S908" s="1" t="s">
        <v>1030</v>
      </c>
    </row>
    <row r="909" spans="1:19" x14ac:dyDescent="0.35">
      <c r="A909" s="4">
        <v>44756</v>
      </c>
      <c r="B909" s="5">
        <f t="shared" si="175"/>
        <v>7</v>
      </c>
      <c r="C909" s="5">
        <f t="shared" si="176"/>
        <v>2022</v>
      </c>
      <c r="D909" s="5" t="s">
        <v>861</v>
      </c>
      <c r="E909" s="5" t="str">
        <f>VLOOKUP(F909,'Set up'!$A$2:$C$48,2,FALSE)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up'!$A$2:$C$48,3,FALSE)</f>
        <v>Cash</v>
      </c>
      <c r="J909" s="5">
        <f>VLOOKUP(F909,'Set up'!$A$2:$D$48,4,FALSE)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up'!$A$2:$E$48,5,FALSE)</f>
        <v>Trsf</v>
      </c>
      <c r="S909" s="1" t="s">
        <v>1030</v>
      </c>
    </row>
    <row r="910" spans="1:19" x14ac:dyDescent="0.35">
      <c r="A910" s="4">
        <v>44756</v>
      </c>
      <c r="B910" s="5">
        <f t="shared" si="175"/>
        <v>7</v>
      </c>
      <c r="C910" s="5">
        <f t="shared" si="176"/>
        <v>2022</v>
      </c>
      <c r="D910" s="5" t="s">
        <v>861</v>
      </c>
      <c r="E910" s="5" t="str">
        <f>VLOOKUP(F910,'Set up'!$A$2:$C$48,2,FALSE)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up'!$A$2:$C$48,3,FALSE)</f>
        <v>Cash</v>
      </c>
      <c r="J910" s="5">
        <f>VLOOKUP(F910,'Set up'!$A$2:$D$48,4,FALSE)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up'!$A$2:$E$48,5,FALSE)</f>
        <v>Trsf</v>
      </c>
      <c r="S910" s="1" t="s">
        <v>1030</v>
      </c>
    </row>
    <row r="911" spans="1:19" x14ac:dyDescent="0.35">
      <c r="A911" s="4">
        <v>44756</v>
      </c>
      <c r="B911" s="5">
        <f t="shared" si="175"/>
        <v>7</v>
      </c>
      <c r="C911" s="5">
        <f t="shared" si="176"/>
        <v>2022</v>
      </c>
      <c r="D911" s="5" t="s">
        <v>861</v>
      </c>
      <c r="E911" s="5" t="str">
        <f>VLOOKUP(F911,'Set up'!$A$2:$C$48,2,FALSE)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up'!$A$2:$C$48,3,FALSE)</f>
        <v>Cash</v>
      </c>
      <c r="J911" s="5">
        <f>VLOOKUP(F911,'Set up'!$A$2:$D$48,4,FALSE)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up'!$A$2:$E$48,5,FALSE)</f>
        <v>Trsf</v>
      </c>
      <c r="S911" s="1" t="s">
        <v>1030</v>
      </c>
    </row>
    <row r="912" spans="1:19" x14ac:dyDescent="0.35">
      <c r="A912" s="4">
        <v>44756</v>
      </c>
      <c r="B912" s="5">
        <f t="shared" si="175"/>
        <v>7</v>
      </c>
      <c r="C912" s="5">
        <f t="shared" si="176"/>
        <v>2022</v>
      </c>
      <c r="D912" s="5" t="s">
        <v>861</v>
      </c>
      <c r="E912" s="5" t="str">
        <f>VLOOKUP(F912,'Set up'!$A$2:$C$48,2,FALSE)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up'!$A$2:$C$48,3,FALSE)</f>
        <v>Cash</v>
      </c>
      <c r="J912" s="5">
        <f>VLOOKUP(F912,'Set up'!$A$2:$D$48,4,FALSE)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up'!$A$2:$E$48,5,FALSE)</f>
        <v>Trsf</v>
      </c>
      <c r="S912" s="1" t="s">
        <v>1030</v>
      </c>
    </row>
    <row r="913" spans="1:19" x14ac:dyDescent="0.35">
      <c r="A913" s="4">
        <v>44760</v>
      </c>
      <c r="B913" s="5">
        <f t="shared" si="175"/>
        <v>7</v>
      </c>
      <c r="C913" s="5">
        <f t="shared" si="176"/>
        <v>2022</v>
      </c>
      <c r="D913" s="5" t="s">
        <v>866</v>
      </c>
      <c r="E913" s="5" t="str">
        <f>VLOOKUP(F913,'Set up'!$A$2:$C$48,2,FALSE)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up'!$A$2:$C$48,3,FALSE)</f>
        <v>Cash</v>
      </c>
      <c r="J913" s="5">
        <f>VLOOKUP(F913,'Set up'!$A$2:$D$48,4,FALSE)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up'!$A$2:$E$48,5,FALSE)</f>
        <v>Trsf</v>
      </c>
      <c r="S913" s="1" t="s">
        <v>1163</v>
      </c>
    </row>
    <row r="914" spans="1:19" x14ac:dyDescent="0.35">
      <c r="A914" s="4">
        <v>44760</v>
      </c>
      <c r="B914" s="5">
        <f t="shared" si="175"/>
        <v>7</v>
      </c>
      <c r="C914" s="5">
        <f t="shared" si="176"/>
        <v>2022</v>
      </c>
      <c r="D914" s="5" t="s">
        <v>866</v>
      </c>
      <c r="E914" s="5" t="str">
        <f>VLOOKUP(F914,'Set up'!$A$2:$C$48,2,FALSE)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up'!$A$2:$C$48,3,FALSE)</f>
        <v>Cash</v>
      </c>
      <c r="J914" s="5">
        <f>VLOOKUP(F914,'Set up'!$A$2:$D$48,4,FALSE)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up'!$A$2:$E$48,5,FALSE)</f>
        <v>Trsf</v>
      </c>
      <c r="S914" s="1" t="s">
        <v>1163</v>
      </c>
    </row>
    <row r="915" spans="1:19" x14ac:dyDescent="0.35">
      <c r="A915" s="4">
        <v>44760</v>
      </c>
      <c r="B915" s="5">
        <f t="shared" si="175"/>
        <v>7</v>
      </c>
      <c r="C915" s="5">
        <f t="shared" si="176"/>
        <v>2022</v>
      </c>
      <c r="D915" s="5" t="s">
        <v>866</v>
      </c>
      <c r="E915" s="5" t="str">
        <f>VLOOKUP(F915,'Set up'!$A$2:$C$48,2,FALSE)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up'!$A$2:$C$48,3,FALSE)</f>
        <v>Cash</v>
      </c>
      <c r="J915" s="5">
        <f>VLOOKUP(F915,'Set up'!$A$2:$D$48,4,FALSE)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up'!$A$2:$E$48,5,FALSE)</f>
        <v>Trsf</v>
      </c>
      <c r="S915" s="1" t="s">
        <v>1164</v>
      </c>
    </row>
    <row r="916" spans="1:19" x14ac:dyDescent="0.35">
      <c r="A916" s="4">
        <v>44760</v>
      </c>
      <c r="B916" s="5">
        <f t="shared" si="175"/>
        <v>7</v>
      </c>
      <c r="C916" s="5">
        <f t="shared" si="176"/>
        <v>2022</v>
      </c>
      <c r="D916" s="5" t="s">
        <v>866</v>
      </c>
      <c r="E916" s="5" t="str">
        <f>VLOOKUP(F916,'Set up'!$A$2:$C$48,2,FALSE)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up'!$A$2:$C$48,3,FALSE)</f>
        <v>Cash</v>
      </c>
      <c r="J916" s="5">
        <f>VLOOKUP(F916,'Set up'!$A$2:$D$48,4,FALSE)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up'!$A$2:$E$48,5,FALSE)</f>
        <v>Trsf</v>
      </c>
      <c r="S916" s="1" t="s">
        <v>1165</v>
      </c>
    </row>
    <row r="917" spans="1:19" x14ac:dyDescent="0.35">
      <c r="A917" s="4">
        <v>44760</v>
      </c>
      <c r="B917" s="5">
        <f t="shared" si="175"/>
        <v>7</v>
      </c>
      <c r="C917" s="5">
        <f t="shared" si="176"/>
        <v>2022</v>
      </c>
      <c r="D917" s="5" t="s">
        <v>866</v>
      </c>
      <c r="E917" s="5" t="str">
        <f>VLOOKUP(F917,'Set up'!$A$2:$C$48,2,FALSE)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up'!$A$2:$C$48,3,FALSE)</f>
        <v>Cash</v>
      </c>
      <c r="J917" s="5">
        <f>VLOOKUP(F917,'Set up'!$A$2:$D$48,4,FALSE)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up'!$A$2:$E$48,5,FALSE)</f>
        <v>Trsf</v>
      </c>
      <c r="S917" s="1" t="s">
        <v>1165</v>
      </c>
    </row>
    <row r="918" spans="1:19" x14ac:dyDescent="0.35">
      <c r="A918" s="4">
        <v>44760</v>
      </c>
      <c r="B918" s="5">
        <f t="shared" si="175"/>
        <v>7</v>
      </c>
      <c r="C918" s="5">
        <f t="shared" si="176"/>
        <v>2022</v>
      </c>
      <c r="D918" s="5" t="s">
        <v>866</v>
      </c>
      <c r="E918" s="5" t="str">
        <f>VLOOKUP(F918,'Set up'!$A$2:$C$48,2,FALSE)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up'!$A$2:$C$48,3,FALSE)</f>
        <v>Cash</v>
      </c>
      <c r="J918" s="5">
        <f>VLOOKUP(F918,'Set up'!$A$2:$D$48,4,FALSE)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up'!$A$2:$E$48,5,FALSE)</f>
        <v>Trsf</v>
      </c>
      <c r="S918" s="1" t="s">
        <v>1165</v>
      </c>
    </row>
    <row r="919" spans="1:19" x14ac:dyDescent="0.35">
      <c r="A919" s="4">
        <v>44762</v>
      </c>
      <c r="B919" s="5">
        <f t="shared" si="175"/>
        <v>7</v>
      </c>
      <c r="C919" s="5">
        <f t="shared" si="176"/>
        <v>2022</v>
      </c>
      <c r="D919" s="5" t="s">
        <v>867</v>
      </c>
      <c r="E919" s="5" t="str">
        <f>VLOOKUP(F919,'Set up'!$A$2:$C$48,2,FALSE)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up'!$A$2:$C$48,3,FALSE)</f>
        <v>Cash</v>
      </c>
      <c r="J919" s="5">
        <f>VLOOKUP(F919,'Set up'!$A$2:$D$48,4,FALSE)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up'!$A$2:$E$48,5,FALSE)</f>
        <v>Trsf</v>
      </c>
      <c r="S919" s="1" t="s">
        <v>1165</v>
      </c>
    </row>
    <row r="920" spans="1:19" x14ac:dyDescent="0.35">
      <c r="A920" s="4">
        <v>44762</v>
      </c>
      <c r="B920" s="5">
        <f t="shared" si="175"/>
        <v>7</v>
      </c>
      <c r="C920" s="5">
        <f t="shared" si="176"/>
        <v>2022</v>
      </c>
      <c r="D920" s="5" t="s">
        <v>867</v>
      </c>
      <c r="E920" s="5" t="str">
        <f>VLOOKUP(F920,'Set up'!$A$2:$C$48,2,FALSE)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up'!$A$2:$C$48,3,FALSE)</f>
        <v>Cash</v>
      </c>
      <c r="J920" s="5">
        <f>VLOOKUP(F920,'Set up'!$A$2:$D$48,4,FALSE)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up'!$A$2:$E$48,5,FALSE)</f>
        <v>Trsf</v>
      </c>
      <c r="S920" s="1" t="s">
        <v>1165</v>
      </c>
    </row>
    <row r="921" spans="1:19" x14ac:dyDescent="0.35">
      <c r="A921" s="4">
        <v>44765</v>
      </c>
      <c r="B921" s="5">
        <f t="shared" si="175"/>
        <v>7</v>
      </c>
      <c r="C921" s="5">
        <f t="shared" si="176"/>
        <v>2022</v>
      </c>
      <c r="D921" s="5" t="s">
        <v>868</v>
      </c>
      <c r="E921" s="5" t="str">
        <f>VLOOKUP(F921,'Set up'!$A$2:$C$48,2,FALSE)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up'!$A$2:$C$48,3,FALSE)</f>
        <v>Cash</v>
      </c>
      <c r="J921" s="5">
        <f>VLOOKUP(F921,'Set up'!$A$2:$D$48,4,FALSE)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up'!$A$2:$E$48,5,FALSE)</f>
        <v>Trsf</v>
      </c>
      <c r="S921" s="1" t="s">
        <v>1228</v>
      </c>
    </row>
    <row r="922" spans="1:19" x14ac:dyDescent="0.35">
      <c r="A922" s="4">
        <v>44765</v>
      </c>
      <c r="B922" s="5">
        <f t="shared" si="175"/>
        <v>7</v>
      </c>
      <c r="C922" s="5">
        <f t="shared" si="176"/>
        <v>2022</v>
      </c>
      <c r="D922" s="5" t="s">
        <v>868</v>
      </c>
      <c r="E922" s="5" t="str">
        <f>VLOOKUP(F922,'Set up'!$A$2:$C$48,2,FALSE)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up'!$A$2:$C$48,3,FALSE)</f>
        <v>Cash</v>
      </c>
      <c r="J922" s="5">
        <f>VLOOKUP(F922,'Set up'!$A$2:$D$48,4,FALSE)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up'!$A$2:$E$48,5,FALSE)</f>
        <v>Trsf</v>
      </c>
      <c r="S922" s="1" t="s">
        <v>1208</v>
      </c>
    </row>
    <row r="923" spans="1:19" x14ac:dyDescent="0.35">
      <c r="A923" s="4">
        <v>44765</v>
      </c>
      <c r="B923" s="5">
        <f t="shared" si="175"/>
        <v>7</v>
      </c>
      <c r="C923" s="5">
        <f t="shared" si="176"/>
        <v>2022</v>
      </c>
      <c r="D923" s="5" t="s">
        <v>868</v>
      </c>
      <c r="E923" s="5" t="str">
        <f>VLOOKUP(F923,'Set up'!$A$2:$C$48,2,FALSE)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up'!$A$2:$C$48,3,FALSE)</f>
        <v>Cash</v>
      </c>
      <c r="J923" s="5">
        <f>VLOOKUP(F923,'Set up'!$A$2:$D$48,4,FALSE)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up'!$A$2:$E$48,5,FALSE)</f>
        <v>Trsf</v>
      </c>
      <c r="S923" s="1" t="s">
        <v>1208</v>
      </c>
    </row>
    <row r="924" spans="1:19" x14ac:dyDescent="0.35">
      <c r="A924" s="4">
        <v>44765</v>
      </c>
      <c r="B924" s="5">
        <f t="shared" si="175"/>
        <v>7</v>
      </c>
      <c r="C924" s="5">
        <f t="shared" si="176"/>
        <v>2022</v>
      </c>
      <c r="D924" s="5" t="s">
        <v>868</v>
      </c>
      <c r="E924" s="5" t="str">
        <f>VLOOKUP(F924,'Set up'!$A$2:$C$48,2,FALSE)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up'!$A$2:$C$48,3,FALSE)</f>
        <v>Cash</v>
      </c>
      <c r="J924" s="5">
        <f>VLOOKUP(F924,'Set up'!$A$2:$D$48,4,FALSE)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up'!$A$2:$E$48,5,FALSE)</f>
        <v>Trsf</v>
      </c>
      <c r="S924" s="1" t="s">
        <v>1208</v>
      </c>
    </row>
    <row r="925" spans="1:19" x14ac:dyDescent="0.35">
      <c r="A925" s="4">
        <v>44765</v>
      </c>
      <c r="B925" s="5">
        <f t="shared" si="175"/>
        <v>7</v>
      </c>
      <c r="C925" s="5">
        <f t="shared" si="176"/>
        <v>2022</v>
      </c>
      <c r="D925" s="5" t="s">
        <v>869</v>
      </c>
      <c r="E925" s="5" t="str">
        <f>VLOOKUP(F925,'Set up'!$A$2:$C$48,2,FALSE)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up'!$A$2:$C$48,3,FALSE)</f>
        <v>Cash</v>
      </c>
      <c r="J925" s="5">
        <f>VLOOKUP(F925,'Set up'!$A$2:$D$48,4,FALSE)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up'!$A$2:$E$48,5,FALSE)</f>
        <v>Trsf</v>
      </c>
      <c r="S925" s="1" t="s">
        <v>890</v>
      </c>
    </row>
    <row r="926" spans="1:19" x14ac:dyDescent="0.35">
      <c r="A926" s="4">
        <v>44768</v>
      </c>
      <c r="B926" s="5">
        <f t="shared" si="175"/>
        <v>7</v>
      </c>
      <c r="C926" s="5">
        <f t="shared" si="176"/>
        <v>2022</v>
      </c>
      <c r="D926" s="5" t="s">
        <v>870</v>
      </c>
      <c r="E926" s="5" t="str">
        <f>VLOOKUP(F926,'Set up'!$A$2:$C$48,2,FALSE)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up'!$A$2:$C$48,3,FALSE)</f>
        <v>120</v>
      </c>
      <c r="J926" s="5">
        <f>VLOOKUP(F926,'Set up'!$A$2:$D$48,4,FALSE)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up'!$A$2:$E$48,5,FALSE)</f>
        <v>Trsf</v>
      </c>
      <c r="S926" s="1" t="s">
        <v>1027</v>
      </c>
    </row>
    <row r="927" spans="1:19" x14ac:dyDescent="0.35">
      <c r="A927" s="4">
        <v>44768</v>
      </c>
      <c r="B927" s="5">
        <f t="shared" si="175"/>
        <v>7</v>
      </c>
      <c r="C927" s="5">
        <f t="shared" si="176"/>
        <v>2022</v>
      </c>
      <c r="D927" s="5" t="s">
        <v>870</v>
      </c>
      <c r="E927" s="5" t="str">
        <f>VLOOKUP(F927,'Set up'!$A$2:$C$48,2,FALSE)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up'!$A$2:$C$48,3,FALSE)</f>
        <v>120</v>
      </c>
      <c r="J927" s="5">
        <f>VLOOKUP(F927,'Set up'!$A$2:$D$48,4,FALSE)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up'!$A$2:$E$48,5,FALSE)</f>
        <v>Trsf</v>
      </c>
      <c r="S927" s="1" t="s">
        <v>1027</v>
      </c>
    </row>
    <row r="928" spans="1:19" x14ac:dyDescent="0.35">
      <c r="A928" s="4">
        <v>44768</v>
      </c>
      <c r="B928" s="5">
        <f t="shared" si="175"/>
        <v>7</v>
      </c>
      <c r="C928" s="5">
        <f t="shared" si="176"/>
        <v>2022</v>
      </c>
      <c r="D928" s="5" t="s">
        <v>870</v>
      </c>
      <c r="E928" s="5" t="str">
        <f>VLOOKUP(F928,'Set up'!$A$2:$C$48,2,FALSE)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up'!$A$2:$C$48,3,FALSE)</f>
        <v>120</v>
      </c>
      <c r="J928" s="5">
        <f>VLOOKUP(F928,'Set up'!$A$2:$D$48,4,FALSE)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up'!$A$2:$E$48,5,FALSE)</f>
        <v>Trsf</v>
      </c>
      <c r="S928" s="1" t="s">
        <v>1027</v>
      </c>
    </row>
    <row r="929" spans="1:19" x14ac:dyDescent="0.35">
      <c r="A929" s="4">
        <v>44768</v>
      </c>
      <c r="B929" s="5">
        <f t="shared" si="175"/>
        <v>7</v>
      </c>
      <c r="C929" s="5">
        <f t="shared" si="176"/>
        <v>2022</v>
      </c>
      <c r="D929" s="5" t="s">
        <v>870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up'!$A$2:$C$48,3,FALSE)</f>
        <v>120</v>
      </c>
      <c r="J929" s="5">
        <f>VLOOKUP(F929,'Set up'!$A$2:$D$48,4,FALSE)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up'!$A$2:$E$48,5,FALSE)</f>
        <v>Trsf</v>
      </c>
      <c r="S929" s="1" t="s">
        <v>1027</v>
      </c>
    </row>
    <row r="930" spans="1:19" x14ac:dyDescent="0.35">
      <c r="A930" s="4">
        <v>44771</v>
      </c>
      <c r="B930" s="5">
        <f t="shared" si="175"/>
        <v>7</v>
      </c>
      <c r="C930" s="5">
        <f t="shared" si="176"/>
        <v>2022</v>
      </c>
      <c r="D930" s="5" t="s">
        <v>871</v>
      </c>
      <c r="E930" s="5" t="str">
        <f>VLOOKUP(F930,'Set up'!$A$2:$C$48,2,FALSE)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up'!$A$2:$C$48,3,FALSE)</f>
        <v>Cash</v>
      </c>
      <c r="J930" s="5">
        <f>VLOOKUP(F930,'Set up'!$A$2:$D$48,4,FALSE)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up'!$A$2:$E$48,5,FALSE)</f>
        <v>PD Chq</v>
      </c>
      <c r="S930" s="1" t="s">
        <v>1024</v>
      </c>
    </row>
    <row r="931" spans="1:19" x14ac:dyDescent="0.35">
      <c r="A931" s="4">
        <v>44771</v>
      </c>
      <c r="B931" s="5">
        <f t="shared" si="175"/>
        <v>7</v>
      </c>
      <c r="C931" s="5">
        <f t="shared" si="176"/>
        <v>2022</v>
      </c>
      <c r="D931" s="5" t="s">
        <v>871</v>
      </c>
      <c r="E931" s="5" t="str">
        <f>VLOOKUP(F931,'Set up'!$A$2:$C$48,2,FALSE)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up'!$A$2:$C$48,3,FALSE)</f>
        <v>Cash</v>
      </c>
      <c r="J931" s="5">
        <f>VLOOKUP(F931,'Set up'!$A$2:$D$48,4,FALSE)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up'!$A$2:$E$48,5,FALSE)</f>
        <v>PD Chq</v>
      </c>
      <c r="S931" s="1" t="s">
        <v>1024</v>
      </c>
    </row>
    <row r="932" spans="1:19" x14ac:dyDescent="0.35">
      <c r="A932" s="4">
        <v>44771</v>
      </c>
      <c r="B932" s="5">
        <f t="shared" si="175"/>
        <v>7</v>
      </c>
      <c r="C932" s="5">
        <f t="shared" si="176"/>
        <v>2022</v>
      </c>
      <c r="D932" s="5" t="s">
        <v>873</v>
      </c>
      <c r="E932" s="5" t="str">
        <f>VLOOKUP(F932,'Set up'!$A$2:$C$48,2,FALSE)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up'!$A$2:$C$48,3,FALSE)</f>
        <v>60</v>
      </c>
      <c r="J932" s="5">
        <f>VLOOKUP(F932,'Set up'!$A$2:$D$48,4,FALSE)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up'!$A$2:$E$48,5,FALSE)</f>
        <v>Chq</v>
      </c>
      <c r="S932" s="1" t="s">
        <v>1086</v>
      </c>
    </row>
    <row r="933" spans="1:19" x14ac:dyDescent="0.35">
      <c r="A933" s="4">
        <v>44771</v>
      </c>
      <c r="B933" s="5">
        <f t="shared" si="175"/>
        <v>7</v>
      </c>
      <c r="C933" s="5">
        <f t="shared" si="176"/>
        <v>2022</v>
      </c>
      <c r="D933" s="5" t="s">
        <v>873</v>
      </c>
      <c r="E933" s="5" t="str">
        <f>VLOOKUP(F933,'Set up'!$A$2:$C$48,2,FALSE)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up'!$A$2:$C$48,3,FALSE)</f>
        <v>60</v>
      </c>
      <c r="J933" s="5">
        <f>VLOOKUP(F933,'Set up'!$A$2:$D$48,4,FALSE)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up'!$A$2:$E$48,5,FALSE)</f>
        <v>Chq</v>
      </c>
      <c r="S933" s="1" t="s">
        <v>1086</v>
      </c>
    </row>
    <row r="934" spans="1:19" x14ac:dyDescent="0.35">
      <c r="A934" s="4">
        <v>44777</v>
      </c>
      <c r="B934" s="5">
        <f t="shared" si="175"/>
        <v>8</v>
      </c>
      <c r="C934" s="5">
        <f t="shared" si="176"/>
        <v>2022</v>
      </c>
      <c r="D934" s="5" t="s">
        <v>891</v>
      </c>
      <c r="E934" s="5" t="str">
        <f>VLOOKUP(F934,'Set up'!$A$2:$C$48,2,FALSE)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up'!$A$2:$C$48,3,FALSE)</f>
        <v>Cash</v>
      </c>
      <c r="J934" s="5">
        <f>VLOOKUP(F934,'Set up'!$A$2:$D$48,4,FALSE)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up'!$A$2:$E$48,5,FALSE)</f>
        <v>Trsf</v>
      </c>
      <c r="S934" s="1" t="s">
        <v>1031</v>
      </c>
    </row>
    <row r="935" spans="1:19" x14ac:dyDescent="0.35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891</v>
      </c>
      <c r="E935" s="5" t="str">
        <f>VLOOKUP(F935,'Set up'!$A$2:$C$48,2,FALSE)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up'!$A$2:$C$48,3,FALSE)</f>
        <v>Cash</v>
      </c>
      <c r="J935" s="5">
        <f>VLOOKUP(F935,'Set up'!$A$2:$D$48,4,FALSE)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up'!$A$2:$E$48,5,FALSE)</f>
        <v>Trsf</v>
      </c>
      <c r="S935" s="1" t="s">
        <v>1032</v>
      </c>
    </row>
    <row r="936" spans="1:19" x14ac:dyDescent="0.35">
      <c r="A936" s="4">
        <v>44777</v>
      </c>
      <c r="B936" s="5">
        <f t="shared" si="191"/>
        <v>8</v>
      </c>
      <c r="C936" s="5">
        <f t="shared" si="192"/>
        <v>2022</v>
      </c>
      <c r="D936" s="5" t="s">
        <v>891</v>
      </c>
      <c r="E936" s="5" t="str">
        <f>VLOOKUP(F936,'Set up'!$A$2:$C$48,2,FALSE)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up'!$A$2:$C$48,3,FALSE)</f>
        <v>Cash</v>
      </c>
      <c r="J936" s="5">
        <f>VLOOKUP(F936,'Set up'!$A$2:$D$48,4,FALSE)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up'!$A$2:$E$48,5,FALSE)</f>
        <v>Trsf</v>
      </c>
      <c r="S936" s="1" t="s">
        <v>1031</v>
      </c>
    </row>
    <row r="937" spans="1:19" x14ac:dyDescent="0.35">
      <c r="A937" s="4">
        <v>44777</v>
      </c>
      <c r="B937" s="5">
        <f t="shared" si="191"/>
        <v>8</v>
      </c>
      <c r="C937" s="5">
        <f t="shared" si="192"/>
        <v>2022</v>
      </c>
      <c r="D937" s="5" t="s">
        <v>891</v>
      </c>
      <c r="E937" s="5" t="str">
        <f>VLOOKUP(F937,'Set up'!$A$2:$C$48,2,FALSE)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up'!$A$2:$C$48,3,FALSE)</f>
        <v>Cash</v>
      </c>
      <c r="J937" s="5">
        <f>VLOOKUP(F937,'Set up'!$A$2:$D$48,4,FALSE)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up'!$A$2:$E$48,5,FALSE)</f>
        <v>Trsf</v>
      </c>
      <c r="S937" s="1" t="s">
        <v>1031</v>
      </c>
    </row>
    <row r="938" spans="1:19" x14ac:dyDescent="0.35">
      <c r="A938" s="4">
        <v>44777</v>
      </c>
      <c r="B938" s="5">
        <f t="shared" si="191"/>
        <v>8</v>
      </c>
      <c r="C938" s="5">
        <f t="shared" si="192"/>
        <v>2022</v>
      </c>
      <c r="D938" s="5" t="s">
        <v>891</v>
      </c>
      <c r="E938" s="5" t="str">
        <f>VLOOKUP(F938,'Set up'!$A$2:$C$48,2,FALSE)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up'!$A$2:$C$48,3,FALSE)</f>
        <v>Cash</v>
      </c>
      <c r="J938" s="5">
        <f>VLOOKUP(F938,'Set up'!$A$2:$D$48,4,FALSE)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up'!$A$2:$E$48,5,FALSE)</f>
        <v>Trsf</v>
      </c>
      <c r="S938" s="1" t="s">
        <v>1031</v>
      </c>
    </row>
    <row r="939" spans="1:19" x14ac:dyDescent="0.35">
      <c r="A939" s="4">
        <v>44777</v>
      </c>
      <c r="B939" s="5">
        <f t="shared" si="191"/>
        <v>8</v>
      </c>
      <c r="C939" s="5">
        <f t="shared" si="192"/>
        <v>2022</v>
      </c>
      <c r="D939" s="5" t="s">
        <v>891</v>
      </c>
      <c r="E939" s="5" t="str">
        <f>VLOOKUP(F939,'Set up'!$A$2:$C$48,2,FALSE)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up'!$A$2:$C$48,3,FALSE)</f>
        <v>Cash</v>
      </c>
      <c r="J939" s="5">
        <f>VLOOKUP(F939,'Set up'!$A$2:$D$48,4,FALSE)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up'!$A$2:$E$48,5,FALSE)</f>
        <v>Trsf</v>
      </c>
      <c r="S939" s="1" t="s">
        <v>1031</v>
      </c>
    </row>
    <row r="940" spans="1:19" x14ac:dyDescent="0.35">
      <c r="A940" s="4">
        <v>44777</v>
      </c>
      <c r="B940" s="5">
        <f t="shared" si="191"/>
        <v>8</v>
      </c>
      <c r="C940" s="5">
        <f t="shared" si="192"/>
        <v>2022</v>
      </c>
      <c r="D940" s="5" t="s">
        <v>891</v>
      </c>
      <c r="E940" s="5" t="str">
        <f>VLOOKUP(F940,'Set up'!$A$2:$C$48,2,FALSE)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up'!$A$2:$C$48,3,FALSE)</f>
        <v>Cash</v>
      </c>
      <c r="J940" s="5">
        <f>VLOOKUP(F940,'Set up'!$A$2:$D$48,4,FALSE)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up'!$A$2:$E$48,5,FALSE)</f>
        <v>Trsf</v>
      </c>
      <c r="S940" s="1" t="s">
        <v>1031</v>
      </c>
    </row>
    <row r="941" spans="1:19" x14ac:dyDescent="0.35">
      <c r="A941" s="4">
        <v>44777</v>
      </c>
      <c r="B941" s="5">
        <f t="shared" si="191"/>
        <v>8</v>
      </c>
      <c r="C941" s="5">
        <f t="shared" si="192"/>
        <v>2022</v>
      </c>
      <c r="D941" s="5" t="s">
        <v>891</v>
      </c>
      <c r="E941" s="5" t="str">
        <f>VLOOKUP(F941,'Set up'!$A$2:$C$48,2,FALSE)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up'!$A$2:$C$48,3,FALSE)</f>
        <v>Cash</v>
      </c>
      <c r="J941" s="5">
        <f>VLOOKUP(F941,'Set up'!$A$2:$D$48,4,FALSE)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up'!$A$2:$E$48,5,FALSE)</f>
        <v>Trsf</v>
      </c>
      <c r="S941" s="1" t="s">
        <v>1031</v>
      </c>
    </row>
    <row r="942" spans="1:19" x14ac:dyDescent="0.35">
      <c r="A942" s="4">
        <v>44777</v>
      </c>
      <c r="B942" s="5">
        <f t="shared" si="191"/>
        <v>8</v>
      </c>
      <c r="C942" s="5">
        <f t="shared" si="192"/>
        <v>2022</v>
      </c>
      <c r="D942" s="5" t="s">
        <v>891</v>
      </c>
      <c r="E942" s="5" t="str">
        <f>VLOOKUP(F942,'Set up'!$A$2:$C$48,2,FALSE)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up'!$A$2:$C$48,3,FALSE)</f>
        <v>Cash</v>
      </c>
      <c r="J942" s="5">
        <f>VLOOKUP(F942,'Set up'!$A$2:$D$48,4,FALSE)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up'!$A$2:$E$48,5,FALSE)</f>
        <v>Trsf</v>
      </c>
      <c r="S942" s="1" t="s">
        <v>1031</v>
      </c>
    </row>
    <row r="943" spans="1:19" x14ac:dyDescent="0.35">
      <c r="A943" s="4">
        <v>44779</v>
      </c>
      <c r="B943" s="5">
        <f t="shared" si="191"/>
        <v>8</v>
      </c>
      <c r="C943" s="5">
        <f t="shared" si="192"/>
        <v>2022</v>
      </c>
      <c r="D943" s="5" t="s">
        <v>895</v>
      </c>
      <c r="E943" s="5" t="str">
        <f>VLOOKUP(F943,'Set up'!$A$2:$C$48,2,FALSE)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up'!$A$2:$C$48,3,FALSE)</f>
        <v>Cash</v>
      </c>
      <c r="J943" s="5">
        <f>VLOOKUP(F943,'Set up'!$A$2:$D$48,4,FALSE)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up'!$A$2:$E$48,5,FALSE)</f>
        <v>Trsf</v>
      </c>
      <c r="S943" s="1" t="s">
        <v>1208</v>
      </c>
    </row>
    <row r="944" spans="1:19" x14ac:dyDescent="0.35">
      <c r="A944" s="4">
        <v>44779</v>
      </c>
      <c r="B944" s="5">
        <f t="shared" si="191"/>
        <v>8</v>
      </c>
      <c r="C944" s="5">
        <f t="shared" si="192"/>
        <v>2022</v>
      </c>
      <c r="D944" s="5" t="s">
        <v>895</v>
      </c>
      <c r="E944" s="5" t="str">
        <f>VLOOKUP(F944,'Set up'!$A$2:$C$48,2,FALSE)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up'!$A$2:$C$48,3,FALSE)</f>
        <v>Cash</v>
      </c>
      <c r="J944" s="5">
        <f>VLOOKUP(F944,'Set up'!$A$2:$D$48,4,FALSE)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up'!$A$2:$E$48,5,FALSE)</f>
        <v>Trsf</v>
      </c>
      <c r="S944" s="1" t="s">
        <v>1208</v>
      </c>
    </row>
    <row r="945" spans="1:19" x14ac:dyDescent="0.35">
      <c r="A945" s="4">
        <v>44779</v>
      </c>
      <c r="B945" s="5">
        <f t="shared" si="191"/>
        <v>8</v>
      </c>
      <c r="C945" s="5">
        <f t="shared" si="192"/>
        <v>2022</v>
      </c>
      <c r="D945" s="5" t="s">
        <v>895</v>
      </c>
      <c r="E945" s="5" t="str">
        <f>VLOOKUP(F945,'Set up'!$A$2:$C$48,2,FALSE)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up'!$A$2:$C$48,3,FALSE)</f>
        <v>Cash</v>
      </c>
      <c r="J945" s="5">
        <f>VLOOKUP(F945,'Set up'!$A$2:$D$48,4,FALSE)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up'!$A$2:$E$48,5,FALSE)</f>
        <v>Trsf</v>
      </c>
      <c r="S945" s="1" t="s">
        <v>1208</v>
      </c>
    </row>
    <row r="946" spans="1:19" x14ac:dyDescent="0.35">
      <c r="A946" s="4">
        <v>44779</v>
      </c>
      <c r="B946" s="5">
        <f t="shared" si="191"/>
        <v>8</v>
      </c>
      <c r="C946" s="5">
        <f t="shared" si="192"/>
        <v>2022</v>
      </c>
      <c r="D946" s="5" t="s">
        <v>895</v>
      </c>
      <c r="E946" s="5" t="str">
        <f>VLOOKUP(F946,'Set up'!$A$2:$C$48,2,FALSE)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up'!$A$2:$C$48,3,FALSE)</f>
        <v>Cash</v>
      </c>
      <c r="J946" s="5">
        <f>VLOOKUP(F946,'Set up'!$A$2:$D$48,4,FALSE)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up'!$A$2:$E$48,5,FALSE)</f>
        <v>Trsf</v>
      </c>
      <c r="S946" s="1" t="s">
        <v>1208</v>
      </c>
    </row>
    <row r="947" spans="1:19" x14ac:dyDescent="0.35">
      <c r="A947" s="4">
        <v>44779</v>
      </c>
      <c r="B947" s="5">
        <f t="shared" si="191"/>
        <v>8</v>
      </c>
      <c r="C947" s="5">
        <f t="shared" si="192"/>
        <v>2022</v>
      </c>
      <c r="D947" s="5" t="s">
        <v>897</v>
      </c>
      <c r="E947" s="5" t="str">
        <f>VLOOKUP(F947,'Set up'!$A$2:$C$48,2,FALSE)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up'!$A$2:$C$48,3,FALSE)</f>
        <v>Cash</v>
      </c>
      <c r="J947" s="5">
        <f>VLOOKUP(F947,'Set up'!$A$2:$D$48,4,FALSE)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up'!$A$2:$E$48,5,FALSE)</f>
        <v>Trsf</v>
      </c>
      <c r="S947" s="1" t="s">
        <v>918</v>
      </c>
    </row>
    <row r="948" spans="1:19" x14ac:dyDescent="0.35">
      <c r="A948" s="4">
        <v>44782</v>
      </c>
      <c r="B948" s="5">
        <f t="shared" si="191"/>
        <v>8</v>
      </c>
      <c r="C948" s="5">
        <f t="shared" si="192"/>
        <v>2022</v>
      </c>
      <c r="D948" s="5" t="s">
        <v>898</v>
      </c>
      <c r="E948" s="5" t="str">
        <f>VLOOKUP(F948,'Set up'!$A$2:$C$48,2,FALSE)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up'!$A$2:$C$48,3,FALSE)</f>
        <v>Cash</v>
      </c>
      <c r="J948" s="5">
        <f>VLOOKUP(F948,'Set up'!$A$2:$D$48,4,FALSE)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up'!$A$2:$E$48,5,FALSE)</f>
        <v>Trsf</v>
      </c>
      <c r="S948" s="1" t="s">
        <v>917</v>
      </c>
    </row>
    <row r="949" spans="1:19" x14ac:dyDescent="0.35">
      <c r="A949" s="4">
        <v>44785</v>
      </c>
      <c r="B949" s="5">
        <f t="shared" si="191"/>
        <v>8</v>
      </c>
      <c r="C949" s="5">
        <f t="shared" si="192"/>
        <v>2022</v>
      </c>
      <c r="D949" s="5" t="s">
        <v>899</v>
      </c>
      <c r="E949" s="5" t="str">
        <f>VLOOKUP(F949,'Set up'!$A$2:$C$48,2,FALSE)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up'!$A$2:$C$48,3,FALSE)</f>
        <v>Cash</v>
      </c>
      <c r="J949" s="5">
        <f>VLOOKUP(F949,'Set up'!$A$2:$D$48,4,FALSE)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up'!$A$2:$E$48,5,FALSE)</f>
        <v>Trsf</v>
      </c>
      <c r="S949" s="1" t="s">
        <v>1208</v>
      </c>
    </row>
    <row r="950" spans="1:19" x14ac:dyDescent="0.35">
      <c r="A950" s="4">
        <v>44785</v>
      </c>
      <c r="B950" s="5">
        <f t="shared" si="191"/>
        <v>8</v>
      </c>
      <c r="C950" s="5">
        <f t="shared" si="192"/>
        <v>2022</v>
      </c>
      <c r="D950" s="5" t="s">
        <v>899</v>
      </c>
      <c r="E950" s="5" t="str">
        <f>VLOOKUP(F950,'Set up'!$A$2:$C$48,2,FALSE)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up'!$A$2:$C$48,3,FALSE)</f>
        <v>Cash</v>
      </c>
      <c r="J950" s="5">
        <f>VLOOKUP(F950,'Set up'!$A$2:$D$48,4,FALSE)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up'!$A$2:$E$48,5,FALSE)</f>
        <v>Trsf</v>
      </c>
      <c r="S950" s="1" t="s">
        <v>1208</v>
      </c>
    </row>
    <row r="951" spans="1:19" x14ac:dyDescent="0.35">
      <c r="A951" s="4">
        <v>44785</v>
      </c>
      <c r="B951" s="5">
        <f t="shared" si="191"/>
        <v>8</v>
      </c>
      <c r="C951" s="5">
        <f t="shared" si="192"/>
        <v>2022</v>
      </c>
      <c r="D951" s="5" t="s">
        <v>899</v>
      </c>
      <c r="E951" s="5" t="str">
        <f>VLOOKUP(F951,'Set up'!$A$2:$C$48,2,FALSE)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up'!$A$2:$C$48,3,FALSE)</f>
        <v>Cash</v>
      </c>
      <c r="J951" s="5">
        <f>VLOOKUP(F951,'Set up'!$A$2:$D$48,4,FALSE)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up'!$A$2:$E$48,5,FALSE)</f>
        <v>Trsf</v>
      </c>
      <c r="S951" s="1" t="s">
        <v>1208</v>
      </c>
    </row>
    <row r="952" spans="1:19" x14ac:dyDescent="0.35">
      <c r="A952" s="4">
        <v>44785</v>
      </c>
      <c r="B952" s="5">
        <f t="shared" si="191"/>
        <v>8</v>
      </c>
      <c r="C952" s="5">
        <f t="shared" si="192"/>
        <v>2022</v>
      </c>
      <c r="D952" s="5" t="s">
        <v>899</v>
      </c>
      <c r="E952" s="5" t="str">
        <f>VLOOKUP(F952,'Set up'!$A$2:$C$48,2,FALSE)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up'!$A$2:$C$48,3,FALSE)</f>
        <v>Cash</v>
      </c>
      <c r="J952" s="5">
        <f>VLOOKUP(F952,'Set up'!$A$2:$D$48,4,FALSE)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up'!$A$2:$E$48,5,FALSE)</f>
        <v>Trsf</v>
      </c>
      <c r="S952" s="1" t="s">
        <v>1208</v>
      </c>
    </row>
    <row r="953" spans="1:19" x14ac:dyDescent="0.35">
      <c r="A953" s="4">
        <v>44785</v>
      </c>
      <c r="B953" s="5">
        <f t="shared" si="191"/>
        <v>8</v>
      </c>
      <c r="C953" s="5">
        <f t="shared" si="192"/>
        <v>2022</v>
      </c>
      <c r="D953" s="5" t="s">
        <v>899</v>
      </c>
      <c r="E953" s="5" t="str">
        <f>VLOOKUP(F953,'Set up'!$A$2:$C$48,2,FALSE)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up'!$A$2:$C$48,3,FALSE)</f>
        <v>Cash</v>
      </c>
      <c r="J953" s="5">
        <f>VLOOKUP(F953,'Set up'!$A$2:$D$48,4,FALSE)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up'!$A$2:$E$48,5,FALSE)</f>
        <v>Trsf</v>
      </c>
      <c r="S953" s="1" t="s">
        <v>1208</v>
      </c>
    </row>
    <row r="954" spans="1:19" x14ac:dyDescent="0.35">
      <c r="A954" s="4">
        <v>44788</v>
      </c>
      <c r="B954" s="5">
        <f t="shared" si="191"/>
        <v>8</v>
      </c>
      <c r="C954" s="5">
        <f t="shared" si="192"/>
        <v>2022</v>
      </c>
      <c r="D954" s="5" t="s">
        <v>900</v>
      </c>
      <c r="E954" s="5" t="e">
        <f>VLOOKUP(F954,'Set up'!$A$2:$C$48,2,FALSE)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up'!$A$2:$C$48,3,FALSE)</f>
        <v>#N/A</v>
      </c>
      <c r="J954" s="5" t="e">
        <f>VLOOKUP(F954,'Set up'!$A$2:$D$48,4,FALSE)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up'!$A$2:$E$48,5,FALSE)</f>
        <v>#N/A</v>
      </c>
    </row>
    <row r="955" spans="1:19" x14ac:dyDescent="0.35">
      <c r="A955" s="4">
        <v>44788</v>
      </c>
      <c r="B955" s="5">
        <f t="shared" si="191"/>
        <v>8</v>
      </c>
      <c r="C955" s="5">
        <f t="shared" si="192"/>
        <v>2022</v>
      </c>
      <c r="D955" s="5" t="s">
        <v>902</v>
      </c>
      <c r="E955" s="5" t="str">
        <f>VLOOKUP(F955,'Set up'!$A$2:$C$48,2,FALSE)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up'!$A$2:$C$48,3,FALSE)</f>
        <v>120</v>
      </c>
      <c r="J955" s="5">
        <f>VLOOKUP(F955,'Set up'!$A$2:$D$48,4,FALSE)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up'!$A$2:$E$48,5,FALSE)</f>
        <v>Chq</v>
      </c>
      <c r="S955" s="1" t="s">
        <v>1087</v>
      </c>
    </row>
    <row r="956" spans="1:19" x14ac:dyDescent="0.35">
      <c r="A956" s="4">
        <v>44788</v>
      </c>
      <c r="B956" s="5">
        <f t="shared" si="191"/>
        <v>8</v>
      </c>
      <c r="C956" s="5">
        <f t="shared" si="192"/>
        <v>2022</v>
      </c>
      <c r="D956" s="5" t="s">
        <v>902</v>
      </c>
      <c r="E956" s="5" t="str">
        <f>VLOOKUP(F956,'Set up'!$A$2:$C$48,2,FALSE)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up'!$A$2:$C$48,3,FALSE)</f>
        <v>120</v>
      </c>
      <c r="J956" s="5">
        <f>VLOOKUP(F956,'Set up'!$A$2:$D$48,4,FALSE)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up'!$A$2:$E$48,5,FALSE)</f>
        <v>Chq</v>
      </c>
      <c r="S956" s="1" t="s">
        <v>1087</v>
      </c>
    </row>
    <row r="957" spans="1:19" x14ac:dyDescent="0.35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902</v>
      </c>
      <c r="E957" s="5" t="str">
        <f>VLOOKUP(F957,'Set up'!$A$2:$C$48,2,FALSE)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up'!$A$2:$C$48,3,FALSE)</f>
        <v>120</v>
      </c>
      <c r="J957" s="5">
        <f>VLOOKUP(F957,'Set up'!$A$2:$D$48,4,FALSE)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up'!$A$2:$E$48,5,FALSE)</f>
        <v>Chq</v>
      </c>
      <c r="S957" s="1" t="s">
        <v>1087</v>
      </c>
    </row>
    <row r="958" spans="1:19" x14ac:dyDescent="0.35">
      <c r="A958" s="4">
        <v>44788</v>
      </c>
      <c r="B958" s="5">
        <f t="shared" si="200"/>
        <v>8</v>
      </c>
      <c r="C958" s="5">
        <f t="shared" si="201"/>
        <v>2022</v>
      </c>
      <c r="D958" s="5" t="s">
        <v>902</v>
      </c>
      <c r="E958" s="5" t="str">
        <f>VLOOKUP(F958,'Set up'!$A$2:$C$48,2,FALSE)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up'!$A$2:$C$48,3,FALSE)</f>
        <v>120</v>
      </c>
      <c r="J958" s="5">
        <f>VLOOKUP(F958,'Set up'!$A$2:$D$48,4,FALSE)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up'!$A$2:$E$48,5,FALSE)</f>
        <v>Chq</v>
      </c>
      <c r="S958" s="1" t="s">
        <v>1087</v>
      </c>
    </row>
    <row r="959" spans="1:19" x14ac:dyDescent="0.35">
      <c r="A959" s="4">
        <v>44788</v>
      </c>
      <c r="B959" s="5">
        <f t="shared" si="200"/>
        <v>8</v>
      </c>
      <c r="C959" s="5">
        <f t="shared" si="201"/>
        <v>2022</v>
      </c>
      <c r="D959" s="5" t="s">
        <v>902</v>
      </c>
      <c r="E959" s="5" t="str">
        <f>VLOOKUP(F959,'Set up'!$A$2:$C$48,2,FALSE)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up'!$A$2:$C$48,3,FALSE)</f>
        <v>120</v>
      </c>
      <c r="J959" s="5">
        <f>VLOOKUP(F959,'Set up'!$A$2:$D$48,4,FALSE)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up'!$A$2:$E$48,5,FALSE)</f>
        <v>Chq</v>
      </c>
      <c r="S959" s="1" t="s">
        <v>1087</v>
      </c>
    </row>
    <row r="960" spans="1:19" x14ac:dyDescent="0.35">
      <c r="A960" s="4">
        <v>44788</v>
      </c>
      <c r="B960" s="5">
        <f t="shared" si="200"/>
        <v>8</v>
      </c>
      <c r="C960" s="5">
        <f t="shared" si="201"/>
        <v>2022</v>
      </c>
      <c r="D960" s="5" t="s">
        <v>902</v>
      </c>
      <c r="E960" s="5" t="str">
        <f>VLOOKUP(F960,'Set up'!$A$2:$C$48,2,FALSE)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up'!$A$2:$C$48,3,FALSE)</f>
        <v>120</v>
      </c>
      <c r="J960" s="5">
        <f>VLOOKUP(F960,'Set up'!$A$2:$D$48,4,FALSE)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up'!$A$2:$E$48,5,FALSE)</f>
        <v>Chq</v>
      </c>
      <c r="S960" s="1" t="s">
        <v>1087</v>
      </c>
    </row>
    <row r="961" spans="1:19" ht="108.5" x14ac:dyDescent="0.35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906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up'!$A$2:$C$48,3,FALSE)</f>
        <v>45</v>
      </c>
      <c r="J961" s="5">
        <f>VLOOKUP(F961,'Set up'!$A$2:$D$48,4,FALSE)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up'!$A$2:$E$48,5,FALSE)</f>
        <v>PD Chq</v>
      </c>
      <c r="S961" s="40" t="s">
        <v>1028</v>
      </c>
    </row>
    <row r="962" spans="1:19" x14ac:dyDescent="0.35">
      <c r="A962" s="4">
        <v>44788</v>
      </c>
      <c r="B962" s="5">
        <f t="shared" si="204"/>
        <v>8</v>
      </c>
      <c r="C962" s="5">
        <f t="shared" si="205"/>
        <v>2022</v>
      </c>
      <c r="D962" s="5" t="s">
        <v>906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up'!$A$2:$C$48,3,FALSE)</f>
        <v>45</v>
      </c>
      <c r="J962" s="5">
        <f>VLOOKUP(F962,'Set up'!$A$2:$D$48,4,FALSE)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up'!$A$2:$E$48,5,FALSE)</f>
        <v>PD Chq</v>
      </c>
      <c r="S962" s="1" t="s">
        <v>1029</v>
      </c>
    </row>
    <row r="963" spans="1:19" x14ac:dyDescent="0.35">
      <c r="A963" s="4">
        <v>44788</v>
      </c>
      <c r="B963" s="5">
        <f t="shared" si="204"/>
        <v>8</v>
      </c>
      <c r="C963" s="5">
        <f t="shared" si="205"/>
        <v>2022</v>
      </c>
      <c r="D963" s="5" t="s">
        <v>906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up'!$A$2:$C$48,3,FALSE)</f>
        <v>45</v>
      </c>
      <c r="J963" s="5">
        <f>VLOOKUP(F963,'Set up'!$A$2:$D$48,4,FALSE)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up'!$A$2:$E$48,5,FALSE)</f>
        <v>PD Chq</v>
      </c>
      <c r="S963" s="1" t="s">
        <v>1029</v>
      </c>
    </row>
    <row r="964" spans="1:19" x14ac:dyDescent="0.35">
      <c r="A964" s="4">
        <v>44788</v>
      </c>
      <c r="B964" s="5">
        <f t="shared" si="204"/>
        <v>8</v>
      </c>
      <c r="C964" s="5">
        <f t="shared" si="205"/>
        <v>2022</v>
      </c>
      <c r="D964" s="5" t="s">
        <v>906</v>
      </c>
      <c r="E964" s="5" t="str">
        <f>VLOOKUP(F964,'Set up'!$A$2:$C$48,2,FALSE)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up'!$A$2:$C$48,3,FALSE)</f>
        <v>45</v>
      </c>
      <c r="J964" s="5">
        <f>VLOOKUP(F964,'Set up'!$A$2:$D$48,4,FALSE)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up'!$A$2:$E$48,5,FALSE)</f>
        <v>PD Chq</v>
      </c>
      <c r="S964" s="1" t="s">
        <v>1029</v>
      </c>
    </row>
    <row r="965" spans="1:19" x14ac:dyDescent="0.35">
      <c r="A965" s="4">
        <v>44788</v>
      </c>
      <c r="B965" s="5">
        <f t="shared" si="204"/>
        <v>8</v>
      </c>
      <c r="C965" s="5">
        <f t="shared" si="205"/>
        <v>2022</v>
      </c>
      <c r="D965" s="5" t="s">
        <v>906</v>
      </c>
      <c r="E965" s="5" t="str">
        <f>VLOOKUP(F965,'Set up'!$A$2:$C$48,2,FALSE)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up'!$A$2:$C$48,3,FALSE)</f>
        <v>45</v>
      </c>
      <c r="J965" s="5">
        <f>VLOOKUP(F965,'Set up'!$A$2:$D$48,4,FALSE)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up'!$A$2:$E$48,5,FALSE)</f>
        <v>PD Chq</v>
      </c>
      <c r="S965" s="1" t="s">
        <v>1029</v>
      </c>
    </row>
    <row r="966" spans="1:19" x14ac:dyDescent="0.35">
      <c r="A966" s="4">
        <v>44789</v>
      </c>
      <c r="B966" s="5">
        <f t="shared" si="204"/>
        <v>8</v>
      </c>
      <c r="C966" s="5">
        <f t="shared" si="205"/>
        <v>2022</v>
      </c>
      <c r="D966" s="5" t="s">
        <v>907</v>
      </c>
      <c r="E966" s="5" t="str">
        <f>VLOOKUP(F966,'Set up'!$A$2:$C$48,2,FALSE)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up'!$A$2:$C$48,3,FALSE)</f>
        <v>Cash</v>
      </c>
      <c r="J966" s="5">
        <f>VLOOKUP(F966,'Set up'!$A$2:$D$48,4,FALSE)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up'!$A$2:$E$48,5,FALSE)</f>
        <v>PD Chq</v>
      </c>
      <c r="S966" s="1" t="s">
        <v>1025</v>
      </c>
    </row>
    <row r="967" spans="1:19" x14ac:dyDescent="0.35">
      <c r="A967" s="4">
        <v>44789</v>
      </c>
      <c r="B967" s="5">
        <f t="shared" si="204"/>
        <v>8</v>
      </c>
      <c r="C967" s="5">
        <f t="shared" si="205"/>
        <v>2022</v>
      </c>
      <c r="D967" s="5" t="s">
        <v>907</v>
      </c>
      <c r="E967" s="5" t="str">
        <f>VLOOKUP(F967,'Set up'!$A$2:$C$48,2,FALSE)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up'!$A$2:$C$48,3,FALSE)</f>
        <v>Cash</v>
      </c>
      <c r="J967" s="5">
        <f>VLOOKUP(F967,'Set up'!$A$2:$D$48,4,FALSE)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up'!$A$2:$E$48,5,FALSE)</f>
        <v>PD Chq</v>
      </c>
      <c r="S967" s="1" t="s">
        <v>1025</v>
      </c>
    </row>
    <row r="968" spans="1:19" x14ac:dyDescent="0.35">
      <c r="A968" s="4">
        <v>44789</v>
      </c>
      <c r="B968" s="5">
        <f t="shared" si="204"/>
        <v>8</v>
      </c>
      <c r="C968" s="5">
        <f t="shared" si="205"/>
        <v>2022</v>
      </c>
      <c r="D968" s="5" t="s">
        <v>907</v>
      </c>
      <c r="E968" s="5" t="str">
        <f>VLOOKUP(F968,'Set up'!$A$2:$C$48,2,FALSE)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up'!$A$2:$C$48,3,FALSE)</f>
        <v>Cash</v>
      </c>
      <c r="J968" s="5">
        <f>VLOOKUP(F968,'Set up'!$A$2:$D$48,4,FALSE)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up'!$A$2:$E$48,5,FALSE)</f>
        <v>PD Chq</v>
      </c>
      <c r="S968" s="1" t="s">
        <v>1025</v>
      </c>
    </row>
    <row r="969" spans="1:19" x14ac:dyDescent="0.35">
      <c r="A969" s="4">
        <v>44789</v>
      </c>
      <c r="B969" s="5">
        <f t="shared" si="204"/>
        <v>8</v>
      </c>
      <c r="C969" s="5">
        <f t="shared" si="205"/>
        <v>2022</v>
      </c>
      <c r="D969" s="5" t="s">
        <v>907</v>
      </c>
      <c r="E969" s="5" t="str">
        <f>VLOOKUP(F969,'Set up'!$A$2:$C$48,2,FALSE)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up'!$A$2:$C$48,3,FALSE)</f>
        <v>Cash</v>
      </c>
      <c r="J969" s="5">
        <f>VLOOKUP(F969,'Set up'!$A$2:$D$48,4,FALSE)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up'!$A$2:$E$48,5,FALSE)</f>
        <v>PD Chq</v>
      </c>
      <c r="S969" s="1" t="s">
        <v>1025</v>
      </c>
    </row>
    <row r="970" spans="1:19" x14ac:dyDescent="0.35">
      <c r="A970" s="4">
        <v>44796</v>
      </c>
      <c r="B970" s="5">
        <f t="shared" si="204"/>
        <v>8</v>
      </c>
      <c r="C970" s="5">
        <f t="shared" si="205"/>
        <v>2022</v>
      </c>
      <c r="D970" s="5" t="s">
        <v>909</v>
      </c>
      <c r="E970" s="5" t="str">
        <f>VLOOKUP(F970,'Set up'!$A$2:$C$48,2,FALSE)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up'!$A$2:$C$48,3,FALSE)</f>
        <v>Cash</v>
      </c>
      <c r="J970" s="5">
        <f>VLOOKUP(F970,'Set up'!$A$2:$D$48,4,FALSE)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up'!$A$2:$E$48,5,FALSE)</f>
        <v>Trsf</v>
      </c>
      <c r="S970" s="1" t="s">
        <v>1033</v>
      </c>
    </row>
    <row r="971" spans="1:19" x14ac:dyDescent="0.35">
      <c r="A971" s="4">
        <v>44796</v>
      </c>
      <c r="B971" s="5">
        <f t="shared" si="204"/>
        <v>8</v>
      </c>
      <c r="C971" s="5">
        <f t="shared" si="205"/>
        <v>2022</v>
      </c>
      <c r="D971" s="5" t="s">
        <v>909</v>
      </c>
      <c r="E971" s="5" t="str">
        <f>VLOOKUP(F971,'Set up'!$A$2:$C$48,2,FALSE)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up'!$A$2:$C$48,3,FALSE)</f>
        <v>Cash</v>
      </c>
      <c r="J971" s="5">
        <f>VLOOKUP(F971,'Set up'!$A$2:$D$48,4,FALSE)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up'!$A$2:$E$48,5,FALSE)</f>
        <v>Trsf</v>
      </c>
      <c r="S971" s="1" t="s">
        <v>1033</v>
      </c>
    </row>
    <row r="972" spans="1:19" x14ac:dyDescent="0.35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909</v>
      </c>
      <c r="E972" s="5" t="str">
        <f>VLOOKUP(F972,'Set up'!$A$2:$C$48,2,FALSE)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up'!$A$2:$C$48,3,FALSE)</f>
        <v>Cash</v>
      </c>
      <c r="J972" s="5">
        <f>VLOOKUP(F972,'Set up'!$A$2:$D$48,4,FALSE)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up'!$A$2:$E$48,5,FALSE)</f>
        <v>Trsf</v>
      </c>
      <c r="S972" s="1" t="s">
        <v>1033</v>
      </c>
    </row>
    <row r="973" spans="1:19" x14ac:dyDescent="0.35">
      <c r="A973" s="4">
        <v>44796</v>
      </c>
      <c r="B973" s="5">
        <f t="shared" si="216"/>
        <v>8</v>
      </c>
      <c r="C973" s="5">
        <f t="shared" si="217"/>
        <v>2022</v>
      </c>
      <c r="D973" s="5" t="s">
        <v>909</v>
      </c>
      <c r="E973" s="5" t="str">
        <f>VLOOKUP(F973,'Set up'!$A$2:$C$48,2,FALSE)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up'!$A$2:$C$48,3,FALSE)</f>
        <v>Cash</v>
      </c>
      <c r="J973" s="5">
        <f>VLOOKUP(F973,'Set up'!$A$2:$D$48,4,FALSE)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up'!$A$2:$E$48,5,FALSE)</f>
        <v>Trsf</v>
      </c>
      <c r="S973" s="1" t="s">
        <v>1033</v>
      </c>
    </row>
    <row r="974" spans="1:19" x14ac:dyDescent="0.35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910</v>
      </c>
      <c r="E974" s="5" t="str">
        <f>VLOOKUP(F974,'Set up'!$A$2:$C$48,2,FALSE)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up'!$A$2:$C$48,3,FALSE)</f>
        <v>Cash</v>
      </c>
      <c r="J974" s="5">
        <f>VLOOKUP(F974,'Set up'!$A$2:$D$48,4,FALSE)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up'!$A$2:$E$48,5,FALSE)</f>
        <v>Trsf</v>
      </c>
      <c r="S974" s="1" t="s">
        <v>1208</v>
      </c>
    </row>
    <row r="975" spans="1:19" x14ac:dyDescent="0.35">
      <c r="A975" s="4">
        <v>44796</v>
      </c>
      <c r="B975" s="5">
        <f t="shared" si="218"/>
        <v>8</v>
      </c>
      <c r="C975" s="5">
        <f t="shared" si="219"/>
        <v>2022</v>
      </c>
      <c r="D975" s="5" t="s">
        <v>910</v>
      </c>
      <c r="E975" s="5" t="str">
        <f>VLOOKUP(F975,'Set up'!$A$2:$C$48,2,FALSE)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up'!$A$2:$C$48,3,FALSE)</f>
        <v>Cash</v>
      </c>
      <c r="J975" s="5">
        <f>VLOOKUP(F975,'Set up'!$A$2:$D$48,4,FALSE)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up'!$A$2:$E$48,5,FALSE)</f>
        <v>Trsf</v>
      </c>
      <c r="S975" s="1" t="s">
        <v>1208</v>
      </c>
    </row>
    <row r="976" spans="1:19" x14ac:dyDescent="0.35">
      <c r="A976" s="4">
        <v>44796</v>
      </c>
      <c r="B976" s="5">
        <f t="shared" si="218"/>
        <v>8</v>
      </c>
      <c r="C976" s="5">
        <f t="shared" si="219"/>
        <v>2022</v>
      </c>
      <c r="D976" s="5" t="s">
        <v>910</v>
      </c>
      <c r="E976" s="5" t="str">
        <f>VLOOKUP(F976,'Set up'!$A$2:$C$48,2,FALSE)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up'!$A$2:$C$48,3,FALSE)</f>
        <v>Cash</v>
      </c>
      <c r="J976" s="5">
        <f>VLOOKUP(F976,'Set up'!$A$2:$D$48,4,FALSE)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up'!$A$2:$E$48,5,FALSE)</f>
        <v>Trsf</v>
      </c>
      <c r="S976" s="1" t="s">
        <v>1208</v>
      </c>
    </row>
    <row r="977" spans="1:19" x14ac:dyDescent="0.35">
      <c r="A977" s="4">
        <v>44796</v>
      </c>
      <c r="B977" s="5">
        <f t="shared" si="218"/>
        <v>8</v>
      </c>
      <c r="C977" s="5">
        <f t="shared" si="219"/>
        <v>2022</v>
      </c>
      <c r="D977" s="5" t="s">
        <v>910</v>
      </c>
      <c r="E977" s="5" t="str">
        <f>VLOOKUP(F977,'Set up'!$A$2:$C$48,2,FALSE)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up'!$A$2:$C$48,3,FALSE)</f>
        <v>Cash</v>
      </c>
      <c r="J977" s="5">
        <f>VLOOKUP(F977,'Set up'!$A$2:$D$48,4,FALSE)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up'!$A$2:$E$48,5,FALSE)</f>
        <v>Trsf</v>
      </c>
      <c r="S977" s="1" t="s">
        <v>1208</v>
      </c>
    </row>
    <row r="978" spans="1:19" x14ac:dyDescent="0.35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911</v>
      </c>
      <c r="E978" s="5" t="str">
        <f>VLOOKUP(F978,'Set up'!$A$2:$C$48,2,FALSE)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up'!$A$2:$C$48,3,FALSE)</f>
        <v>60</v>
      </c>
      <c r="J978" s="5">
        <f>VLOOKUP(F978,'Set up'!$A$2:$D$48,4,FALSE)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up'!$A$2:$E$48,5,FALSE)</f>
        <v>Chq</v>
      </c>
      <c r="S978" s="1" t="s">
        <v>1222</v>
      </c>
    </row>
    <row r="979" spans="1:19" x14ac:dyDescent="0.35">
      <c r="A979" s="4">
        <v>44798</v>
      </c>
      <c r="B979" s="5">
        <f t="shared" si="222"/>
        <v>8</v>
      </c>
      <c r="C979" s="5">
        <f t="shared" si="223"/>
        <v>2022</v>
      </c>
      <c r="D979" s="5" t="s">
        <v>912</v>
      </c>
      <c r="E979" s="5" t="str">
        <f>VLOOKUP(F979,'Set up'!$A$2:$C$48,2,FALSE)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up'!$A$2:$C$48,3,FALSE)</f>
        <v>120</v>
      </c>
      <c r="J979" s="5">
        <f>VLOOKUP(F979,'Set up'!$A$2:$D$48,4,FALSE)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up'!$A$2:$E$48,5,FALSE)</f>
        <v>Trsf</v>
      </c>
      <c r="S979" s="1" t="s">
        <v>1095</v>
      </c>
    </row>
    <row r="980" spans="1:19" x14ac:dyDescent="0.35">
      <c r="A980" s="4">
        <v>44798</v>
      </c>
      <c r="B980" s="5">
        <f t="shared" si="222"/>
        <v>8</v>
      </c>
      <c r="C980" s="5">
        <f t="shared" si="223"/>
        <v>2022</v>
      </c>
      <c r="D980" s="5" t="s">
        <v>912</v>
      </c>
      <c r="E980" s="5" t="str">
        <f>VLOOKUP(F980,'Set up'!$A$2:$C$48,2,FALSE)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up'!$A$2:$C$48,3,FALSE)</f>
        <v>120</v>
      </c>
      <c r="J980" s="5">
        <f>VLOOKUP(F980,'Set up'!$A$2:$D$48,4,FALSE)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up'!$A$2:$E$48,5,FALSE)</f>
        <v>Trsf</v>
      </c>
      <c r="S980" s="1" t="s">
        <v>1095</v>
      </c>
    </row>
    <row r="981" spans="1:19" x14ac:dyDescent="0.35">
      <c r="A981" s="4">
        <v>44798</v>
      </c>
      <c r="B981" s="5">
        <f t="shared" si="222"/>
        <v>8</v>
      </c>
      <c r="C981" s="5">
        <f t="shared" si="223"/>
        <v>2022</v>
      </c>
      <c r="D981" s="5" t="s">
        <v>912</v>
      </c>
      <c r="E981" s="5" t="str">
        <f>VLOOKUP(F981,'Set up'!$A$2:$C$48,2,FALSE)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up'!$A$2:$C$48,3,FALSE)</f>
        <v>120</v>
      </c>
      <c r="J981" s="5">
        <f>VLOOKUP(F981,'Set up'!$A$2:$D$48,4,FALSE)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up'!$A$2:$E$48,5,FALSE)</f>
        <v>Trsf</v>
      </c>
      <c r="S981" s="1" t="s">
        <v>1095</v>
      </c>
    </row>
    <row r="982" spans="1:19" x14ac:dyDescent="0.35">
      <c r="A982" s="4">
        <v>44798</v>
      </c>
      <c r="B982" s="5">
        <f t="shared" si="222"/>
        <v>8</v>
      </c>
      <c r="C982" s="5">
        <f t="shared" si="223"/>
        <v>2022</v>
      </c>
      <c r="D982" s="5" t="s">
        <v>912</v>
      </c>
      <c r="E982" s="5" t="str">
        <f>VLOOKUP(F982,'Set up'!$A$2:$C$48,2,FALSE)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up'!$A$2:$C$48,3,FALSE)</f>
        <v>120</v>
      </c>
      <c r="J982" s="5">
        <f>VLOOKUP(F982,'Set up'!$A$2:$D$48,4,FALSE)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up'!$A$2:$E$48,5,FALSE)</f>
        <v>Trsf</v>
      </c>
      <c r="S982" s="1" t="s">
        <v>1095</v>
      </c>
    </row>
    <row r="983" spans="1:19" x14ac:dyDescent="0.35">
      <c r="A983" s="4">
        <v>44798</v>
      </c>
      <c r="B983" s="5">
        <f t="shared" si="222"/>
        <v>8</v>
      </c>
      <c r="C983" s="5">
        <f t="shared" si="223"/>
        <v>2022</v>
      </c>
      <c r="D983" s="5" t="s">
        <v>912</v>
      </c>
      <c r="E983" s="5" t="str">
        <f>VLOOKUP(F983,'Set up'!$A$2:$C$48,2,FALSE)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up'!$A$2:$C$48,3,FALSE)</f>
        <v>120</v>
      </c>
      <c r="J983" s="5">
        <f>VLOOKUP(F983,'Set up'!$A$2:$D$48,4,FALSE)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up'!$A$2:$E$48,5,FALSE)</f>
        <v>Trsf</v>
      </c>
      <c r="S983" s="1" t="s">
        <v>1095</v>
      </c>
    </row>
    <row r="984" spans="1:19" x14ac:dyDescent="0.35">
      <c r="A984" s="4">
        <v>44798</v>
      </c>
      <c r="B984" s="5">
        <f t="shared" si="222"/>
        <v>8</v>
      </c>
      <c r="C984" s="5">
        <f t="shared" si="223"/>
        <v>2022</v>
      </c>
      <c r="D984" s="5" t="s">
        <v>914</v>
      </c>
      <c r="E984" s="5" t="str">
        <f>VLOOKUP(F984,'Set up'!$A$2:$C$48,2,FALSE)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up'!$A$2:$C$48,3,FALSE)</f>
        <v>Cash</v>
      </c>
      <c r="J984" s="5">
        <f>VLOOKUP(F984,'Set up'!$A$2:$D$48,4,FALSE)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up'!$A$2:$E$48,5,FALSE)</f>
        <v>Trsf</v>
      </c>
      <c r="S984" s="1" t="s">
        <v>1033</v>
      </c>
    </row>
    <row r="985" spans="1:19" x14ac:dyDescent="0.35">
      <c r="A985" s="4">
        <v>44798</v>
      </c>
      <c r="B985" s="5">
        <f t="shared" si="222"/>
        <v>8</v>
      </c>
      <c r="C985" s="5">
        <f t="shared" si="223"/>
        <v>2022</v>
      </c>
      <c r="D985" s="5" t="s">
        <v>915</v>
      </c>
      <c r="E985" s="5" t="str">
        <f>VLOOKUP(F985,'Set up'!$A$2:$C$48,2,FALSE)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up'!$A$2:$C$48,3,FALSE)</f>
        <v>Cash</v>
      </c>
      <c r="J985" s="5">
        <f>VLOOKUP(F985,'Set up'!$A$2:$D$48,4,FALSE)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up'!$A$2:$E$48,5,FALSE)</f>
        <v>Trsf</v>
      </c>
      <c r="S985" s="1" t="s">
        <v>1018</v>
      </c>
    </row>
    <row r="986" spans="1:19" x14ac:dyDescent="0.35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915</v>
      </c>
      <c r="E986" s="5" t="str">
        <f>VLOOKUP(F986,'Set up'!$A$2:$C$48,2,FALSE)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up'!$A$2:$C$48,3,FALSE)</f>
        <v>Cash</v>
      </c>
      <c r="J986" s="5">
        <f>VLOOKUP(F986,'Set up'!$A$2:$D$48,4,FALSE)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up'!$A$2:$E$48,5,FALSE)</f>
        <v>Trsf</v>
      </c>
      <c r="S986" s="1" t="s">
        <v>1019</v>
      </c>
    </row>
    <row r="987" spans="1:19" x14ac:dyDescent="0.35">
      <c r="A987" s="4">
        <v>44798</v>
      </c>
      <c r="B987" s="5">
        <f t="shared" si="231"/>
        <v>8</v>
      </c>
      <c r="C987" s="5">
        <f t="shared" si="232"/>
        <v>2022</v>
      </c>
      <c r="D987" s="5" t="s">
        <v>915</v>
      </c>
      <c r="E987" s="5" t="str">
        <f>VLOOKUP(F987,'Set up'!$A$2:$C$48,2,FALSE)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up'!$A$2:$C$48,3,FALSE)</f>
        <v>Cash</v>
      </c>
      <c r="J987" s="5">
        <f>VLOOKUP(F987,'Set up'!$A$2:$D$48,4,FALSE)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up'!$A$2:$E$48,5,FALSE)</f>
        <v>Trsf</v>
      </c>
      <c r="S987" s="1" t="s">
        <v>1020</v>
      </c>
    </row>
    <row r="988" spans="1:19" x14ac:dyDescent="0.35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915</v>
      </c>
      <c r="E988" s="5" t="str">
        <f>VLOOKUP(F988,'Set up'!$A$2:$C$48,2,FALSE)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up'!$A$2:$C$48,3,FALSE)</f>
        <v>Cash</v>
      </c>
      <c r="J988" s="5">
        <f>VLOOKUP(F988,'Set up'!$A$2:$D$48,4,FALSE)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up'!$A$2:$E$48,5,FALSE)</f>
        <v>Trsf</v>
      </c>
      <c r="S988" s="1" t="s">
        <v>1021</v>
      </c>
    </row>
    <row r="989" spans="1:19" x14ac:dyDescent="0.35">
      <c r="A989" s="4">
        <v>44799</v>
      </c>
      <c r="B989" s="5">
        <f t="shared" si="234"/>
        <v>8</v>
      </c>
      <c r="C989" s="5">
        <f t="shared" si="235"/>
        <v>2022</v>
      </c>
      <c r="D989" s="5" t="s">
        <v>915</v>
      </c>
      <c r="E989" s="5" t="str">
        <f>VLOOKUP(F989,'Set up'!$A$2:$C$48,2,FALSE)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up'!$A$2:$C$48,3,FALSE)</f>
        <v>Cash</v>
      </c>
      <c r="J989" s="5">
        <f>VLOOKUP(F989,'Set up'!$A$2:$D$48,4,FALSE)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up'!$A$2:$E$48,5,FALSE)</f>
        <v>Trsf</v>
      </c>
      <c r="S989" s="1" t="s">
        <v>1022</v>
      </c>
    </row>
    <row r="990" spans="1:19" x14ac:dyDescent="0.35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924</v>
      </c>
      <c r="E990" s="5" t="str">
        <f>VLOOKUP(F990,'Set up'!$A$2:$C$48,2,FALSE)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up'!$A$2:$C$48,3,FALSE)</f>
        <v>Cash</v>
      </c>
      <c r="J990" s="5">
        <f>VLOOKUP(F990,'Set up'!$A$2:$D$48,4,FALSE)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up'!$A$2:$E$48,5,FALSE)</f>
        <v>Trsf</v>
      </c>
      <c r="S990" s="1" t="s">
        <v>1208</v>
      </c>
    </row>
    <row r="991" spans="1:19" x14ac:dyDescent="0.35">
      <c r="A991" s="4">
        <v>44806</v>
      </c>
      <c r="B991" s="5">
        <f t="shared" si="240"/>
        <v>9</v>
      </c>
      <c r="C991" s="5">
        <f t="shared" si="241"/>
        <v>2022</v>
      </c>
      <c r="D991" s="5" t="s">
        <v>924</v>
      </c>
      <c r="E991" s="5" t="str">
        <f>VLOOKUP(F991,'Set up'!$A$2:$C$48,2,FALSE)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up'!$A$2:$C$48,3,FALSE)</f>
        <v>Cash</v>
      </c>
      <c r="J991" s="5">
        <f>VLOOKUP(F991,'Set up'!$A$2:$D$48,4,FALSE)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up'!$A$2:$E$48,5,FALSE)</f>
        <v>Trsf</v>
      </c>
      <c r="S991" s="1" t="s">
        <v>1208</v>
      </c>
    </row>
    <row r="992" spans="1:19" x14ac:dyDescent="0.35">
      <c r="A992" s="4">
        <v>44806</v>
      </c>
      <c r="B992" s="5">
        <f t="shared" si="240"/>
        <v>9</v>
      </c>
      <c r="C992" s="5">
        <f t="shared" si="241"/>
        <v>2022</v>
      </c>
      <c r="D992" s="5" t="s">
        <v>924</v>
      </c>
      <c r="E992" s="5" t="str">
        <f>VLOOKUP(F992,'Set up'!$A$2:$C$48,2,FALSE)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up'!$A$2:$C$48,3,FALSE)</f>
        <v>Cash</v>
      </c>
      <c r="J992" s="5">
        <f>VLOOKUP(F992,'Set up'!$A$2:$D$48,4,FALSE)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up'!$A$2:$E$48,5,FALSE)</f>
        <v>Trsf</v>
      </c>
      <c r="S992" s="1" t="s">
        <v>1184</v>
      </c>
    </row>
    <row r="993" spans="1:19" x14ac:dyDescent="0.35">
      <c r="A993" s="4">
        <v>44806</v>
      </c>
      <c r="B993" s="5">
        <f t="shared" si="240"/>
        <v>9</v>
      </c>
      <c r="C993" s="5">
        <f t="shared" si="241"/>
        <v>2022</v>
      </c>
      <c r="D993" s="5" t="s">
        <v>924</v>
      </c>
      <c r="E993" s="5" t="str">
        <f>VLOOKUP(F993,'Set up'!$A$2:$C$48,2,FALSE)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up'!$A$2:$C$48,3,FALSE)</f>
        <v>Cash</v>
      </c>
      <c r="J993" s="5">
        <f>VLOOKUP(F993,'Set up'!$A$2:$D$48,4,FALSE)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up'!$A$2:$E$48,5,FALSE)</f>
        <v>Trsf</v>
      </c>
      <c r="S993" s="1" t="s">
        <v>1185</v>
      </c>
    </row>
    <row r="994" spans="1:19" x14ac:dyDescent="0.35">
      <c r="A994" s="97" t="s">
        <v>926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925</v>
      </c>
      <c r="E994" s="5" t="str">
        <f>VLOOKUP(F994,'Set up'!$A$2:$C$48,2,FALSE)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up'!$A$2:$C$48,3,FALSE)</f>
        <v>60</v>
      </c>
      <c r="J994" s="5">
        <f>VLOOKUP(F994,'Set up'!$A$2:$D$48,4,FALSE)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up'!$A$2:$E$48,5,FALSE)</f>
        <v>Chq</v>
      </c>
      <c r="S994" s="1" t="s">
        <v>1222</v>
      </c>
    </row>
    <row r="995" spans="1:19" x14ac:dyDescent="0.35">
      <c r="A995" s="4">
        <v>44810</v>
      </c>
      <c r="B995" s="5">
        <f t="shared" si="245"/>
        <v>9</v>
      </c>
      <c r="C995" s="5">
        <f t="shared" si="246"/>
        <v>2022</v>
      </c>
      <c r="D995" s="5" t="s">
        <v>927</v>
      </c>
      <c r="E995" s="5" t="str">
        <f>VLOOKUP(F995,'Set up'!$A$2:$C$48,2,FALSE)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up'!$A$2:$C$48,3,FALSE)</f>
        <v>Cash</v>
      </c>
      <c r="J995" s="5">
        <f>VLOOKUP(F995,'Set up'!$A$2:$D$48,4,FALSE)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up'!$A$2:$E$48,5,FALSE)</f>
        <v>Trsf</v>
      </c>
      <c r="S995" s="1" t="s">
        <v>1187</v>
      </c>
    </row>
    <row r="996" spans="1:19" x14ac:dyDescent="0.35">
      <c r="A996" s="4">
        <v>44810</v>
      </c>
      <c r="B996" s="5">
        <f t="shared" si="245"/>
        <v>9</v>
      </c>
      <c r="C996" s="5">
        <f t="shared" si="246"/>
        <v>2022</v>
      </c>
      <c r="D996" s="5" t="s">
        <v>927</v>
      </c>
      <c r="E996" s="5" t="str">
        <f>VLOOKUP(F996,'Set up'!$A$2:$C$48,2,FALSE)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up'!$A$2:$C$48,3,FALSE)</f>
        <v>Cash</v>
      </c>
      <c r="J996" s="5">
        <f>VLOOKUP(F996,'Set up'!$A$2:$D$48,4,FALSE)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up'!$A$2:$E$48,5,FALSE)</f>
        <v>Trsf</v>
      </c>
      <c r="S996" s="1" t="s">
        <v>1186</v>
      </c>
    </row>
    <row r="997" spans="1:19" x14ac:dyDescent="0.35">
      <c r="A997" s="4">
        <v>44810</v>
      </c>
      <c r="B997" s="5">
        <f t="shared" si="245"/>
        <v>9</v>
      </c>
      <c r="C997" s="5">
        <f t="shared" si="246"/>
        <v>2022</v>
      </c>
      <c r="D997" s="5" t="s">
        <v>927</v>
      </c>
      <c r="E997" s="5" t="str">
        <f>VLOOKUP(F997,'Set up'!$A$2:$C$48,2,FALSE)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up'!$A$2:$C$48,3,FALSE)</f>
        <v>Cash</v>
      </c>
      <c r="J997" s="5">
        <f>VLOOKUP(F997,'Set up'!$A$2:$D$48,4,FALSE)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up'!$A$2:$E$48,5,FALSE)</f>
        <v>Trsf</v>
      </c>
      <c r="S997" s="1" t="s">
        <v>1229</v>
      </c>
    </row>
    <row r="998" spans="1:19" x14ac:dyDescent="0.35">
      <c r="A998" s="4">
        <v>44810</v>
      </c>
      <c r="B998" s="5">
        <f t="shared" si="245"/>
        <v>9</v>
      </c>
      <c r="C998" s="5">
        <f t="shared" si="246"/>
        <v>2022</v>
      </c>
      <c r="D998" s="5" t="s">
        <v>927</v>
      </c>
      <c r="E998" s="5" t="str">
        <f>VLOOKUP(F998,'Set up'!$A$2:$C$48,2,FALSE)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up'!$A$2:$C$48,3,FALSE)</f>
        <v>Cash</v>
      </c>
      <c r="J998" s="5">
        <f>VLOOKUP(F998,'Set up'!$A$2:$D$48,4,FALSE)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up'!$A$2:$E$48,5,FALSE)</f>
        <v>Trsf</v>
      </c>
      <c r="S998" s="1" t="s">
        <v>1230</v>
      </c>
    </row>
    <row r="999" spans="1:19" x14ac:dyDescent="0.35">
      <c r="A999" s="4">
        <v>44810</v>
      </c>
      <c r="B999" s="5">
        <f t="shared" si="245"/>
        <v>9</v>
      </c>
      <c r="C999" s="5">
        <f t="shared" si="246"/>
        <v>2022</v>
      </c>
      <c r="D999" s="5" t="s">
        <v>927</v>
      </c>
      <c r="E999" s="5" t="str">
        <f>VLOOKUP(F999,'Set up'!$A$2:$C$48,2,FALSE)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up'!$A$2:$C$48,3,FALSE)</f>
        <v>Cash</v>
      </c>
      <c r="J999" s="5">
        <f>VLOOKUP(F999,'Set up'!$A$2:$D$48,4,FALSE)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up'!$A$2:$E$48,5,FALSE)</f>
        <v>Trsf</v>
      </c>
      <c r="S999" s="1" t="s">
        <v>1230</v>
      </c>
    </row>
    <row r="1000" spans="1:19" x14ac:dyDescent="0.35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930</v>
      </c>
      <c r="E1000" s="5" t="str">
        <f>VLOOKUP(F1000,'Set up'!$A$2:$C$48,2,FALSE)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up'!$A$2:$C$48,3,FALSE)</f>
        <v>Cash</v>
      </c>
      <c r="J1000" s="5">
        <f>VLOOKUP(F1000,'Set up'!$A$2:$D$48,4,FALSE)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up'!$A$2:$E$48,5,FALSE)</f>
        <v>Trsf</v>
      </c>
      <c r="S1000" s="1" t="s">
        <v>973</v>
      </c>
    </row>
    <row r="1001" spans="1:19" x14ac:dyDescent="0.35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930</v>
      </c>
      <c r="E1001" s="5" t="str">
        <f>VLOOKUP(F1001,'Set up'!$A$2:$C$48,2,FALSE)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up'!$A$2:$C$48,3,FALSE)</f>
        <v>Cash</v>
      </c>
      <c r="J1001" s="5">
        <f>VLOOKUP(F1001,'Set up'!$A$2:$D$48,4,FALSE)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up'!$A$2:$E$48,5,FALSE)</f>
        <v>Trsf</v>
      </c>
      <c r="S1001" s="1" t="s">
        <v>973</v>
      </c>
    </row>
    <row r="1002" spans="1:19" x14ac:dyDescent="0.35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931</v>
      </c>
      <c r="E1002" s="5" t="str">
        <f>VLOOKUP(F1002,'Set up'!$A$2:$C$48,2,FALSE)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up'!$A$2:$C$48,3,FALSE)</f>
        <v>Cash</v>
      </c>
      <c r="J1002" s="5">
        <f>VLOOKUP(F1002,'Set up'!$A$2:$D$48,4,FALSE)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up'!$A$2:$E$48,5,FALSE)</f>
        <v>Trsf</v>
      </c>
      <c r="S1002" s="1" t="s">
        <v>1230</v>
      </c>
    </row>
    <row r="1003" spans="1:19" x14ac:dyDescent="0.35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932</v>
      </c>
      <c r="E1003" s="5" t="str">
        <f>VLOOKUP(F1003,'Set up'!$A$2:$C$48,2,FALSE)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up'!$A$2:$C$48,3,FALSE)</f>
        <v>Cash</v>
      </c>
      <c r="J1003" s="5">
        <f>VLOOKUP(F1003,'Set up'!$A$2:$D$48,4,FALSE)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up'!$A$2:$E$48,5,FALSE)</f>
        <v>PD Chq</v>
      </c>
      <c r="S1003" s="1" t="s">
        <v>1085</v>
      </c>
    </row>
    <row r="1004" spans="1:19" x14ac:dyDescent="0.35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932</v>
      </c>
      <c r="E1004" s="5" t="str">
        <f>VLOOKUP(F1004,'Set up'!$A$2:$C$48,2,FALSE)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up'!$A$2:$C$48,3,FALSE)</f>
        <v>Cash</v>
      </c>
      <c r="J1004" s="5">
        <f>VLOOKUP(F1004,'Set up'!$A$2:$D$48,4,FALSE)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up'!$A$2:$E$48,5,FALSE)</f>
        <v>PD Chq</v>
      </c>
      <c r="S1004" s="1" t="s">
        <v>1085</v>
      </c>
    </row>
    <row r="1005" spans="1:19" x14ac:dyDescent="0.35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932</v>
      </c>
      <c r="E1005" s="5" t="str">
        <f>VLOOKUP(F1005,'Set up'!$A$2:$C$48,2,FALSE)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up'!$A$2:$C$48,3,FALSE)</f>
        <v>Cash</v>
      </c>
      <c r="J1005" s="5">
        <f>VLOOKUP(F1005,'Set up'!$A$2:$D$48,4,FALSE)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up'!$A$2:$E$48,5,FALSE)</f>
        <v>PD Chq</v>
      </c>
      <c r="S1005" s="1" t="s">
        <v>1085</v>
      </c>
    </row>
    <row r="1006" spans="1:19" x14ac:dyDescent="0.35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933</v>
      </c>
      <c r="E1006" s="5" t="str">
        <f>VLOOKUP(F1006,'Set up'!$A$2:$C$48,2,FALSE)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up'!$A$2:$C$48,3,FALSE)</f>
        <v>Cash</v>
      </c>
      <c r="J1006" s="5">
        <f>VLOOKUP(F1006,'Set up'!$A$2:$D$48,4,FALSE)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up'!$A$2:$E$48,5,FALSE)</f>
        <v>Trsf</v>
      </c>
      <c r="S1006" s="1" t="s">
        <v>1231</v>
      </c>
    </row>
    <row r="1007" spans="1:19" x14ac:dyDescent="0.35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933</v>
      </c>
      <c r="E1007" s="5" t="str">
        <f>VLOOKUP(F1007,'Set up'!$A$2:$C$48,2,FALSE)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up'!$A$2:$C$48,3,FALSE)</f>
        <v>Cash</v>
      </c>
      <c r="J1007" s="5">
        <f>VLOOKUP(F1007,'Set up'!$A$2:$D$48,4,FALSE)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up'!$A$2:$E$48,5,FALSE)</f>
        <v>Trsf</v>
      </c>
      <c r="S1007" s="1" t="s">
        <v>1209</v>
      </c>
    </row>
    <row r="1008" spans="1:19" x14ac:dyDescent="0.35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933</v>
      </c>
      <c r="E1008" s="5" t="str">
        <f>VLOOKUP(F1008,'Set up'!$A$2:$C$48,2,FALSE)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up'!$A$2:$C$48,3,FALSE)</f>
        <v>Cash</v>
      </c>
      <c r="J1008" s="5">
        <f>VLOOKUP(F1008,'Set up'!$A$2:$D$48,4,FALSE)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up'!$A$2:$E$48,5,FALSE)</f>
        <v>Trsf</v>
      </c>
      <c r="S1008" s="1" t="s">
        <v>1209</v>
      </c>
    </row>
    <row r="1009" spans="1:19" x14ac:dyDescent="0.35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933</v>
      </c>
      <c r="E1009" s="5" t="str">
        <f>VLOOKUP(F1009,'Set up'!$A$2:$C$48,2,FALSE)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up'!$A$2:$C$48,3,FALSE)</f>
        <v>Cash</v>
      </c>
      <c r="J1009" s="5">
        <f>VLOOKUP(F1009,'Set up'!$A$2:$D$48,4,FALSE)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up'!$A$2:$E$48,5,FALSE)</f>
        <v>Trsf</v>
      </c>
      <c r="S1009" s="1" t="s">
        <v>1209</v>
      </c>
    </row>
    <row r="1010" spans="1:19" x14ac:dyDescent="0.35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933</v>
      </c>
      <c r="E1010" s="5" t="str">
        <f>VLOOKUP(F1010,'Set up'!$A$2:$C$48,2,FALSE)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up'!$A$2:$C$48,3,FALSE)</f>
        <v>Cash</v>
      </c>
      <c r="J1010" s="5">
        <f>VLOOKUP(F1010,'Set up'!$A$2:$D$48,4,FALSE)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up'!$A$2:$E$48,5,FALSE)</f>
        <v>Trsf</v>
      </c>
      <c r="S1010" s="1" t="s">
        <v>1209</v>
      </c>
    </row>
    <row r="1011" spans="1:19" x14ac:dyDescent="0.35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933</v>
      </c>
      <c r="E1011" s="5" t="str">
        <f>VLOOKUP(F1011,'Set up'!$A$2:$C$48,2,FALSE)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up'!$A$2:$C$48,3,FALSE)</f>
        <v>Cash</v>
      </c>
      <c r="J1011" s="5">
        <f>VLOOKUP(F1011,'Set up'!$A$2:$D$48,4,FALSE)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up'!$A$2:$E$48,5,FALSE)</f>
        <v>Trsf</v>
      </c>
      <c r="S1011" s="1" t="s">
        <v>1209</v>
      </c>
    </row>
    <row r="1012" spans="1:19" x14ac:dyDescent="0.35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934</v>
      </c>
      <c r="E1012" s="5" t="str">
        <f>VLOOKUP(F1012,'Set up'!$A$2:$C$48,2,FALSE)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up'!$A$2:$C$48,3,FALSE)</f>
        <v>Cash</v>
      </c>
      <c r="J1012" s="5">
        <f>VLOOKUP(F1012,'Set up'!$A$2:$D$48,4,FALSE)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up'!$A$2:$E$48,5,FALSE)</f>
        <v>Trsf</v>
      </c>
      <c r="S1012" s="1" t="s">
        <v>1209</v>
      </c>
    </row>
    <row r="1013" spans="1:19" x14ac:dyDescent="0.35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934</v>
      </c>
      <c r="E1013" s="5" t="str">
        <f>VLOOKUP(F1013,'Set up'!$A$2:$C$48,2,FALSE)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up'!$A$2:$C$48,3,FALSE)</f>
        <v>Cash</v>
      </c>
      <c r="J1013" s="5">
        <f>VLOOKUP(F1013,'Set up'!$A$2:$D$48,4,FALSE)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up'!$A$2:$E$48,5,FALSE)</f>
        <v>Trsf</v>
      </c>
      <c r="S1013" s="1" t="s">
        <v>1209</v>
      </c>
    </row>
    <row r="1014" spans="1:19" x14ac:dyDescent="0.35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934</v>
      </c>
      <c r="E1014" s="5" t="str">
        <f>VLOOKUP(F1014,'Set up'!$A$2:$C$48,2,FALSE)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up'!$A$2:$C$48,3,FALSE)</f>
        <v>Cash</v>
      </c>
      <c r="J1014" s="5">
        <f>VLOOKUP(F1014,'Set up'!$A$2:$D$48,4,FALSE)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up'!$A$2:$E$48,5,FALSE)</f>
        <v>Trsf</v>
      </c>
      <c r="S1014" s="1" t="s">
        <v>1209</v>
      </c>
    </row>
    <row r="1015" spans="1:19" x14ac:dyDescent="0.35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934</v>
      </c>
      <c r="E1015" s="5" t="str">
        <f>VLOOKUP(F1015,'Set up'!$A$2:$C$48,2,FALSE)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up'!$A$2:$C$48,3,FALSE)</f>
        <v>Cash</v>
      </c>
      <c r="J1015" s="5">
        <f>VLOOKUP(F1015,'Set up'!$A$2:$D$48,4,FALSE)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up'!$A$2:$E$48,5,FALSE)</f>
        <v>Trsf</v>
      </c>
      <c r="S1015" s="1" t="s">
        <v>1209</v>
      </c>
    </row>
    <row r="1016" spans="1:19" x14ac:dyDescent="0.35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936</v>
      </c>
      <c r="E1016" s="5" t="str">
        <f>VLOOKUP(F1016,'Set up'!$A$2:$C$48,2,FALSE)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up'!$A$2:$C$48,3,FALSE)</f>
        <v>Cash</v>
      </c>
      <c r="J1016" s="5">
        <f>VLOOKUP(F1016,'Set up'!$A$2:$D$48,4,FALSE)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up'!$A$2:$E$48,5,FALSE)</f>
        <v>Trsf</v>
      </c>
      <c r="S1016" s="1" t="s">
        <v>1017</v>
      </c>
    </row>
    <row r="1017" spans="1:19" x14ac:dyDescent="0.35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937</v>
      </c>
      <c r="E1017" s="5" t="str">
        <f>VLOOKUP(F1017,'Set up'!$A$2:$C$48,2,FALSE)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up'!$A$2:$C$48,3,FALSE)</f>
        <v>Cash</v>
      </c>
      <c r="J1017" s="5">
        <f>VLOOKUP(F1017,'Set up'!$A$2:$D$48,4,FALSE)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up'!$A$2:$E$48,5,FALSE)</f>
        <v>PD Chq</v>
      </c>
      <c r="S1017" s="1" t="s">
        <v>1149</v>
      </c>
    </row>
    <row r="1018" spans="1:19" x14ac:dyDescent="0.35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937</v>
      </c>
      <c r="E1018" s="5" t="str">
        <f>VLOOKUP(F1018,'Set up'!$A$2:$C$48,2,FALSE)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up'!$A$2:$C$48,3,FALSE)</f>
        <v>Cash</v>
      </c>
      <c r="J1018" s="5">
        <f>VLOOKUP(F1018,'Set up'!$A$2:$D$48,4,FALSE)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up'!$A$2:$E$48,5,FALSE)</f>
        <v>PD Chq</v>
      </c>
      <c r="S1018" s="1" t="s">
        <v>1149</v>
      </c>
    </row>
    <row r="1019" spans="1:19" x14ac:dyDescent="0.35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937</v>
      </c>
      <c r="E1019" s="5" t="str">
        <f>VLOOKUP(F1019,'Set up'!$A$2:$C$48,2,FALSE)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up'!$A$2:$C$48,3,FALSE)</f>
        <v>Cash</v>
      </c>
      <c r="J1019" s="5">
        <f>VLOOKUP(F1019,'Set up'!$A$2:$D$48,4,FALSE)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up'!$A$2:$E$48,5,FALSE)</f>
        <v>PD Chq</v>
      </c>
      <c r="S1019" s="1" t="s">
        <v>1149</v>
      </c>
    </row>
    <row r="1020" spans="1:19" x14ac:dyDescent="0.35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937</v>
      </c>
      <c r="E1020" s="5" t="str">
        <f>VLOOKUP(F1020,'Set up'!$A$2:$C$48,2,FALSE)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up'!$A$2:$C$48,3,FALSE)</f>
        <v>Cash</v>
      </c>
      <c r="J1020" s="5">
        <f>VLOOKUP(F1020,'Set up'!$A$2:$D$48,4,FALSE)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up'!$A$2:$E$48,5,FALSE)</f>
        <v>PD Chq</v>
      </c>
      <c r="S1020" s="1" t="s">
        <v>1149</v>
      </c>
    </row>
    <row r="1021" spans="1:19" x14ac:dyDescent="0.35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943</v>
      </c>
      <c r="E1021" s="5" t="str">
        <f>VLOOKUP(F1021,'Set up'!$A$2:$C$48,2,FALSE)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up'!$A$2:$C$48,3,FALSE)</f>
        <v>Cash</v>
      </c>
      <c r="J1021" s="5">
        <f>VLOOKUP(F1021,'Set up'!$A$2:$D$48,4,FALSE)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up'!$A$2:$E$48,5,FALSE)</f>
        <v>Trsf</v>
      </c>
      <c r="S1021" s="1" t="s">
        <v>1077</v>
      </c>
    </row>
    <row r="1022" spans="1:19" x14ac:dyDescent="0.35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943</v>
      </c>
      <c r="E1022" s="5" t="str">
        <f>VLOOKUP(F1022,'Set up'!$A$2:$C$48,2,FALSE)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up'!$A$2:$C$48,3,FALSE)</f>
        <v>Cash</v>
      </c>
      <c r="J1022" s="5">
        <f>VLOOKUP(F1022,'Set up'!$A$2:$D$48,4,FALSE)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up'!$A$2:$E$48,5,FALSE)</f>
        <v>Trsf</v>
      </c>
      <c r="S1022" s="1" t="s">
        <v>1077</v>
      </c>
    </row>
    <row r="1023" spans="1:19" x14ac:dyDescent="0.35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943</v>
      </c>
      <c r="E1023" s="5" t="str">
        <f>VLOOKUP(F1023,'Set up'!$A$2:$C$48,2,FALSE)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up'!$A$2:$C$48,3,FALSE)</f>
        <v>Cash</v>
      </c>
      <c r="J1023" s="5">
        <f>VLOOKUP(F1023,'Set up'!$A$2:$D$48,4,FALSE)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up'!$A$2:$E$48,5,FALSE)</f>
        <v>Trsf</v>
      </c>
      <c r="S1023" s="1" t="s">
        <v>1077</v>
      </c>
    </row>
    <row r="1024" spans="1:19" x14ac:dyDescent="0.35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943</v>
      </c>
      <c r="E1024" s="5" t="str">
        <f>VLOOKUP(F1024,'Set up'!$A$2:$C$48,2,FALSE)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up'!$A$2:$C$48,3,FALSE)</f>
        <v>Cash</v>
      </c>
      <c r="J1024" s="5">
        <f>VLOOKUP(F1024,'Set up'!$A$2:$D$48,4,FALSE)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up'!$A$2:$E$48,5,FALSE)</f>
        <v>Trsf</v>
      </c>
      <c r="S1024" s="1" t="s">
        <v>1077</v>
      </c>
    </row>
    <row r="1025" spans="1:19" x14ac:dyDescent="0.35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947</v>
      </c>
      <c r="E1025" s="5" t="str">
        <f>VLOOKUP(F1025,'Set up'!$A$2:$C$48,2,FALSE)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up'!$A$2:$C$48,3,FALSE)</f>
        <v>120</v>
      </c>
      <c r="J1025" s="5">
        <f>VLOOKUP(F1025,'Set up'!$A$2:$D$48,4,FALSE)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up'!$A$2:$E$48,5,FALSE)</f>
        <v>Trsf</v>
      </c>
      <c r="S1025" s="1" t="s">
        <v>1148</v>
      </c>
    </row>
    <row r="1026" spans="1:19" x14ac:dyDescent="0.35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947</v>
      </c>
      <c r="E1026" s="5" t="str">
        <f>VLOOKUP(F1026,'Set up'!$A$2:$C$48,2,FALSE)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up'!$A$2:$C$48,3,FALSE)</f>
        <v>120</v>
      </c>
      <c r="J1026" s="5">
        <f>VLOOKUP(F1026,'Set up'!$A$2:$D$48,4,FALSE)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up'!$A$2:$E$48,5,FALSE)</f>
        <v>Trsf</v>
      </c>
      <c r="S1026" s="1" t="s">
        <v>1148</v>
      </c>
    </row>
    <row r="1027" spans="1:19" x14ac:dyDescent="0.35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947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up'!$A$2:$C$48,3,FALSE)</f>
        <v>120</v>
      </c>
      <c r="J1027" s="5">
        <f>VLOOKUP(F1027,'Set up'!$A$2:$D$48,4,FALSE)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up'!$A$2:$E$48,5,FALSE)</f>
        <v>Trsf</v>
      </c>
      <c r="S1027" s="1" t="s">
        <v>1148</v>
      </c>
    </row>
    <row r="1028" spans="1:19" x14ac:dyDescent="0.35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947</v>
      </c>
      <c r="E1028" s="5" t="str">
        <f>VLOOKUP(F1028,'Set up'!$A$2:$C$48,2,FALSE)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up'!$A$2:$C$48,3,FALSE)</f>
        <v>120</v>
      </c>
      <c r="J1028" s="5">
        <f>VLOOKUP(F1028,'Set up'!$A$2:$D$48,4,FALSE)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up'!$A$2:$E$48,5,FALSE)</f>
        <v>Trsf</v>
      </c>
      <c r="S1028" s="1" t="s">
        <v>1148</v>
      </c>
    </row>
    <row r="1029" spans="1:19" x14ac:dyDescent="0.35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947</v>
      </c>
      <c r="E1029" s="5" t="str">
        <f>VLOOKUP(F1029,'Set up'!$A$2:$C$48,2,FALSE)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up'!$A$2:$C$48,3,FALSE)</f>
        <v>120</v>
      </c>
      <c r="J1029" s="5">
        <f>VLOOKUP(F1029,'Set up'!$A$2:$D$48,4,FALSE)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up'!$A$2:$E$48,5,FALSE)</f>
        <v>Trsf</v>
      </c>
      <c r="S1029" s="1" t="s">
        <v>1148</v>
      </c>
    </row>
    <row r="1030" spans="1:19" x14ac:dyDescent="0.35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947</v>
      </c>
      <c r="E1030" s="5" t="str">
        <f>VLOOKUP(F1030,'Set up'!$A$2:$C$48,2,FALSE)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up'!$A$2:$C$48,3,FALSE)</f>
        <v>120</v>
      </c>
      <c r="J1030" s="5">
        <f>VLOOKUP(F1030,'Set up'!$A$2:$D$48,4,FALSE)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up'!$A$2:$E$48,5,FALSE)</f>
        <v>Trsf</v>
      </c>
      <c r="S1030" s="1" t="s">
        <v>1148</v>
      </c>
    </row>
    <row r="1031" spans="1:19" x14ac:dyDescent="0.35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950</v>
      </c>
      <c r="E1031" s="5" t="str">
        <f>VLOOKUP(F1031,'Set up'!$A$2:$C$48,2,FALSE)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up'!$A$2:$C$48,3,FALSE)</f>
        <v>Cash</v>
      </c>
      <c r="J1031" s="5">
        <f>VLOOKUP(F1031,'Set up'!$A$2:$D$48,4,FALSE)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up'!$A$2:$E$48,5,FALSE)</f>
        <v>PD Chq</v>
      </c>
      <c r="S1031" s="1" t="s">
        <v>1150</v>
      </c>
    </row>
    <row r="1032" spans="1:19" x14ac:dyDescent="0.35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950</v>
      </c>
      <c r="E1032" s="5" t="str">
        <f>VLOOKUP(F1032,'Set up'!$A$2:$C$48,2,FALSE)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up'!$A$2:$C$48,3,FALSE)</f>
        <v>Cash</v>
      </c>
      <c r="J1032" s="5">
        <f>VLOOKUP(F1032,'Set up'!$A$2:$D$48,4,FALSE)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up'!$A$2:$E$48,5,FALSE)</f>
        <v>PD Chq</v>
      </c>
      <c r="S1032" s="1" t="s">
        <v>1150</v>
      </c>
    </row>
    <row r="1033" spans="1:19" x14ac:dyDescent="0.35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950</v>
      </c>
      <c r="E1033" s="5" t="str">
        <f>VLOOKUP(F1033,'Set up'!$A$2:$C$48,2,FALSE)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up'!$A$2:$C$48,3,FALSE)</f>
        <v>Cash</v>
      </c>
      <c r="J1033" s="5">
        <f>VLOOKUP(F1033,'Set up'!$A$2:$D$48,4,FALSE)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up'!$A$2:$E$48,5,FALSE)</f>
        <v>PD Chq</v>
      </c>
      <c r="S1033" s="1" t="s">
        <v>1150</v>
      </c>
    </row>
    <row r="1034" spans="1:19" x14ac:dyDescent="0.35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950</v>
      </c>
      <c r="E1034" s="5" t="str">
        <f>VLOOKUP(F1034,'Set up'!$A$2:$C$48,2,FALSE)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up'!$A$2:$C$48,3,FALSE)</f>
        <v>Cash</v>
      </c>
      <c r="J1034" s="5">
        <f>VLOOKUP(F1034,'Set up'!$A$2:$D$48,4,FALSE)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up'!$A$2:$E$48,5,FALSE)</f>
        <v>PD Chq</v>
      </c>
      <c r="S1034" s="1" t="s">
        <v>1150</v>
      </c>
    </row>
    <row r="1035" spans="1:19" x14ac:dyDescent="0.35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950</v>
      </c>
      <c r="E1035" s="5" t="str">
        <f>VLOOKUP(F1035,'Set up'!$A$2:$C$48,2,FALSE)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up'!$A$2:$C$48,3,FALSE)</f>
        <v>Cash</v>
      </c>
      <c r="J1035" s="5">
        <f>VLOOKUP(F1035,'Set up'!$A$2:$D$48,4,FALSE)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up'!$A$2:$E$48,5,FALSE)</f>
        <v>PD Chq</v>
      </c>
      <c r="S1035" s="1" t="s">
        <v>1150</v>
      </c>
    </row>
    <row r="1036" spans="1:19" x14ac:dyDescent="0.35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952</v>
      </c>
      <c r="E1036" s="5" t="str">
        <f>VLOOKUP(F1036,'Set up'!$A$2:$C$48,2,FALSE)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up'!$A$2:$C$48,3,FALSE)</f>
        <v>Cash</v>
      </c>
      <c r="J1036" s="5">
        <f>VLOOKUP(F1036,'Set up'!$A$2:$D$48,4,FALSE)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up'!$A$2:$E$48,5,FALSE)</f>
        <v>Trsf</v>
      </c>
      <c r="S1036" s="1" t="s">
        <v>982</v>
      </c>
    </row>
    <row r="1037" spans="1:19" x14ac:dyDescent="0.35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952</v>
      </c>
      <c r="E1037" s="5" t="str">
        <f>VLOOKUP(F1037,'Set up'!$A$2:$C$48,2,FALSE)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up'!$A$2:$C$48,3,FALSE)</f>
        <v>Cash</v>
      </c>
      <c r="J1037" s="5">
        <f>VLOOKUP(F1037,'Set up'!$A$2:$D$48,4,FALSE)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up'!$A$2:$E$48,5,FALSE)</f>
        <v>Trsf</v>
      </c>
      <c r="S1037" s="1" t="s">
        <v>982</v>
      </c>
    </row>
    <row r="1038" spans="1:19" x14ac:dyDescent="0.35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952</v>
      </c>
      <c r="E1038" s="5" t="str">
        <f>VLOOKUP(F1038,'Set up'!$A$2:$C$48,2,FALSE)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up'!$A$2:$C$48,3,FALSE)</f>
        <v>Cash</v>
      </c>
      <c r="J1038" s="5">
        <f>VLOOKUP(F1038,'Set up'!$A$2:$D$48,4,FALSE)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up'!$A$2:$E$48,5,FALSE)</f>
        <v>Trsf</v>
      </c>
      <c r="S1038" s="1" t="s">
        <v>982</v>
      </c>
    </row>
    <row r="1039" spans="1:19" x14ac:dyDescent="0.35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953</v>
      </c>
      <c r="E1039" s="5" t="str">
        <f>VLOOKUP(F1039,'Set up'!$A$2:$C$48,2,FALSE)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up'!$A$2:$C$48,3,FALSE)</f>
        <v>Cash</v>
      </c>
      <c r="J1039" s="5">
        <f>VLOOKUP(F1039,'Set up'!$A$2:$D$48,4,FALSE)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up'!$A$2:$E$48,5,FALSE)</f>
        <v>Trsf</v>
      </c>
      <c r="S1039" s="1" t="s">
        <v>982</v>
      </c>
    </row>
    <row r="1040" spans="1:19" x14ac:dyDescent="0.35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953</v>
      </c>
      <c r="E1040" s="5" t="str">
        <f>VLOOKUP(F1040,'Set up'!$A$2:$C$48,2,FALSE)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up'!$A$2:$C$48,3,FALSE)</f>
        <v>Cash</v>
      </c>
      <c r="J1040" s="5">
        <f>VLOOKUP(F1040,'Set up'!$A$2:$D$48,4,FALSE)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up'!$A$2:$E$48,5,FALSE)</f>
        <v>Trsf</v>
      </c>
      <c r="S1040" s="1" t="s">
        <v>982</v>
      </c>
    </row>
    <row r="1041" spans="1:19" x14ac:dyDescent="0.35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953</v>
      </c>
      <c r="E1041" s="5" t="str">
        <f>VLOOKUP(F1041,'Set up'!$A$2:$C$48,2,FALSE)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up'!$A$2:$C$48,3,FALSE)</f>
        <v>Cash</v>
      </c>
      <c r="J1041" s="5">
        <f>VLOOKUP(F1041,'Set up'!$A$2:$D$48,4,FALSE)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up'!$A$2:$E$48,5,FALSE)</f>
        <v>Trsf</v>
      </c>
      <c r="S1041" s="1" t="s">
        <v>982</v>
      </c>
    </row>
    <row r="1042" spans="1:19" x14ac:dyDescent="0.35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955</v>
      </c>
      <c r="E1042" s="5" t="str">
        <f>VLOOKUP(F1042,'Set up'!$A$2:$C$48,2,FALSE)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up'!$A$2:$C$48,3,FALSE)</f>
        <v>Cash</v>
      </c>
      <c r="J1042" s="5">
        <f>VLOOKUP(F1042,'Set up'!$A$2:$D$48,4,FALSE)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up'!$A$2:$E$48,5,FALSE)</f>
        <v>Trsf</v>
      </c>
      <c r="S1042" s="1" t="s">
        <v>1297</v>
      </c>
    </row>
    <row r="1043" spans="1:19" x14ac:dyDescent="0.35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955</v>
      </c>
      <c r="E1043" s="5" t="str">
        <f>VLOOKUP(F1043,'Set up'!$A$2:$C$48,2,FALSE)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up'!$A$2:$C$48,3,FALSE)</f>
        <v>Cash</v>
      </c>
      <c r="J1043" s="5">
        <f>VLOOKUP(F1043,'Set up'!$A$2:$D$48,4,FALSE)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up'!$A$2:$E$48,5,FALSE)</f>
        <v>Trsf</v>
      </c>
      <c r="S1043" s="1" t="s">
        <v>1297</v>
      </c>
    </row>
    <row r="1044" spans="1:19" x14ac:dyDescent="0.35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955</v>
      </c>
      <c r="E1044" s="5" t="str">
        <f>VLOOKUP(F1044,'Set up'!$A$2:$C$48,2,FALSE)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up'!$A$2:$C$48,3,FALSE)</f>
        <v>Cash</v>
      </c>
      <c r="J1044" s="5">
        <f>VLOOKUP(F1044,'Set up'!$A$2:$D$48,4,FALSE)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up'!$A$2:$E$48,5,FALSE)</f>
        <v>Trsf</v>
      </c>
      <c r="S1044" s="1" t="s">
        <v>1297</v>
      </c>
    </row>
    <row r="1045" spans="1:19" x14ac:dyDescent="0.35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955</v>
      </c>
      <c r="E1045" s="5" t="str">
        <f>VLOOKUP(F1045,'Set up'!$A$2:$C$48,2,FALSE)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up'!$A$2:$C$48,3,FALSE)</f>
        <v>Cash</v>
      </c>
      <c r="J1045" s="5">
        <f>VLOOKUP(F1045,'Set up'!$A$2:$D$48,4,FALSE)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up'!$A$2:$E$48,5,FALSE)</f>
        <v>Trsf</v>
      </c>
      <c r="S1045" s="1" t="s">
        <v>1297</v>
      </c>
    </row>
    <row r="1046" spans="1:19" x14ac:dyDescent="0.35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955</v>
      </c>
      <c r="E1046" s="5" t="str">
        <f>VLOOKUP(F1046,'Set up'!$A$2:$C$48,2,FALSE)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up'!$A$2:$C$48,3,FALSE)</f>
        <v>Cash</v>
      </c>
      <c r="J1046" s="5">
        <f>VLOOKUP(F1046,'Set up'!$A$2:$D$48,4,FALSE)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up'!$A$2:$E$48,5,FALSE)</f>
        <v>Trsf</v>
      </c>
      <c r="S1046" s="1" t="s">
        <v>1297</v>
      </c>
    </row>
    <row r="1047" spans="1:19" x14ac:dyDescent="0.35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955</v>
      </c>
      <c r="E1047" s="5" t="str">
        <f>VLOOKUP(F1047,'Set up'!$A$2:$C$48,2,FALSE)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up'!$A$2:$C$48,3,FALSE)</f>
        <v>Cash</v>
      </c>
      <c r="J1047" s="5">
        <f>VLOOKUP(F1047,'Set up'!$A$2:$D$48,4,FALSE)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up'!$A$2:$E$48,5,FALSE)</f>
        <v>Trsf</v>
      </c>
      <c r="S1047" s="1" t="s">
        <v>1297</v>
      </c>
    </row>
    <row r="1048" spans="1:19" x14ac:dyDescent="0.35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955</v>
      </c>
      <c r="E1048" s="5" t="str">
        <f>VLOOKUP(F1048,'Set up'!$A$2:$C$48,2,FALSE)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up'!$A$2:$C$48,3,FALSE)</f>
        <v>Cash</v>
      </c>
      <c r="J1048" s="5">
        <f>VLOOKUP(F1048,'Set up'!$A$2:$D$48,4,FALSE)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up'!$A$2:$E$48,5,FALSE)</f>
        <v>Trsf</v>
      </c>
      <c r="S1048" s="1" t="s">
        <v>1297</v>
      </c>
    </row>
    <row r="1049" spans="1:19" x14ac:dyDescent="0.35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955</v>
      </c>
      <c r="E1049" s="5" t="str">
        <f>VLOOKUP(F1049,'Set up'!$A$2:$C$48,2,FALSE)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up'!$A$2:$C$48,3,FALSE)</f>
        <v>Cash</v>
      </c>
      <c r="J1049" s="5">
        <f>VLOOKUP(F1049,'Set up'!$A$2:$D$48,4,FALSE)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up'!$A$2:$E$48,5,FALSE)</f>
        <v>Trsf</v>
      </c>
      <c r="S1049" s="1" t="s">
        <v>1297</v>
      </c>
    </row>
    <row r="1050" spans="1:19" x14ac:dyDescent="0.35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955</v>
      </c>
      <c r="E1050" s="5" t="str">
        <f>VLOOKUP(F1050,'Set up'!$A$2:$C$48,2,FALSE)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up'!$A$2:$C$48,3,FALSE)</f>
        <v>Cash</v>
      </c>
      <c r="J1050" s="5">
        <f>VLOOKUP(F1050,'Set up'!$A$2:$D$48,4,FALSE)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up'!$A$2:$E$48,5,FALSE)</f>
        <v>Trsf</v>
      </c>
      <c r="S1050" s="1" t="s">
        <v>1297</v>
      </c>
    </row>
    <row r="1051" spans="1:19" x14ac:dyDescent="0.35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956</v>
      </c>
      <c r="E1051" s="5" t="str">
        <f>VLOOKUP(F1051,'Set up'!$A$2:$C$48,2,FALSE)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up'!$A$2:$C$48,3,FALSE)</f>
        <v>Cash</v>
      </c>
      <c r="J1051" s="5">
        <f>VLOOKUP(F1051,'Set up'!$A$2:$D$48,4,FALSE)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up'!$A$2:$E$48,5,FALSE)</f>
        <v>Trsf</v>
      </c>
      <c r="S1051" s="1" t="s">
        <v>974</v>
      </c>
    </row>
    <row r="1052" spans="1:19" x14ac:dyDescent="0.35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956</v>
      </c>
      <c r="E1052" s="5" t="str">
        <f>VLOOKUP(F1052,'Set up'!$A$2:$C$48,2,FALSE)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up'!$A$2:$C$48,3,FALSE)</f>
        <v>Cash</v>
      </c>
      <c r="J1052" s="5">
        <f>VLOOKUP(F1052,'Set up'!$A$2:$D$48,4,FALSE)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up'!$A$2:$E$48,5,FALSE)</f>
        <v>Trsf</v>
      </c>
      <c r="S1052" s="1" t="s">
        <v>974</v>
      </c>
    </row>
    <row r="1053" spans="1:19" x14ac:dyDescent="0.35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956</v>
      </c>
      <c r="E1053" s="5" t="str">
        <f>VLOOKUP(F1053,'Set up'!$A$2:$C$48,2,FALSE)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up'!$A$2:$C$48,3,FALSE)</f>
        <v>Cash</v>
      </c>
      <c r="J1053" s="5">
        <f>VLOOKUP(F1053,'Set up'!$A$2:$D$48,4,FALSE)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up'!$A$2:$E$48,5,FALSE)</f>
        <v>Trsf</v>
      </c>
      <c r="S1053" s="1" t="s">
        <v>974</v>
      </c>
    </row>
    <row r="1054" spans="1:19" x14ac:dyDescent="0.35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986</v>
      </c>
      <c r="E1054" s="5" t="str">
        <f>VLOOKUP(F1054,'Set up'!$A$2:$C$48,2,FALSE)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up'!$A$2:$C$48,3,FALSE)</f>
        <v>120</v>
      </c>
      <c r="J1054" s="5">
        <f>VLOOKUP(F1054,'Set up'!$A$2:$D$48,4,FALSE)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up'!$A$2:$E$48,5,FALSE)</f>
        <v>Trsf</v>
      </c>
      <c r="S1054" s="1" t="s">
        <v>1226</v>
      </c>
    </row>
    <row r="1055" spans="1:19" x14ac:dyDescent="0.35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986</v>
      </c>
      <c r="E1055" s="5" t="str">
        <f>VLOOKUP(F1055,'Set up'!$A$2:$C$48,2,FALSE)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up'!$A$2:$C$48,3,FALSE)</f>
        <v>120</v>
      </c>
      <c r="J1055" s="5">
        <f>VLOOKUP(F1055,'Set up'!$A$2:$D$48,4,FALSE)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up'!$A$2:$E$48,5,FALSE)</f>
        <v>Trsf</v>
      </c>
      <c r="S1055" s="1" t="s">
        <v>1226</v>
      </c>
    </row>
    <row r="1056" spans="1:19" x14ac:dyDescent="0.35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986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up'!$A$2:$C$48,3,FALSE)</f>
        <v>120</v>
      </c>
      <c r="J1056" s="5">
        <f>VLOOKUP(F1056,'Set up'!$A$2:$D$48,4,FALSE)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up'!$A$2:$E$48,5,FALSE)</f>
        <v>Trsf</v>
      </c>
      <c r="S1056" s="1" t="s">
        <v>1226</v>
      </c>
    </row>
    <row r="1057" spans="1:19" x14ac:dyDescent="0.35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986</v>
      </c>
      <c r="E1057" s="5" t="str">
        <f>VLOOKUP(F1057,'Set up'!$A$2:$C$48,2,FALSE)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up'!$A$2:$C$48,3,FALSE)</f>
        <v>120</v>
      </c>
      <c r="J1057" s="5">
        <f>VLOOKUP(F1057,'Set up'!$A$2:$D$48,4,FALSE)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up'!$A$2:$E$48,5,FALSE)</f>
        <v>Trsf</v>
      </c>
      <c r="S1057" s="1" t="s">
        <v>1226</v>
      </c>
    </row>
    <row r="1058" spans="1:19" x14ac:dyDescent="0.35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986</v>
      </c>
      <c r="E1058" s="5" t="str">
        <f>VLOOKUP(F1058,'Set up'!$A$2:$C$48,2,FALSE)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up'!$A$2:$C$48,3,FALSE)</f>
        <v>120</v>
      </c>
      <c r="J1058" s="5">
        <f>VLOOKUP(F1058,'Set up'!$A$2:$D$48,4,FALSE)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up'!$A$2:$E$48,5,FALSE)</f>
        <v>Trsf</v>
      </c>
      <c r="S1058" s="1" t="s">
        <v>1226</v>
      </c>
    </row>
    <row r="1059" spans="1:19" x14ac:dyDescent="0.35">
      <c r="A1059" s="4" t="s">
        <v>992</v>
      </c>
      <c r="B1059" s="5">
        <f t="shared" si="278"/>
        <v>10</v>
      </c>
      <c r="C1059" s="5">
        <f t="shared" si="279"/>
        <v>2022</v>
      </c>
      <c r="D1059" s="5" t="s">
        <v>987</v>
      </c>
      <c r="E1059" s="5" t="str">
        <f>VLOOKUP(F1059,'Set up'!$A$2:$C$48,2,FALSE)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up'!$A$2:$C$48,3,FALSE)</f>
        <v>Cash</v>
      </c>
      <c r="J1059" s="5">
        <f>VLOOKUP(F1059,'Set up'!$A$2:$D$48,4,FALSE)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up'!$A$2:$E$48,5,FALSE)</f>
        <v>Trsf</v>
      </c>
      <c r="S1059" s="1" t="s">
        <v>1286</v>
      </c>
    </row>
    <row r="1060" spans="1:19" x14ac:dyDescent="0.35">
      <c r="A1060" s="4" t="s">
        <v>992</v>
      </c>
      <c r="B1060" s="5">
        <f t="shared" si="278"/>
        <v>10</v>
      </c>
      <c r="C1060" s="5">
        <f t="shared" si="279"/>
        <v>2022</v>
      </c>
      <c r="D1060" s="5" t="s">
        <v>987</v>
      </c>
      <c r="E1060" s="5" t="str">
        <f>VLOOKUP(F1060,'Set up'!$A$2:$C$48,2,FALSE)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up'!$A$2:$C$48,3,FALSE)</f>
        <v>Cash</v>
      </c>
      <c r="J1060" s="5">
        <f>VLOOKUP(F1060,'Set up'!$A$2:$D$48,4,FALSE)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up'!$A$2:$E$48,5,FALSE)</f>
        <v>Trsf</v>
      </c>
      <c r="S1060" s="1" t="s">
        <v>1287</v>
      </c>
    </row>
    <row r="1061" spans="1:19" x14ac:dyDescent="0.35">
      <c r="A1061" s="4" t="s">
        <v>992</v>
      </c>
      <c r="B1061" s="5">
        <f t="shared" si="278"/>
        <v>10</v>
      </c>
      <c r="C1061" s="5">
        <f t="shared" si="279"/>
        <v>2022</v>
      </c>
      <c r="D1061" s="5" t="s">
        <v>987</v>
      </c>
      <c r="E1061" s="5" t="str">
        <f>VLOOKUP(F1061,'Set up'!$A$2:$C$48,2,FALSE)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up'!$A$2:$C$48,3,FALSE)</f>
        <v>Cash</v>
      </c>
      <c r="J1061" s="5">
        <f>VLOOKUP(F1061,'Set up'!$A$2:$D$48,4,FALSE)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up'!$A$2:$E$48,5,FALSE)</f>
        <v>Trsf</v>
      </c>
      <c r="S1061" s="1" t="s">
        <v>1288</v>
      </c>
    </row>
    <row r="1062" spans="1:19" x14ac:dyDescent="0.35">
      <c r="A1062" s="4" t="s">
        <v>992</v>
      </c>
      <c r="B1062" s="5">
        <f t="shared" si="278"/>
        <v>10</v>
      </c>
      <c r="C1062" s="5">
        <f t="shared" si="279"/>
        <v>2022</v>
      </c>
      <c r="D1062" s="5" t="s">
        <v>987</v>
      </c>
      <c r="E1062" s="5" t="str">
        <f>VLOOKUP(F1062,'Set up'!$A$2:$C$48,2,FALSE)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up'!$A$2:$C$48,3,FALSE)</f>
        <v>Cash</v>
      </c>
      <c r="J1062" s="5">
        <f>VLOOKUP(F1062,'Set up'!$A$2:$D$48,4,FALSE)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up'!$A$2:$E$48,5,FALSE)</f>
        <v>Trsf</v>
      </c>
      <c r="S1062" s="1" t="s">
        <v>1288</v>
      </c>
    </row>
    <row r="1063" spans="1:19" x14ac:dyDescent="0.35">
      <c r="A1063" s="4" t="s">
        <v>992</v>
      </c>
      <c r="B1063" s="5">
        <f t="shared" si="278"/>
        <v>10</v>
      </c>
      <c r="C1063" s="5">
        <f t="shared" si="279"/>
        <v>2022</v>
      </c>
      <c r="D1063" s="5" t="s">
        <v>987</v>
      </c>
      <c r="E1063" s="5" t="str">
        <f>VLOOKUP(F1063,'Set up'!$A$2:$C$48,2,FALSE)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up'!$A$2:$C$48,3,FALSE)</f>
        <v>Cash</v>
      </c>
      <c r="J1063" s="5">
        <f>VLOOKUP(F1063,'Set up'!$A$2:$D$48,4,FALSE)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up'!$A$2:$E$48,5,FALSE)</f>
        <v>Trsf</v>
      </c>
      <c r="S1063" s="1" t="s">
        <v>1288</v>
      </c>
    </row>
    <row r="1064" spans="1:19" x14ac:dyDescent="0.35">
      <c r="A1064" s="4" t="s">
        <v>992</v>
      </c>
      <c r="B1064" s="5">
        <f t="shared" si="278"/>
        <v>10</v>
      </c>
      <c r="C1064" s="5">
        <f t="shared" si="279"/>
        <v>2022</v>
      </c>
      <c r="D1064" s="5" t="s">
        <v>987</v>
      </c>
      <c r="E1064" s="5" t="str">
        <f>VLOOKUP(F1064,'Set up'!$A$2:$C$48,2,FALSE)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up'!$A$2:$C$48,3,FALSE)</f>
        <v>Cash</v>
      </c>
      <c r="J1064" s="5">
        <f>VLOOKUP(F1064,'Set up'!$A$2:$D$48,4,FALSE)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up'!$A$2:$E$48,5,FALSE)</f>
        <v>Trsf</v>
      </c>
      <c r="S1064" s="1" t="s">
        <v>1288</v>
      </c>
    </row>
    <row r="1065" spans="1:19" x14ac:dyDescent="0.35">
      <c r="A1065" s="4" t="s">
        <v>994</v>
      </c>
      <c r="B1065" s="5">
        <f t="shared" si="278"/>
        <v>10</v>
      </c>
      <c r="C1065" s="5">
        <f t="shared" si="279"/>
        <v>2022</v>
      </c>
      <c r="D1065" s="5" t="s">
        <v>993</v>
      </c>
      <c r="E1065" s="5" t="str">
        <f>VLOOKUP(F1065,'Set up'!$A$2:$C$48,2,FALSE)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up'!$A$2:$C$48,3,FALSE)</f>
        <v>Cash</v>
      </c>
      <c r="J1065" s="5">
        <f>VLOOKUP(F1065,'Set up'!$A$2:$D$48,4,FALSE)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up'!$A$2:$E$48,5,FALSE)</f>
        <v>PD Chq</v>
      </c>
      <c r="S1065" s="1" t="s">
        <v>1224</v>
      </c>
    </row>
    <row r="1066" spans="1:19" x14ac:dyDescent="0.35">
      <c r="A1066" s="4" t="s">
        <v>994</v>
      </c>
      <c r="B1066" s="5">
        <f t="shared" si="278"/>
        <v>10</v>
      </c>
      <c r="C1066" s="5">
        <f t="shared" si="279"/>
        <v>2022</v>
      </c>
      <c r="D1066" s="5" t="s">
        <v>993</v>
      </c>
      <c r="E1066" s="5" t="str">
        <f>VLOOKUP(F1066,'Set up'!$A$2:$C$48,2,FALSE)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up'!$A$2:$C$48,3,FALSE)</f>
        <v>Cash</v>
      </c>
      <c r="J1066" s="5">
        <f>VLOOKUP(F1066,'Set up'!$A$2:$D$48,4,FALSE)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up'!$A$2:$E$48,5,FALSE)</f>
        <v>PD Chq</v>
      </c>
      <c r="S1066" s="1" t="s">
        <v>1224</v>
      </c>
    </row>
    <row r="1067" spans="1:19" x14ac:dyDescent="0.35">
      <c r="A1067" s="4" t="s">
        <v>994</v>
      </c>
      <c r="B1067" s="5">
        <f t="shared" si="278"/>
        <v>10</v>
      </c>
      <c r="C1067" s="5">
        <f t="shared" si="279"/>
        <v>2022</v>
      </c>
      <c r="D1067" s="5" t="s">
        <v>993</v>
      </c>
      <c r="E1067" s="5" t="str">
        <f>VLOOKUP(F1067,'Set up'!$A$2:$C$48,2,FALSE)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up'!$A$2:$C$48,3,FALSE)</f>
        <v>Cash</v>
      </c>
      <c r="J1067" s="5">
        <f>VLOOKUP(F1067,'Set up'!$A$2:$D$48,4,FALSE)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up'!$A$2:$E$48,5,FALSE)</f>
        <v>PD Chq</v>
      </c>
      <c r="S1067" s="1" t="s">
        <v>1224</v>
      </c>
    </row>
    <row r="1068" spans="1:19" x14ac:dyDescent="0.35">
      <c r="A1068" s="4" t="s">
        <v>994</v>
      </c>
      <c r="B1068" s="5">
        <f t="shared" si="278"/>
        <v>10</v>
      </c>
      <c r="C1068" s="5">
        <f t="shared" si="279"/>
        <v>2022</v>
      </c>
      <c r="D1068" s="5" t="s">
        <v>993</v>
      </c>
      <c r="E1068" s="5" t="str">
        <f>VLOOKUP(F1068,'Set up'!$A$2:$C$48,2,FALSE)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up'!$A$2:$C$48,3,FALSE)</f>
        <v>Cash</v>
      </c>
      <c r="J1068" s="5">
        <f>VLOOKUP(F1068,'Set up'!$A$2:$D$48,4,FALSE)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up'!$A$2:$E$48,5,FALSE)</f>
        <v>PD Chq</v>
      </c>
      <c r="S1068" s="1" t="s">
        <v>1224</v>
      </c>
    </row>
    <row r="1069" spans="1:19" x14ac:dyDescent="0.35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995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up'!$A$2:$C$48,3,FALSE)</f>
        <v>45</v>
      </c>
      <c r="J1069" s="5">
        <f>VLOOKUP(F1069,'Set up'!$A$2:$D$48,4,FALSE)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up'!$A$2:$E$48,5,FALSE)</f>
        <v>PD Chq</v>
      </c>
      <c r="S1069" s="1" t="s">
        <v>1142</v>
      </c>
    </row>
    <row r="1070" spans="1:19" x14ac:dyDescent="0.35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995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up'!$A$2:$C$48,3,FALSE)</f>
        <v>45</v>
      </c>
      <c r="J1070" s="5">
        <f>VLOOKUP(F1070,'Set up'!$A$2:$D$48,4,FALSE)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up'!$A$2:$E$48,5,FALSE)</f>
        <v>PD Chq</v>
      </c>
      <c r="S1070" s="1" t="s">
        <v>1143</v>
      </c>
    </row>
    <row r="1071" spans="1:19" x14ac:dyDescent="0.35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995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up'!$A$2:$C$48,3,FALSE)</f>
        <v>45</v>
      </c>
      <c r="J1071" s="5">
        <f>VLOOKUP(F1071,'Set up'!$A$2:$D$48,4,FALSE)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up'!$A$2:$E$48,5,FALSE)</f>
        <v>PD Chq</v>
      </c>
      <c r="S1071" s="1" t="s">
        <v>1144</v>
      </c>
    </row>
    <row r="1072" spans="1:19" x14ac:dyDescent="0.35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996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up'!$A$2:$C$48,3,FALSE)</f>
        <v>45</v>
      </c>
      <c r="J1072" s="5">
        <f>VLOOKUP(F1072,'Set up'!$A$2:$D$48,4,FALSE)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up'!$A$2:$E$48,5,FALSE)</f>
        <v>PD Chq</v>
      </c>
      <c r="S1072" s="1" t="s">
        <v>1207</v>
      </c>
    </row>
    <row r="1073" spans="1:19" x14ac:dyDescent="0.35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997</v>
      </c>
      <c r="E1073" s="5" t="str">
        <f>VLOOKUP(F1073,'Set up'!$A$2:$C$48,2,FALSE)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up'!$A$2:$C$48,3,FALSE)</f>
        <v>Cash</v>
      </c>
      <c r="J1073" s="5">
        <f>VLOOKUP(F1073,'Set up'!$A$2:$D$48,4,FALSE)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up'!$A$2:$E$48,5,FALSE)</f>
        <v>Chq</v>
      </c>
      <c r="S1073" s="1" t="s">
        <v>1094</v>
      </c>
    </row>
    <row r="1074" spans="1:19" x14ac:dyDescent="0.35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997</v>
      </c>
      <c r="E1074" s="5" t="str">
        <f>VLOOKUP(F1074,'Set up'!$A$2:$C$48,2,FALSE)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up'!$A$2:$C$48,3,FALSE)</f>
        <v>Cash</v>
      </c>
      <c r="J1074" s="5">
        <f>VLOOKUP(F1074,'Set up'!$A$2:$D$48,4,FALSE)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up'!$A$2:$E$48,5,FALSE)</f>
        <v>Chq</v>
      </c>
      <c r="S1074" s="1" t="s">
        <v>1094</v>
      </c>
    </row>
    <row r="1075" spans="1:19" x14ac:dyDescent="0.35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998</v>
      </c>
      <c r="E1075" s="5" t="str">
        <f>VLOOKUP(F1075,'Set up'!$A$2:$C$48,2,FALSE)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up'!$A$2:$C$48,3,FALSE)</f>
        <v>Cash</v>
      </c>
      <c r="J1075" s="5">
        <f>VLOOKUP(F1075,'Set up'!$A$2:$D$48,4,FALSE)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up'!$A$2:$E$48,5,FALSE)</f>
        <v>Trsf</v>
      </c>
      <c r="S1075" s="1" t="s">
        <v>1082</v>
      </c>
    </row>
    <row r="1076" spans="1:19" x14ac:dyDescent="0.35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998</v>
      </c>
      <c r="E1076" s="5" t="str">
        <f>VLOOKUP(F1076,'Set up'!$A$2:$C$48,2,FALSE)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up'!$A$2:$C$48,3,FALSE)</f>
        <v>Cash</v>
      </c>
      <c r="J1076" s="5">
        <f>VLOOKUP(F1076,'Set up'!$A$2:$D$48,4,FALSE)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up'!$A$2:$E$48,5,FALSE)</f>
        <v>Trsf</v>
      </c>
      <c r="S1076" s="1" t="s">
        <v>1082</v>
      </c>
    </row>
    <row r="1077" spans="1:19" x14ac:dyDescent="0.35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998</v>
      </c>
      <c r="E1077" s="5" t="str">
        <f>VLOOKUP(F1077,'Set up'!$A$2:$C$48,2,FALSE)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up'!$A$2:$C$48,3,FALSE)</f>
        <v>Cash</v>
      </c>
      <c r="J1077" s="5">
        <f>VLOOKUP(F1077,'Set up'!$A$2:$D$48,4,FALSE)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up'!$A$2:$E$48,5,FALSE)</f>
        <v>Trsf</v>
      </c>
      <c r="S1077" s="1" t="s">
        <v>1082</v>
      </c>
    </row>
    <row r="1078" spans="1:19" x14ac:dyDescent="0.35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998</v>
      </c>
      <c r="E1078" s="5" t="str">
        <f>VLOOKUP(F1078,'Set up'!$A$2:$C$48,2,FALSE)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up'!$A$2:$C$48,3,FALSE)</f>
        <v>Cash</v>
      </c>
      <c r="J1078" s="5">
        <f>VLOOKUP(F1078,'Set up'!$A$2:$D$48,4,FALSE)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up'!$A$2:$E$48,5,FALSE)</f>
        <v>Trsf</v>
      </c>
      <c r="S1078" s="1" t="s">
        <v>1082</v>
      </c>
    </row>
    <row r="1079" spans="1:19" x14ac:dyDescent="0.35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998</v>
      </c>
      <c r="E1079" s="5" t="str">
        <f>VLOOKUP(F1079,'Set up'!$A$2:$C$48,2,FALSE)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up'!$A$2:$C$48,3,FALSE)</f>
        <v>Cash</v>
      </c>
      <c r="J1079" s="5">
        <f>VLOOKUP(F1079,'Set up'!$A$2:$D$48,4,FALSE)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up'!$A$2:$E$48,5,FALSE)</f>
        <v>Trsf</v>
      </c>
      <c r="S1079" s="1" t="s">
        <v>1082</v>
      </c>
    </row>
    <row r="1080" spans="1:19" x14ac:dyDescent="0.35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999</v>
      </c>
      <c r="E1080" s="5" t="str">
        <f>VLOOKUP(F1080,'Set up'!$A$2:$C$48,2,FALSE)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up'!$A$2:$C$48,3,FALSE)</f>
        <v>Cash</v>
      </c>
      <c r="J1080" s="5">
        <f>VLOOKUP(F1080,'Set up'!$A$2:$D$48,4,FALSE)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up'!$A$2:$E$48,5,FALSE)</f>
        <v>Trsf</v>
      </c>
      <c r="S1080" s="1" t="s">
        <v>1288</v>
      </c>
    </row>
    <row r="1081" spans="1:19" x14ac:dyDescent="0.35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999</v>
      </c>
      <c r="E1081" s="5" t="str">
        <f>VLOOKUP(F1081,'Set up'!$A$2:$C$48,2,FALSE)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up'!$A$2:$C$48,3,FALSE)</f>
        <v>Cash</v>
      </c>
      <c r="J1081" s="5">
        <f>VLOOKUP(F1081,'Set up'!$A$2:$D$48,4,FALSE)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up'!$A$2:$E$48,5,FALSE)</f>
        <v>Trsf</v>
      </c>
      <c r="S1081" s="1" t="s">
        <v>1288</v>
      </c>
    </row>
    <row r="1082" spans="1:19" x14ac:dyDescent="0.35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999</v>
      </c>
      <c r="E1082" s="5" t="str">
        <f>VLOOKUP(F1082,'Set up'!$A$2:$C$48,2,FALSE)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up'!$A$2:$C$48,3,FALSE)</f>
        <v>Cash</v>
      </c>
      <c r="J1082" s="5">
        <f>VLOOKUP(F1082,'Set up'!$A$2:$D$48,4,FALSE)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up'!$A$2:$E$48,5,FALSE)</f>
        <v>Trsf</v>
      </c>
      <c r="S1082" s="1" t="s">
        <v>1288</v>
      </c>
    </row>
    <row r="1083" spans="1:19" x14ac:dyDescent="0.35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999</v>
      </c>
      <c r="E1083" s="5" t="str">
        <f>VLOOKUP(F1083,'Set up'!$A$2:$C$48,2,FALSE)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up'!$A$2:$C$48,3,FALSE)</f>
        <v>Cash</v>
      </c>
      <c r="J1083" s="5">
        <f>VLOOKUP(F1083,'Set up'!$A$2:$D$48,4,FALSE)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up'!$A$2:$E$48,5,FALSE)</f>
        <v>Trsf</v>
      </c>
      <c r="S1083" s="1" t="s">
        <v>1288</v>
      </c>
    </row>
    <row r="1084" spans="1:19" x14ac:dyDescent="0.35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999</v>
      </c>
      <c r="E1084" s="5" t="str">
        <f>VLOOKUP(F1084,'Set up'!$A$2:$C$48,2,FALSE)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up'!$A$2:$C$48,3,FALSE)</f>
        <v>Cash</v>
      </c>
      <c r="J1084" s="5">
        <f>VLOOKUP(F1084,'Set up'!$A$2:$D$48,4,FALSE)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up'!$A$2:$E$48,5,FALSE)</f>
        <v>Trsf</v>
      </c>
      <c r="S1084" s="1" t="s">
        <v>1288</v>
      </c>
    </row>
    <row r="1085" spans="1:19" x14ac:dyDescent="0.35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999</v>
      </c>
      <c r="E1085" s="5" t="str">
        <f>VLOOKUP(F1085,'Set up'!$A$2:$C$48,2,FALSE)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up'!$A$2:$C$48,3,FALSE)</f>
        <v>Cash</v>
      </c>
      <c r="J1085" s="5">
        <f>VLOOKUP(F1085,'Set up'!$A$2:$D$48,4,FALSE)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up'!$A$2:$E$48,5,FALSE)</f>
        <v>Trsf</v>
      </c>
      <c r="S1085" s="1" t="s">
        <v>1288</v>
      </c>
    </row>
    <row r="1086" spans="1:19" x14ac:dyDescent="0.35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999</v>
      </c>
      <c r="E1086" s="5" t="str">
        <f>VLOOKUP(F1086,'Set up'!$A$2:$C$48,2,FALSE)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up'!$A$2:$C$48,3,FALSE)</f>
        <v>Cash</v>
      </c>
      <c r="J1086" s="5">
        <f>VLOOKUP(F1086,'Set up'!$A$2:$D$48,4,FALSE)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up'!$A$2:$E$48,5,FALSE)</f>
        <v>Trsf</v>
      </c>
      <c r="S1086" s="1" t="s">
        <v>1288</v>
      </c>
    </row>
    <row r="1087" spans="1:19" x14ac:dyDescent="0.35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1000</v>
      </c>
      <c r="E1087" s="5" t="str">
        <f>VLOOKUP(F1087,'Set up'!$A$2:$C$48,2,FALSE)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up'!$A$2:$C$48,3,FALSE)</f>
        <v>Cash</v>
      </c>
      <c r="J1087" s="5">
        <f>VLOOKUP(F1087,'Set up'!$A$2:$D$48,4,FALSE)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up'!$A$2:$E$48,5,FALSE)</f>
        <v>PD Chq</v>
      </c>
      <c r="S1087" s="1" t="s">
        <v>1225</v>
      </c>
    </row>
    <row r="1088" spans="1:19" x14ac:dyDescent="0.35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1000</v>
      </c>
      <c r="E1088" s="5" t="str">
        <f>VLOOKUP(F1088,'Set up'!$A$2:$C$48,2,FALSE)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up'!$A$2:$C$48,3,FALSE)</f>
        <v>Cash</v>
      </c>
      <c r="J1088" s="5">
        <f>VLOOKUP(F1088,'Set up'!$A$2:$D$48,4,FALSE)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up'!$A$2:$E$48,5,FALSE)</f>
        <v>PD Chq</v>
      </c>
      <c r="S1088" s="1" t="s">
        <v>1225</v>
      </c>
    </row>
    <row r="1089" spans="1:19" x14ac:dyDescent="0.35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1000</v>
      </c>
      <c r="E1089" s="5" t="str">
        <f>VLOOKUP(F1089,'Set up'!$A$2:$C$48,2,FALSE)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up'!$A$2:$C$48,3,FALSE)</f>
        <v>Cash</v>
      </c>
      <c r="J1089" s="5">
        <f>VLOOKUP(F1089,'Set up'!$A$2:$D$48,4,FALSE)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up'!$A$2:$E$48,5,FALSE)</f>
        <v>PD Chq</v>
      </c>
      <c r="S1089" s="1" t="s">
        <v>1225</v>
      </c>
    </row>
    <row r="1090" spans="1:19" x14ac:dyDescent="0.35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1001</v>
      </c>
      <c r="E1090" s="5" t="str">
        <f>VLOOKUP(F1090,'Set up'!$A$2:$C$48,2,FALSE)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up'!$A$2:$C$48,3,FALSE)</f>
        <v>120</v>
      </c>
      <c r="J1090" s="5">
        <f>VLOOKUP(F1090,'Set up'!$A$2:$D$48,4,FALSE)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up'!$A$2:$E$48,5,FALSE)</f>
        <v>Trsf</v>
      </c>
      <c r="S1090" s="1" t="s">
        <v>1226</v>
      </c>
    </row>
    <row r="1091" spans="1:19" x14ac:dyDescent="0.35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1001</v>
      </c>
      <c r="E1091" s="5" t="str">
        <f>VLOOKUP(F1091,'Set up'!$A$2:$C$48,2,FALSE)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up'!$A$2:$C$48,3,FALSE)</f>
        <v>120</v>
      </c>
      <c r="J1091" s="5">
        <f>VLOOKUP(F1091,'Set up'!$A$2:$D$48,4,FALSE)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up'!$A$2:$E$48,5,FALSE)</f>
        <v>Trsf</v>
      </c>
      <c r="S1091" s="1" t="s">
        <v>1226</v>
      </c>
    </row>
    <row r="1092" spans="1:19" x14ac:dyDescent="0.35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1001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up'!$A$2:$C$48,3,FALSE)</f>
        <v>120</v>
      </c>
      <c r="J1092" s="5">
        <f>VLOOKUP(F1092,'Set up'!$A$2:$D$48,4,FALSE)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up'!$A$2:$E$48,5,FALSE)</f>
        <v>Trsf</v>
      </c>
      <c r="S1092" s="1" t="s">
        <v>1226</v>
      </c>
    </row>
    <row r="1093" spans="1:19" x14ac:dyDescent="0.35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1001</v>
      </c>
      <c r="E1093" s="5" t="str">
        <f>VLOOKUP(F1093,'Set up'!$A$2:$C$48,2,FALSE)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up'!$A$2:$C$48,3,FALSE)</f>
        <v>120</v>
      </c>
      <c r="J1093" s="5">
        <f>VLOOKUP(F1093,'Set up'!$A$2:$D$48,4,FALSE)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up'!$A$2:$E$48,5,FALSE)</f>
        <v>Trsf</v>
      </c>
      <c r="S1093" s="1" t="s">
        <v>1226</v>
      </c>
    </row>
    <row r="1094" spans="1:19" x14ac:dyDescent="0.35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1001</v>
      </c>
      <c r="E1094" s="5" t="str">
        <f>VLOOKUP(F1094,'Set up'!$A$2:$C$48,2,FALSE)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up'!$A$2:$C$48,3,FALSE)</f>
        <v>120</v>
      </c>
      <c r="J1094" s="5">
        <f>VLOOKUP(F1094,'Set up'!$A$2:$D$48,4,FALSE)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up'!$A$2:$E$48,5,FALSE)</f>
        <v>Trsf</v>
      </c>
      <c r="S1094" s="1" t="s">
        <v>1226</v>
      </c>
    </row>
    <row r="1095" spans="1:19" x14ac:dyDescent="0.35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1004</v>
      </c>
      <c r="E1095" s="5" t="str">
        <f>VLOOKUP(F1095,'Set up'!$A$2:$C$48,2,FALSE)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up'!$A$2:$C$48,3,FALSE)</f>
        <v>Cash</v>
      </c>
      <c r="J1095" s="5">
        <f>VLOOKUP(F1095,'Set up'!$A$2:$D$48,4,FALSE)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up'!$A$2:$E$48,5,FALSE)</f>
        <v>Trsf</v>
      </c>
      <c r="S1095" s="1" t="s">
        <v>1026</v>
      </c>
    </row>
    <row r="1096" spans="1:19" x14ac:dyDescent="0.35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1004</v>
      </c>
      <c r="E1096" s="5" t="str">
        <f>VLOOKUP(F1096,'Set up'!$A$2:$C$48,2,FALSE)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up'!$A$2:$C$48,3,FALSE)</f>
        <v>Cash</v>
      </c>
      <c r="J1096" s="5">
        <f>VLOOKUP(F1096,'Set up'!$A$2:$D$48,4,FALSE)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up'!$A$2:$E$48,5,FALSE)</f>
        <v>Trsf</v>
      </c>
      <c r="S1096" s="1" t="s">
        <v>1026</v>
      </c>
    </row>
    <row r="1097" spans="1:19" x14ac:dyDescent="0.35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1004</v>
      </c>
      <c r="E1097" s="5" t="str">
        <f>VLOOKUP(F1097,'Set up'!$A$2:$C$48,2,FALSE)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up'!$A$2:$C$48,3,FALSE)</f>
        <v>Cash</v>
      </c>
      <c r="J1097" s="5">
        <f>VLOOKUP(F1097,'Set up'!$A$2:$D$48,4,FALSE)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up'!$A$2:$E$48,5,FALSE)</f>
        <v>Trsf</v>
      </c>
      <c r="S1097" s="1" t="s">
        <v>1026</v>
      </c>
    </row>
    <row r="1098" spans="1:19" x14ac:dyDescent="0.35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1004</v>
      </c>
      <c r="E1098" s="5" t="str">
        <f>VLOOKUP(F1098,'Set up'!$A$2:$C$48,2,FALSE)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up'!$A$2:$C$48,3,FALSE)</f>
        <v>Cash</v>
      </c>
      <c r="J1098" s="5">
        <f>VLOOKUP(F1098,'Set up'!$A$2:$D$48,4,FALSE)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up'!$A$2:$E$48,5,FALSE)</f>
        <v>Trsf</v>
      </c>
      <c r="S1098" s="1" t="s">
        <v>1026</v>
      </c>
    </row>
    <row r="1099" spans="1:19" x14ac:dyDescent="0.35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1004</v>
      </c>
      <c r="E1099" s="5" t="str">
        <f>VLOOKUP(F1099,'Set up'!$A$2:$C$48,2,FALSE)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up'!$A$2:$C$48,3,FALSE)</f>
        <v>Cash</v>
      </c>
      <c r="J1099" s="5">
        <f>VLOOKUP(F1099,'Set up'!$A$2:$D$48,4,FALSE)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up'!$A$2:$E$48,5,FALSE)</f>
        <v>Trsf</v>
      </c>
      <c r="S1099" s="1" t="s">
        <v>1026</v>
      </c>
    </row>
    <row r="1100" spans="1:19" x14ac:dyDescent="0.35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1004</v>
      </c>
      <c r="E1100" s="5" t="str">
        <f>VLOOKUP(F1100,'Set up'!$A$2:$C$48,2,FALSE)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up'!$A$2:$C$48,3,FALSE)</f>
        <v>Cash</v>
      </c>
      <c r="J1100" s="5">
        <f>VLOOKUP(F1100,'Set up'!$A$2:$D$48,4,FALSE)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up'!$A$2:$E$48,5,FALSE)</f>
        <v>Trsf</v>
      </c>
      <c r="S1100" s="1" t="s">
        <v>1026</v>
      </c>
    </row>
    <row r="1101" spans="1:19" x14ac:dyDescent="0.35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1004</v>
      </c>
      <c r="E1101" s="5" t="str">
        <f>VLOOKUP(F1101,'Set up'!$A$2:$C$48,2,FALSE)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up'!$A$2:$C$48,3,FALSE)</f>
        <v>Cash</v>
      </c>
      <c r="J1101" s="5">
        <f>VLOOKUP(F1101,'Set up'!$A$2:$D$48,4,FALSE)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up'!$A$2:$E$48,5,FALSE)</f>
        <v>Trsf</v>
      </c>
      <c r="S1101" s="1" t="s">
        <v>1026</v>
      </c>
    </row>
    <row r="1102" spans="1:19" x14ac:dyDescent="0.35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1004</v>
      </c>
      <c r="E1102" s="5" t="str">
        <f>VLOOKUP(F1102,'Set up'!$A$2:$C$48,2,FALSE)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up'!$A$2:$C$48,3,FALSE)</f>
        <v>Cash</v>
      </c>
      <c r="J1102" s="5">
        <f>VLOOKUP(F1102,'Set up'!$A$2:$D$48,4,FALSE)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up'!$A$2:$E$48,5,FALSE)</f>
        <v>Trsf</v>
      </c>
      <c r="S1102" s="1" t="s">
        <v>1026</v>
      </c>
    </row>
    <row r="1103" spans="1:19" x14ac:dyDescent="0.35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1004</v>
      </c>
      <c r="E1103" s="5" t="str">
        <f>VLOOKUP(F1103,'Set up'!$A$2:$C$48,2,FALSE)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up'!$A$2:$C$48,3,FALSE)</f>
        <v>Cash</v>
      </c>
      <c r="J1103" s="5">
        <f>VLOOKUP(F1103,'Set up'!$A$2:$D$48,4,FALSE)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up'!$A$2:$E$48,5,FALSE)</f>
        <v>Trsf</v>
      </c>
      <c r="S1103" s="1" t="s">
        <v>1026</v>
      </c>
    </row>
    <row r="1104" spans="1:19" x14ac:dyDescent="0.35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1005</v>
      </c>
      <c r="E1104" s="5" t="str">
        <f>VLOOKUP(F1104,'Set up'!$A$2:$C$48,2,FALSE)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up'!$A$2:$C$48,3,FALSE)</f>
        <v>120</v>
      </c>
      <c r="J1104" s="5">
        <f>VLOOKUP(F1104,'Set up'!$A$2:$D$48,4,FALSE)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up'!$A$2:$E$48,5,FALSE)</f>
        <v>Trsf</v>
      </c>
      <c r="S1104" s="1" t="s">
        <v>1226</v>
      </c>
    </row>
    <row r="1105" spans="1:19" x14ac:dyDescent="0.35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1006</v>
      </c>
      <c r="E1105" s="5" t="str">
        <f>VLOOKUP(F1105,'Set up'!$A$2:$C$48,2,FALSE)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up'!$A$2:$C$48,3,FALSE)</f>
        <v>60</v>
      </c>
      <c r="J1105" s="5">
        <f>VLOOKUP(F1105,'Set up'!$A$2:$D$48,4,FALSE)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up'!$A$2:$E$48,5,FALSE)</f>
        <v>Chq</v>
      </c>
      <c r="S1105" s="1" t="s">
        <v>1382</v>
      </c>
    </row>
    <row r="1106" spans="1:19" x14ac:dyDescent="0.35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1006</v>
      </c>
      <c r="E1106" s="5" t="str">
        <f>VLOOKUP(F1106,'Set up'!$A$2:$C$48,2,FALSE)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up'!$A$2:$C$48,3,FALSE)</f>
        <v>60</v>
      </c>
      <c r="J1106" s="5">
        <f>VLOOKUP(F1106,'Set up'!$A$2:$D$48,4,FALSE)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up'!$A$2:$E$48,5,FALSE)</f>
        <v>Chq</v>
      </c>
      <c r="S1106" s="1" t="s">
        <v>1382</v>
      </c>
    </row>
    <row r="1107" spans="1:19" x14ac:dyDescent="0.35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1008</v>
      </c>
      <c r="E1107" s="5" t="str">
        <f>VLOOKUP(F1107,'Set up'!$A$2:$C$48,2,FALSE)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up'!$A$2:$C$48,3,FALSE)</f>
        <v>120</v>
      </c>
      <c r="J1107" s="5">
        <f>VLOOKUP(F1107,'Set up'!$A$2:$D$48,4,FALSE)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up'!$A$2:$E$48,5,FALSE)</f>
        <v>Chq</v>
      </c>
      <c r="S1107" s="1" t="s">
        <v>1296</v>
      </c>
    </row>
    <row r="1108" spans="1:19" x14ac:dyDescent="0.35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1008</v>
      </c>
      <c r="E1108" s="5" t="str">
        <f>VLOOKUP(F1108,'Set up'!$A$2:$C$48,2,FALSE)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up'!$A$2:$C$48,3,FALSE)</f>
        <v>120</v>
      </c>
      <c r="J1108" s="5">
        <f>VLOOKUP(F1108,'Set up'!$A$2:$D$48,4,FALSE)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up'!$A$2:$E$48,5,FALSE)</f>
        <v>Chq</v>
      </c>
      <c r="S1108" s="1" t="s">
        <v>1296</v>
      </c>
    </row>
    <row r="1109" spans="1:19" x14ac:dyDescent="0.35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1008</v>
      </c>
      <c r="E1109" s="5" t="str">
        <f>VLOOKUP(F1109,'Set up'!$A$2:$C$48,2,FALSE)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up'!$A$2:$C$48,3,FALSE)</f>
        <v>120</v>
      </c>
      <c r="J1109" s="5">
        <f>VLOOKUP(F1109,'Set up'!$A$2:$D$48,4,FALSE)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up'!$A$2:$E$48,5,FALSE)</f>
        <v>Chq</v>
      </c>
      <c r="S1109" s="1" t="s">
        <v>1296</v>
      </c>
    </row>
    <row r="1110" spans="1:19" x14ac:dyDescent="0.35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1008</v>
      </c>
      <c r="E1110" s="5" t="str">
        <f>VLOOKUP(F1110,'Set up'!$A$2:$C$48,2,FALSE)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up'!$A$2:$C$48,3,FALSE)</f>
        <v>120</v>
      </c>
      <c r="J1110" s="5">
        <f>VLOOKUP(F1110,'Set up'!$A$2:$D$48,4,FALSE)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up'!$A$2:$E$48,5,FALSE)</f>
        <v>Chq</v>
      </c>
      <c r="S1110" s="1" t="s">
        <v>1296</v>
      </c>
    </row>
    <row r="1111" spans="1:19" x14ac:dyDescent="0.35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1008</v>
      </c>
      <c r="E1111" s="5" t="str">
        <f>VLOOKUP(F1111,'Set up'!$A$2:$C$48,2,FALSE)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up'!$A$2:$C$48,3,FALSE)</f>
        <v>120</v>
      </c>
      <c r="J1111" s="5">
        <f>VLOOKUP(F1111,'Set up'!$A$2:$D$48,4,FALSE)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up'!$A$2:$E$48,5,FALSE)</f>
        <v>Chq</v>
      </c>
      <c r="S1111" s="1" t="s">
        <v>1296</v>
      </c>
    </row>
    <row r="1112" spans="1:19" x14ac:dyDescent="0.35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1009</v>
      </c>
      <c r="E1112" s="5" t="str">
        <f>VLOOKUP(F1112,'Set up'!$A$2:$C$48,2,FALSE)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up'!$A$2:$C$48,3,FALSE)</f>
        <v>Cash</v>
      </c>
      <c r="J1112" s="5">
        <f>VLOOKUP(F1112,'Set up'!$A$2:$D$48,4,FALSE)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up'!$A$2:$E$48,5,FALSE)</f>
        <v>Trsf</v>
      </c>
      <c r="S1112" s="1" t="s">
        <v>1076</v>
      </c>
    </row>
    <row r="1113" spans="1:19" x14ac:dyDescent="0.35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1009</v>
      </c>
      <c r="E1113" s="5" t="str">
        <f>VLOOKUP(F1113,'Set up'!$A$2:$C$48,2,FALSE)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up'!$A$2:$C$48,3,FALSE)</f>
        <v>Cash</v>
      </c>
      <c r="J1113" s="5">
        <f>VLOOKUP(F1113,'Set up'!$A$2:$D$48,4,FALSE)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up'!$A$2:$E$48,5,FALSE)</f>
        <v>Trsf</v>
      </c>
      <c r="S1113" s="1" t="s">
        <v>1076</v>
      </c>
    </row>
    <row r="1114" spans="1:19" x14ac:dyDescent="0.35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1010</v>
      </c>
      <c r="E1114" s="5" t="str">
        <f>VLOOKUP(F1114,'Set up'!$A$2:$C$48,2,FALSE)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up'!$A$2:$C$48,3,FALSE)</f>
        <v>Cash</v>
      </c>
      <c r="J1114" s="5">
        <f>VLOOKUP(F1114,'Set up'!$A$2:$D$48,4,FALSE)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up'!$A$2:$E$48,5,FALSE)</f>
        <v>Trsf</v>
      </c>
      <c r="S1114" s="1" t="s">
        <v>1034</v>
      </c>
    </row>
    <row r="1115" spans="1:19" x14ac:dyDescent="0.35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1010</v>
      </c>
      <c r="E1115" s="5" t="str">
        <f>VLOOKUP(F1115,'Set up'!$A$2:$C$48,2,FALSE)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up'!$A$2:$C$48,3,FALSE)</f>
        <v>Cash</v>
      </c>
      <c r="J1115" s="5">
        <f>VLOOKUP(F1115,'Set up'!$A$2:$D$48,4,FALSE)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up'!$A$2:$E$48,5,FALSE)</f>
        <v>Trsf</v>
      </c>
      <c r="S1115" s="1" t="s">
        <v>1034</v>
      </c>
    </row>
    <row r="1116" spans="1:19" x14ac:dyDescent="0.35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1010</v>
      </c>
      <c r="E1116" s="5" t="str">
        <f>VLOOKUP(F1116,'Set up'!$A$2:$C$48,2,FALSE)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up'!$A$2:$C$48,3,FALSE)</f>
        <v>Cash</v>
      </c>
      <c r="J1116" s="5">
        <f>VLOOKUP(F1116,'Set up'!$A$2:$D$48,4,FALSE)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up'!$A$2:$E$48,5,FALSE)</f>
        <v>Trsf</v>
      </c>
      <c r="S1116" s="1" t="s">
        <v>1034</v>
      </c>
    </row>
    <row r="1117" spans="1:19" x14ac:dyDescent="0.35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1011</v>
      </c>
      <c r="E1117" s="5" t="str">
        <f>VLOOKUP(F1117,'Set up'!$A$2:$C$48,2,FALSE)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up'!$A$2:$C$48,3,FALSE)</f>
        <v>Cash</v>
      </c>
      <c r="J1117" s="5">
        <f>VLOOKUP(F1117,'Set up'!$A$2:$D$48,4,FALSE)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up'!$A$2:$E$48,5,FALSE)</f>
        <v>PD Chq</v>
      </c>
      <c r="S1117" s="1" t="s">
        <v>1285</v>
      </c>
    </row>
    <row r="1118" spans="1:19" x14ac:dyDescent="0.35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1011</v>
      </c>
      <c r="E1118" s="5" t="str">
        <f>VLOOKUP(F1118,'Set up'!$A$2:$C$48,2,FALSE)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up'!$A$2:$C$48,3,FALSE)</f>
        <v>Cash</v>
      </c>
      <c r="J1118" s="5">
        <f>VLOOKUP(F1118,'Set up'!$A$2:$D$48,4,FALSE)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up'!$A$2:$E$48,5,FALSE)</f>
        <v>PD Chq</v>
      </c>
      <c r="S1118" s="1" t="s">
        <v>1285</v>
      </c>
    </row>
    <row r="1119" spans="1:19" x14ac:dyDescent="0.35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1011</v>
      </c>
      <c r="E1119" s="5" t="str">
        <f>VLOOKUP(F1119,'Set up'!$A$2:$C$48,2,FALSE)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up'!$A$2:$C$48,3,FALSE)</f>
        <v>Cash</v>
      </c>
      <c r="J1119" s="5">
        <f>VLOOKUP(F1119,'Set up'!$A$2:$D$48,4,FALSE)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up'!$A$2:$E$48,5,FALSE)</f>
        <v>PD Chq</v>
      </c>
      <c r="S1119" s="1" t="s">
        <v>1285</v>
      </c>
    </row>
    <row r="1120" spans="1:19" x14ac:dyDescent="0.35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1012</v>
      </c>
      <c r="E1120" s="5" t="str">
        <f>VLOOKUP(F1120,'Set up'!$A$2:$C$48,2,FALSE)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up'!$A$2:$C$48,3,FALSE)</f>
        <v>Cash</v>
      </c>
      <c r="J1120" s="5">
        <f>VLOOKUP(F1120,'Set up'!$A$2:$D$48,4,FALSE)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up'!$A$2:$E$48,5,FALSE)</f>
        <v>Trsf</v>
      </c>
      <c r="S1120" s="1" t="s">
        <v>1040</v>
      </c>
    </row>
    <row r="1121" spans="1:19" x14ac:dyDescent="0.35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1014</v>
      </c>
      <c r="E1121" s="5" t="str">
        <f>VLOOKUP(F1121,'Set up'!$A$2:$C$48,2,FALSE)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up'!$A$2:$C$48,3,FALSE)</f>
        <v>Cash</v>
      </c>
      <c r="J1121" s="5">
        <f>VLOOKUP(F1121,'Set up'!$A$2:$D$48,4,FALSE)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up'!$A$2:$E$48,5,FALSE)</f>
        <v>Trsf</v>
      </c>
      <c r="S1121" s="1" t="s">
        <v>1374</v>
      </c>
    </row>
    <row r="1122" spans="1:19" x14ac:dyDescent="0.35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1014</v>
      </c>
      <c r="E1122" s="5" t="str">
        <f>VLOOKUP(F1122,'Set up'!$A$2:$C$48,2,FALSE)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up'!$A$2:$C$48,3,FALSE)</f>
        <v>Cash</v>
      </c>
      <c r="J1122" s="5">
        <f>VLOOKUP(F1122,'Set up'!$A$2:$D$48,4,FALSE)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up'!$A$2:$E$48,5,FALSE)</f>
        <v>Trsf</v>
      </c>
      <c r="S1122" s="1" t="s">
        <v>1375</v>
      </c>
    </row>
    <row r="1123" spans="1:19" x14ac:dyDescent="0.35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1014</v>
      </c>
      <c r="E1123" s="5" t="str">
        <f>VLOOKUP(F1123,'Set up'!$A$2:$C$48,2,FALSE)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up'!$A$2:$C$48,3,FALSE)</f>
        <v>Cash</v>
      </c>
      <c r="J1123" s="5">
        <f>VLOOKUP(F1123,'Set up'!$A$2:$D$48,4,FALSE)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up'!$A$2:$E$48,5,FALSE)</f>
        <v>Trsf</v>
      </c>
      <c r="S1123" s="1" t="s">
        <v>1375</v>
      </c>
    </row>
    <row r="1124" spans="1:19" x14ac:dyDescent="0.35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1014</v>
      </c>
      <c r="E1124" s="5" t="str">
        <f>VLOOKUP(F1124,'Set up'!$A$2:$C$48,2,FALSE)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up'!$A$2:$C$48,3,FALSE)</f>
        <v>Cash</v>
      </c>
      <c r="J1124" s="5">
        <f>VLOOKUP(F1124,'Set up'!$A$2:$D$48,4,FALSE)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up'!$A$2:$E$48,5,FALSE)</f>
        <v>Trsf</v>
      </c>
      <c r="S1124" s="1" t="s">
        <v>1375</v>
      </c>
    </row>
    <row r="1125" spans="1:19" x14ac:dyDescent="0.35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1014</v>
      </c>
      <c r="E1125" s="5" t="str">
        <f>VLOOKUP(F1125,'Set up'!$A$2:$C$48,2,FALSE)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up'!$A$2:$C$48,3,FALSE)</f>
        <v>Cash</v>
      </c>
      <c r="J1125" s="5">
        <f>VLOOKUP(F1125,'Set up'!$A$2:$D$48,4,FALSE)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up'!$A$2:$E$48,5,FALSE)</f>
        <v>Trsf</v>
      </c>
      <c r="S1125" s="1" t="s">
        <v>1375</v>
      </c>
    </row>
    <row r="1126" spans="1:19" x14ac:dyDescent="0.35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1014</v>
      </c>
      <c r="E1126" s="5" t="str">
        <f>VLOOKUP(F1126,'Set up'!$A$2:$C$48,2,FALSE)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up'!$A$2:$C$48,3,FALSE)</f>
        <v>Cash</v>
      </c>
      <c r="J1126" s="5">
        <f>VLOOKUP(F1126,'Set up'!$A$2:$D$48,4,FALSE)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up'!$A$2:$E$48,5,FALSE)</f>
        <v>Trsf</v>
      </c>
      <c r="S1126" s="1" t="s">
        <v>1375</v>
      </c>
    </row>
    <row r="1127" spans="1:19" x14ac:dyDescent="0.35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1014</v>
      </c>
      <c r="E1127" s="5" t="str">
        <f>VLOOKUP(F1127,'Set up'!$A$2:$C$48,2,FALSE)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up'!$A$2:$C$48,3,FALSE)</f>
        <v>Cash</v>
      </c>
      <c r="J1127" s="5">
        <f>VLOOKUP(F1127,'Set up'!$A$2:$D$48,4,FALSE)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up'!$A$2:$E$48,5,FALSE)</f>
        <v>Trsf</v>
      </c>
      <c r="S1127" s="1" t="s">
        <v>1375</v>
      </c>
    </row>
    <row r="1128" spans="1:19" x14ac:dyDescent="0.35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1015</v>
      </c>
      <c r="E1128" s="5" t="str">
        <f>VLOOKUP(F1128,'Set up'!$A$2:$C$48,2,FALSE)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up'!$A$2:$C$48,3,FALSE)</f>
        <v>Cash</v>
      </c>
      <c r="J1128" s="5">
        <f>VLOOKUP(F1128,'Set up'!$A$2:$D$48,4,FALSE)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up'!$A$2:$E$48,5,FALSE)</f>
        <v>PD Chq</v>
      </c>
      <c r="S1128" s="1" t="s">
        <v>1295</v>
      </c>
    </row>
    <row r="1129" spans="1:19" x14ac:dyDescent="0.35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1015</v>
      </c>
      <c r="E1129" s="5" t="str">
        <f>VLOOKUP(F1129,'Set up'!$A$2:$C$48,2,FALSE)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up'!$A$2:$C$48,3,FALSE)</f>
        <v>Cash</v>
      </c>
      <c r="J1129" s="5">
        <f>VLOOKUP(F1129,'Set up'!$A$2:$D$48,4,FALSE)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up'!$A$2:$E$48,5,FALSE)</f>
        <v>PD Chq</v>
      </c>
      <c r="S1129" s="1" t="s">
        <v>1295</v>
      </c>
    </row>
    <row r="1130" spans="1:19" x14ac:dyDescent="0.35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1015</v>
      </c>
      <c r="E1130" s="5" t="str">
        <f>VLOOKUP(F1130,'Set up'!$A$2:$C$48,2,FALSE)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up'!$A$2:$C$48,3,FALSE)</f>
        <v>Cash</v>
      </c>
      <c r="J1130" s="5">
        <f>VLOOKUP(F1130,'Set up'!$A$2:$D$48,4,FALSE)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up'!$A$2:$E$48,5,FALSE)</f>
        <v>PD Chq</v>
      </c>
      <c r="S1130" s="1" t="s">
        <v>1295</v>
      </c>
    </row>
    <row r="1131" spans="1:19" x14ac:dyDescent="0.35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1015</v>
      </c>
      <c r="E1131" s="5" t="str">
        <f>VLOOKUP(F1131,'Set up'!$A$2:$C$48,2,FALSE)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up'!$A$2:$C$48,3,FALSE)</f>
        <v>Cash</v>
      </c>
      <c r="J1131" s="5">
        <f>VLOOKUP(F1131,'Set up'!$A$2:$D$48,4,FALSE)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up'!$A$2:$E$48,5,FALSE)</f>
        <v>PD Chq</v>
      </c>
      <c r="S1131" s="1" t="s">
        <v>1295</v>
      </c>
    </row>
    <row r="1132" spans="1:19" x14ac:dyDescent="0.35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1046</v>
      </c>
      <c r="E1132" s="5" t="str">
        <f>VLOOKUP(F1132,'Set up'!$A$2:$C$48,2,FALSE)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up'!$A$2:$C$48,3,FALSE)</f>
        <v>120</v>
      </c>
      <c r="J1132" s="5">
        <f>VLOOKUP(F1132,'Set up'!$A$2:$D$48,4,FALSE)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up'!$A$2:$E$48,5,FALSE)</f>
        <v>Chq</v>
      </c>
      <c r="S1132" s="1" t="s">
        <v>1785</v>
      </c>
    </row>
    <row r="1133" spans="1:19" x14ac:dyDescent="0.35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1046</v>
      </c>
      <c r="E1133" s="5" t="str">
        <f>VLOOKUP(F1133,'Set up'!$A$2:$C$48,2,FALSE)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up'!$A$2:$C$48,3,FALSE)</f>
        <v>120</v>
      </c>
      <c r="J1133" s="5">
        <f>VLOOKUP(F1133,'Set up'!$A$2:$D$48,4,FALSE)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up'!$A$2:$E$48,5,FALSE)</f>
        <v>Chq</v>
      </c>
      <c r="S1133" s="1" t="s">
        <v>1785</v>
      </c>
    </row>
    <row r="1134" spans="1:19" x14ac:dyDescent="0.35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1047</v>
      </c>
      <c r="E1134" s="5" t="str">
        <f>VLOOKUP(F1134,'Set up'!$A$2:$C$48,2,FALSE)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up'!$A$2:$C$48,3,FALSE)</f>
        <v>120</v>
      </c>
      <c r="J1134" s="5">
        <f>VLOOKUP(F1134,'Set up'!$A$2:$D$48,4,FALSE)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up'!$A$2:$E$48,5,FALSE)</f>
        <v>Trsf</v>
      </c>
      <c r="S1134" s="1" t="s">
        <v>1298</v>
      </c>
    </row>
    <row r="1135" spans="1:19" x14ac:dyDescent="0.35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1047</v>
      </c>
      <c r="E1135" s="5" t="str">
        <f>VLOOKUP(F1135,'Set up'!$A$2:$C$48,2,FALSE)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up'!$A$2:$C$48,3,FALSE)</f>
        <v>120</v>
      </c>
      <c r="J1135" s="5">
        <f>VLOOKUP(F1135,'Set up'!$A$2:$D$48,4,FALSE)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up'!$A$2:$E$48,5,FALSE)</f>
        <v>Trsf</v>
      </c>
      <c r="S1135" s="1" t="s">
        <v>1298</v>
      </c>
    </row>
    <row r="1136" spans="1:19" x14ac:dyDescent="0.35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1047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up'!$A$2:$C$48,3,FALSE)</f>
        <v>120</v>
      </c>
      <c r="J1136" s="5">
        <f>VLOOKUP(F1136,'Set up'!$A$2:$D$48,4,FALSE)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up'!$A$2:$E$48,5,FALSE)</f>
        <v>Trsf</v>
      </c>
      <c r="S1136" s="1" t="s">
        <v>1298</v>
      </c>
    </row>
    <row r="1137" spans="1:19" x14ac:dyDescent="0.35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1047</v>
      </c>
      <c r="E1137" s="5" t="str">
        <f>VLOOKUP(F1137,'Set up'!$A$2:$C$48,2,FALSE)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up'!$A$2:$C$48,3,FALSE)</f>
        <v>120</v>
      </c>
      <c r="J1137" s="5">
        <f>VLOOKUP(F1137,'Set up'!$A$2:$D$48,4,FALSE)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up'!$A$2:$E$48,5,FALSE)</f>
        <v>Trsf</v>
      </c>
      <c r="S1137" s="1" t="s">
        <v>1298</v>
      </c>
    </row>
    <row r="1138" spans="1:19" x14ac:dyDescent="0.35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1048</v>
      </c>
      <c r="E1138" s="5" t="str">
        <f>VLOOKUP(F1138,'Set up'!$A$2:$C$48,2,FALSE)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up'!$A$2:$C$48,3,FALSE)</f>
        <v>60</v>
      </c>
      <c r="J1138" s="5">
        <f>VLOOKUP(F1138,'Set up'!$A$2:$D$48,4,FALSE)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up'!$A$2:$E$48,5,FALSE)</f>
        <v>Chq</v>
      </c>
      <c r="S1138" s="1" t="s">
        <v>1382</v>
      </c>
    </row>
    <row r="1139" spans="1:19" x14ac:dyDescent="0.35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1048</v>
      </c>
      <c r="E1139" s="5" t="str">
        <f>VLOOKUP(F1139,'Set up'!$A$2:$C$48,2,FALSE)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up'!$A$2:$C$48,3,FALSE)</f>
        <v>60</v>
      </c>
      <c r="J1139" s="5">
        <f>VLOOKUP(F1139,'Set up'!$A$2:$D$48,4,FALSE)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up'!$A$2:$E$48,5,FALSE)</f>
        <v>Chq</v>
      </c>
      <c r="S1139" s="1" t="s">
        <v>1382</v>
      </c>
    </row>
    <row r="1140" spans="1:19" x14ac:dyDescent="0.35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1048</v>
      </c>
      <c r="E1140" s="5" t="str">
        <f>VLOOKUP(F1140,'Set up'!$A$2:$C$48,2,FALSE)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up'!$A$2:$C$48,3,FALSE)</f>
        <v>60</v>
      </c>
      <c r="J1140" s="5">
        <f>VLOOKUP(F1140,'Set up'!$A$2:$D$48,4,FALSE)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up'!$A$2:$E$48,5,FALSE)</f>
        <v>Chq</v>
      </c>
      <c r="S1140" s="1" t="s">
        <v>1382</v>
      </c>
    </row>
    <row r="1141" spans="1:19" x14ac:dyDescent="0.35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1050</v>
      </c>
      <c r="E1141" s="5" t="str">
        <f>VLOOKUP(F1141,'Set up'!$A$2:$C$48,2,FALSE)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up'!$A$2:$C$48,3,FALSE)</f>
        <v>Cash</v>
      </c>
      <c r="J1141" s="5">
        <f>VLOOKUP(F1141,'Set up'!$A$2:$D$48,4,FALSE)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up'!$A$2:$E$48,5,FALSE)</f>
        <v>Trsf</v>
      </c>
      <c r="S1141" s="1" t="s">
        <v>1078</v>
      </c>
    </row>
    <row r="1142" spans="1:19" x14ac:dyDescent="0.35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1050</v>
      </c>
      <c r="E1142" s="5" t="str">
        <f>VLOOKUP(F1142,'Set up'!$A$2:$C$48,2,FALSE)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up'!$A$2:$C$48,3,FALSE)</f>
        <v>Cash</v>
      </c>
      <c r="J1142" s="5">
        <f>VLOOKUP(F1142,'Set up'!$A$2:$D$48,4,FALSE)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up'!$A$2:$E$48,5,FALSE)</f>
        <v>Trsf</v>
      </c>
      <c r="S1142" s="1" t="s">
        <v>1078</v>
      </c>
    </row>
    <row r="1143" spans="1:19" x14ac:dyDescent="0.35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1053</v>
      </c>
      <c r="E1143" s="5" t="str">
        <f>VLOOKUP(F1143,'Set up'!$A$2:$C$48,2,FALSE)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up'!$A$2:$C$48,3,FALSE)</f>
        <v>Cash</v>
      </c>
      <c r="J1143" s="5">
        <f>VLOOKUP(F1143,'Set up'!$A$2:$D$48,4,FALSE)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up'!$A$2:$E$48,5,FALSE)</f>
        <v>Trsf</v>
      </c>
      <c r="S1143" s="1" t="s">
        <v>1083</v>
      </c>
    </row>
    <row r="1144" spans="1:19" x14ac:dyDescent="0.35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1053</v>
      </c>
      <c r="E1144" s="5" t="str">
        <f>VLOOKUP(F1144,'Set up'!$A$2:$C$48,2,FALSE)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up'!$A$2:$C$48,3,FALSE)</f>
        <v>Cash</v>
      </c>
      <c r="J1144" s="5">
        <f>VLOOKUP(F1144,'Set up'!$A$2:$D$48,4,FALSE)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up'!$A$2:$E$48,5,FALSE)</f>
        <v>Trsf</v>
      </c>
      <c r="S1144" s="1" t="s">
        <v>1083</v>
      </c>
    </row>
    <row r="1145" spans="1:19" x14ac:dyDescent="0.35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1053</v>
      </c>
      <c r="E1145" s="5" t="str">
        <f>VLOOKUP(F1145,'Set up'!$A$2:$C$48,2,FALSE)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up'!$A$2:$C$48,3,FALSE)</f>
        <v>Cash</v>
      </c>
      <c r="J1145" s="5">
        <f>VLOOKUP(F1145,'Set up'!$A$2:$D$48,4,FALSE)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up'!$A$2:$E$48,5,FALSE)</f>
        <v>Trsf</v>
      </c>
      <c r="S1145" s="1" t="s">
        <v>1083</v>
      </c>
    </row>
    <row r="1146" spans="1:19" x14ac:dyDescent="0.35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1055</v>
      </c>
      <c r="E1146" s="5" t="str">
        <f>VLOOKUP(F1146,'Set up'!$A$2:$C$48,2,FALSE)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up'!$A$2:$C$48,3,FALSE)</f>
        <v>Cash</v>
      </c>
      <c r="J1146" s="5">
        <f>VLOOKUP(F1146,'Set up'!$A$2:$D$48,4,FALSE)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up'!$A$2:$E$48,5,FALSE)</f>
        <v>Trsf</v>
      </c>
      <c r="S1146" s="1" t="s">
        <v>1151</v>
      </c>
    </row>
    <row r="1147" spans="1:19" x14ac:dyDescent="0.35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1055</v>
      </c>
      <c r="E1147" s="5" t="str">
        <f>VLOOKUP(F1147,'Set up'!$A$2:$C$48,2,FALSE)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up'!$A$2:$C$48,3,FALSE)</f>
        <v>Cash</v>
      </c>
      <c r="J1147" s="5">
        <f>VLOOKUP(F1147,'Set up'!$A$2:$D$48,4,FALSE)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up'!$A$2:$E$48,5,FALSE)</f>
        <v>Trsf</v>
      </c>
      <c r="S1147" s="1" t="s">
        <v>1151</v>
      </c>
    </row>
    <row r="1148" spans="1:19" x14ac:dyDescent="0.35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1062</v>
      </c>
      <c r="E1148" s="5" t="str">
        <f>VLOOKUP(F1148,'Set up'!$A$2:$C$48,2,FALSE)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up'!$A$2:$C$48,3,FALSE)</f>
        <v>Cash</v>
      </c>
      <c r="J1148" s="5">
        <f>VLOOKUP(F1148,'Set up'!$A$2:$D$48,4,FALSE)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up'!$A$2:$E$48,5,FALSE)</f>
        <v>Trsf</v>
      </c>
      <c r="S1148" s="1" t="s">
        <v>1084</v>
      </c>
    </row>
    <row r="1149" spans="1:19" x14ac:dyDescent="0.35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1062</v>
      </c>
      <c r="E1149" s="5" t="str">
        <f>VLOOKUP(F1149,'Set up'!$A$2:$C$48,2,FALSE)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up'!$A$2:$C$48,3,FALSE)</f>
        <v>Cash</v>
      </c>
      <c r="J1149" s="5">
        <f>VLOOKUP(F1149,'Set up'!$A$2:$D$48,4,FALSE)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up'!$A$2:$E$48,5,FALSE)</f>
        <v>Trsf</v>
      </c>
      <c r="S1149" s="1" t="s">
        <v>1084</v>
      </c>
    </row>
    <row r="1150" spans="1:19" x14ac:dyDescent="0.35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1062</v>
      </c>
      <c r="E1150" s="5" t="str">
        <f>VLOOKUP(F1150,'Set up'!$A$2:$C$48,2,FALSE)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up'!$A$2:$C$48,3,FALSE)</f>
        <v>Cash</v>
      </c>
      <c r="J1150" s="5">
        <f>VLOOKUP(F1150,'Set up'!$A$2:$D$48,4,FALSE)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up'!$A$2:$E$48,5,FALSE)</f>
        <v>Trsf</v>
      </c>
      <c r="S1150" s="1" t="s">
        <v>1084</v>
      </c>
    </row>
    <row r="1151" spans="1:19" x14ac:dyDescent="0.35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1062</v>
      </c>
      <c r="E1151" s="5" t="str">
        <f>VLOOKUP(F1151,'Set up'!$A$2:$C$48,2,FALSE)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up'!$A$2:$C$48,3,FALSE)</f>
        <v>Cash</v>
      </c>
      <c r="J1151" s="5">
        <f>VLOOKUP(F1151,'Set up'!$A$2:$D$48,4,FALSE)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up'!$A$2:$E$48,5,FALSE)</f>
        <v>Trsf</v>
      </c>
      <c r="S1151" s="1" t="s">
        <v>1084</v>
      </c>
    </row>
    <row r="1152" spans="1:19" x14ac:dyDescent="0.35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1063</v>
      </c>
      <c r="E1152" s="5" t="str">
        <f>VLOOKUP(F1152,'Set up'!$A$2:$C$48,2,FALSE)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up'!$A$2:$C$48,3,FALSE)</f>
        <v>Cash</v>
      </c>
      <c r="J1152" s="5">
        <f>VLOOKUP(F1152,'Set up'!$A$2:$D$48,4,FALSE)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up'!$A$2:$E$48,5,FALSE)</f>
        <v>PD Chq</v>
      </c>
      <c r="S1152" s="1" t="s">
        <v>1372</v>
      </c>
    </row>
    <row r="1153" spans="1:19" x14ac:dyDescent="0.35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1063</v>
      </c>
      <c r="E1153" s="5" t="str">
        <f>VLOOKUP(F1153,'Set up'!$A$2:$C$48,2,FALSE)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up'!$A$2:$C$48,3,FALSE)</f>
        <v>Cash</v>
      </c>
      <c r="J1153" s="5">
        <f>VLOOKUP(F1153,'Set up'!$A$2:$D$48,4,FALSE)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up'!$A$2:$E$48,5,FALSE)</f>
        <v>PD Chq</v>
      </c>
      <c r="S1153" s="1" t="s">
        <v>1372</v>
      </c>
    </row>
    <row r="1154" spans="1:19" x14ac:dyDescent="0.35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1063</v>
      </c>
      <c r="E1154" s="5" t="str">
        <f>VLOOKUP(F1154,'Set up'!$A$2:$C$48,2,FALSE)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up'!$A$2:$C$48,3,FALSE)</f>
        <v>Cash</v>
      </c>
      <c r="J1154" s="5">
        <f>VLOOKUP(F1154,'Set up'!$A$2:$D$48,4,FALSE)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up'!$A$2:$E$48,5,FALSE)</f>
        <v>PD Chq</v>
      </c>
      <c r="S1154" s="1" t="s">
        <v>1372</v>
      </c>
    </row>
    <row r="1155" spans="1:19" x14ac:dyDescent="0.35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1064</v>
      </c>
      <c r="E1155" s="5" t="str">
        <f>VLOOKUP(F1155,'Set up'!$A$2:$C$48,2,FALSE)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up'!$A$2:$C$48,3,FALSE)</f>
        <v>Cash</v>
      </c>
      <c r="J1155" s="5">
        <f>VLOOKUP(F1155,'Set up'!$A$2:$D$48,4,FALSE)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up'!$A$2:$E$48,5,FALSE)</f>
        <v>Trsf</v>
      </c>
      <c r="S1155" s="1" t="s">
        <v>1500</v>
      </c>
    </row>
    <row r="1156" spans="1:19" x14ac:dyDescent="0.35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1064</v>
      </c>
      <c r="E1156" s="5" t="str">
        <f>VLOOKUP(F1156,'Set up'!$A$2:$C$48,2,FALSE)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up'!$A$2:$C$48,3,FALSE)</f>
        <v>Cash</v>
      </c>
      <c r="J1156" s="5">
        <f>VLOOKUP(F1156,'Set up'!$A$2:$D$48,4,FALSE)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up'!$A$2:$E$48,5,FALSE)</f>
        <v>Trsf</v>
      </c>
      <c r="S1156" s="1" t="s">
        <v>1501</v>
      </c>
    </row>
    <row r="1157" spans="1:19" x14ac:dyDescent="0.35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1064</v>
      </c>
      <c r="E1157" s="5" t="str">
        <f>VLOOKUP(F1157,'Set up'!$A$2:$C$48,2,FALSE)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up'!$A$2:$C$48,3,FALSE)</f>
        <v>Cash</v>
      </c>
      <c r="J1157" s="5">
        <f>VLOOKUP(F1157,'Set up'!$A$2:$D$48,4,FALSE)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up'!$A$2:$E$48,5,FALSE)</f>
        <v>Trsf</v>
      </c>
      <c r="S1157" s="1" t="s">
        <v>1502</v>
      </c>
    </row>
    <row r="1158" spans="1:19" x14ac:dyDescent="0.35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1064</v>
      </c>
      <c r="E1158" s="5" t="str">
        <f>VLOOKUP(F1158,'Set up'!$A$2:$C$48,2,FALSE)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up'!$A$2:$C$48,3,FALSE)</f>
        <v>Cash</v>
      </c>
      <c r="J1158" s="5">
        <f>VLOOKUP(F1158,'Set up'!$A$2:$D$48,4,FALSE)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up'!$A$2:$E$48,5,FALSE)</f>
        <v>Trsf</v>
      </c>
      <c r="S1158" s="1" t="s">
        <v>1503</v>
      </c>
    </row>
    <row r="1159" spans="1:19" x14ac:dyDescent="0.35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1064</v>
      </c>
      <c r="E1159" s="5" t="str">
        <f>VLOOKUP(F1159,'Set up'!$A$2:$C$48,2,FALSE)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up'!$A$2:$C$48,3,FALSE)</f>
        <v>Cash</v>
      </c>
      <c r="J1159" s="5">
        <f>VLOOKUP(F1159,'Set up'!$A$2:$D$48,4,FALSE)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up'!$A$2:$E$48,5,FALSE)</f>
        <v>Trsf</v>
      </c>
      <c r="S1159" s="1" t="s">
        <v>1504</v>
      </c>
    </row>
    <row r="1160" spans="1:19" x14ac:dyDescent="0.35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1064</v>
      </c>
      <c r="E1160" s="5" t="str">
        <f>VLOOKUP(F1160,'Set up'!$A$2:$C$48,2,FALSE)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up'!$A$2:$C$48,3,FALSE)</f>
        <v>Cash</v>
      </c>
      <c r="J1160" s="5">
        <f>VLOOKUP(F1160,'Set up'!$A$2:$D$48,4,FALSE)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up'!$A$2:$E$48,5,FALSE)</f>
        <v>Trsf</v>
      </c>
      <c r="S1160" s="1" t="s">
        <v>1505</v>
      </c>
    </row>
    <row r="1161" spans="1:19" x14ac:dyDescent="0.35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1065</v>
      </c>
      <c r="E1161" s="5" t="str">
        <f>VLOOKUP(F1161,'Set up'!$A$2:$C$48,2,FALSE)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up'!$A$2:$C$48,3,FALSE)</f>
        <v>Cash</v>
      </c>
      <c r="J1161" s="5">
        <f>VLOOKUP(F1161,'Set up'!$A$2:$D$48,4,FALSE)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up'!$A$2:$E$48,5,FALSE)</f>
        <v>Trsf</v>
      </c>
      <c r="S1161" s="1" t="s">
        <v>1477</v>
      </c>
    </row>
    <row r="1162" spans="1:19" x14ac:dyDescent="0.35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1065</v>
      </c>
      <c r="E1162" s="5" t="str">
        <f>VLOOKUP(F1162,'Set up'!$A$2:$C$48,2,FALSE)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up'!$A$2:$C$48,3,FALSE)</f>
        <v>Cash</v>
      </c>
      <c r="J1162" s="5">
        <f>VLOOKUP(F1162,'Set up'!$A$2:$D$48,4,FALSE)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up'!$A$2:$E$48,5,FALSE)</f>
        <v>Trsf</v>
      </c>
      <c r="S1162" s="1" t="s">
        <v>1477</v>
      </c>
    </row>
    <row r="1163" spans="1:19" x14ac:dyDescent="0.35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1065</v>
      </c>
      <c r="E1163" s="5" t="str">
        <f>VLOOKUP(F1163,'Set up'!$A$2:$C$48,2,FALSE)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up'!$A$2:$C$48,3,FALSE)</f>
        <v>Cash</v>
      </c>
      <c r="J1163" s="5">
        <f>VLOOKUP(F1163,'Set up'!$A$2:$D$48,4,FALSE)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up'!$A$2:$E$48,5,FALSE)</f>
        <v>Trsf</v>
      </c>
      <c r="S1163" s="1" t="s">
        <v>1477</v>
      </c>
    </row>
    <row r="1164" spans="1:19" x14ac:dyDescent="0.35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1065</v>
      </c>
      <c r="E1164" s="5" t="str">
        <f>VLOOKUP(F1164,'Set up'!$A$2:$C$48,2,FALSE)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up'!$A$2:$C$48,3,FALSE)</f>
        <v>Cash</v>
      </c>
      <c r="J1164" s="5">
        <f>VLOOKUP(F1164,'Set up'!$A$2:$D$48,4,FALSE)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up'!$A$2:$E$48,5,FALSE)</f>
        <v>Trsf</v>
      </c>
      <c r="S1164" s="1" t="s">
        <v>1477</v>
      </c>
    </row>
    <row r="1165" spans="1:19" x14ac:dyDescent="0.35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1065</v>
      </c>
      <c r="E1165" s="5" t="str">
        <f>VLOOKUP(F1165,'Set up'!$A$2:$C$48,2,FALSE)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up'!$A$2:$C$48,3,FALSE)</f>
        <v>Cash</v>
      </c>
      <c r="J1165" s="5">
        <f>VLOOKUP(F1165,'Set up'!$A$2:$D$48,4,FALSE)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up'!$A$2:$E$48,5,FALSE)</f>
        <v>Trsf</v>
      </c>
      <c r="S1165" s="1" t="s">
        <v>1477</v>
      </c>
    </row>
    <row r="1166" spans="1:19" x14ac:dyDescent="0.35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1065</v>
      </c>
      <c r="E1166" s="5" t="str">
        <f>VLOOKUP(F1166,'Set up'!$A$2:$C$48,2,FALSE)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up'!$A$2:$C$48,3,FALSE)</f>
        <v>Cash</v>
      </c>
      <c r="J1166" s="5">
        <f>VLOOKUP(F1166,'Set up'!$A$2:$D$48,4,FALSE)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up'!$A$2:$E$48,5,FALSE)</f>
        <v>Trsf</v>
      </c>
      <c r="S1166" s="1" t="s">
        <v>1477</v>
      </c>
    </row>
    <row r="1167" spans="1:19" x14ac:dyDescent="0.35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1065</v>
      </c>
      <c r="E1167" s="5" t="str">
        <f>VLOOKUP(F1167,'Set up'!$A$2:$C$48,2,FALSE)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up'!$A$2:$C$48,3,FALSE)</f>
        <v>Cash</v>
      </c>
      <c r="J1167" s="5">
        <f>VLOOKUP(F1167,'Set up'!$A$2:$D$48,4,FALSE)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up'!$A$2:$E$48,5,FALSE)</f>
        <v>Trsf</v>
      </c>
      <c r="S1167" s="1" t="s">
        <v>1477</v>
      </c>
    </row>
    <row r="1168" spans="1:19" x14ac:dyDescent="0.35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1065</v>
      </c>
      <c r="E1168" s="5" t="str">
        <f>VLOOKUP(F1168,'Set up'!$A$2:$C$48,2,FALSE)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up'!$A$2:$C$48,3,FALSE)</f>
        <v>Cash</v>
      </c>
      <c r="J1168" s="5">
        <f>VLOOKUP(F1168,'Set up'!$A$2:$D$48,4,FALSE)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up'!$A$2:$E$48,5,FALSE)</f>
        <v>Trsf</v>
      </c>
      <c r="S1168" s="1" t="s">
        <v>1477</v>
      </c>
    </row>
    <row r="1169" spans="1:19" x14ac:dyDescent="0.35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1065</v>
      </c>
      <c r="E1169" s="5" t="str">
        <f>VLOOKUP(F1169,'Set up'!$A$2:$C$48,2,FALSE)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up'!$A$2:$C$48,3,FALSE)</f>
        <v>Cash</v>
      </c>
      <c r="J1169" s="5">
        <f>VLOOKUP(F1169,'Set up'!$A$2:$D$48,4,FALSE)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up'!$A$2:$E$48,5,FALSE)</f>
        <v>Trsf</v>
      </c>
      <c r="S1169" s="1" t="s">
        <v>1477</v>
      </c>
    </row>
    <row r="1170" spans="1:19" x14ac:dyDescent="0.35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1065</v>
      </c>
      <c r="E1170" s="5" t="str">
        <f>VLOOKUP(F1170,'Set up'!$A$2:$C$48,2,FALSE)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up'!$A$2:$C$48,3,FALSE)</f>
        <v>Cash</v>
      </c>
      <c r="J1170" s="5">
        <f>VLOOKUP(F1170,'Set up'!$A$2:$D$48,4,FALSE)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up'!$A$2:$E$48,5,FALSE)</f>
        <v>Trsf</v>
      </c>
      <c r="S1170" s="1" t="s">
        <v>1477</v>
      </c>
    </row>
    <row r="1171" spans="1:19" x14ac:dyDescent="0.35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1066</v>
      </c>
      <c r="E1171" s="5" t="str">
        <f>VLOOKUP(F1171,'Set up'!$A$2:$C$48,2,FALSE)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up'!$A$2:$C$48,3,FALSE)</f>
        <v>Cash</v>
      </c>
      <c r="J1171" s="5">
        <f>VLOOKUP(F1171,'Set up'!$A$2:$D$48,4,FALSE)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up'!$A$2:$E$48,5,FALSE)</f>
        <v>Trsf</v>
      </c>
      <c r="S1171" s="1" t="s">
        <v>1216</v>
      </c>
    </row>
    <row r="1172" spans="1:19" x14ac:dyDescent="0.35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1066</v>
      </c>
      <c r="E1172" s="5" t="str">
        <f>VLOOKUP(F1172,'Set up'!$A$2:$C$48,2,FALSE)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up'!$A$2:$C$48,3,FALSE)</f>
        <v>Cash</v>
      </c>
      <c r="J1172" s="5">
        <f>VLOOKUP(F1172,'Set up'!$A$2:$D$48,4,FALSE)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up'!$A$2:$E$48,5,FALSE)</f>
        <v>Trsf</v>
      </c>
      <c r="S1172" s="1" t="s">
        <v>1215</v>
      </c>
    </row>
    <row r="1173" spans="1:19" x14ac:dyDescent="0.35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1066</v>
      </c>
      <c r="E1173" s="5" t="str">
        <f>VLOOKUP(F1173,'Set up'!$A$2:$C$48,2,FALSE)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up'!$A$2:$C$48,3,FALSE)</f>
        <v>Cash</v>
      </c>
      <c r="J1173" s="5">
        <f>VLOOKUP(F1173,'Set up'!$A$2:$D$48,4,FALSE)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up'!$A$2:$E$48,5,FALSE)</f>
        <v>Trsf</v>
      </c>
      <c r="S1173" s="1" t="s">
        <v>1217</v>
      </c>
    </row>
    <row r="1174" spans="1:19" x14ac:dyDescent="0.35">
      <c r="A1174" s="97" t="s">
        <v>1069</v>
      </c>
      <c r="B1174" s="5">
        <f t="shared" si="326"/>
        <v>11</v>
      </c>
      <c r="C1174" s="5">
        <f t="shared" si="327"/>
        <v>2022</v>
      </c>
      <c r="D1174" s="5" t="s">
        <v>1067</v>
      </c>
      <c r="E1174" s="5" t="str">
        <f>VLOOKUP(F1174,'Set up'!$A$2:$C$48,2,FALSE)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up'!$A$2:$C$48,3,FALSE)</f>
        <v>Cash</v>
      </c>
      <c r="J1174" s="5">
        <f>VLOOKUP(F1174,'Set up'!$A$2:$D$48,4,FALSE)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up'!$A$2:$E$48,5,FALSE)</f>
        <v>Trsf</v>
      </c>
      <c r="S1174" s="1" t="s">
        <v>1218</v>
      </c>
    </row>
    <row r="1175" spans="1:19" x14ac:dyDescent="0.35">
      <c r="A1175" s="97" t="s">
        <v>1070</v>
      </c>
      <c r="B1175" s="5">
        <f t="shared" si="326"/>
        <v>11</v>
      </c>
      <c r="C1175" s="5">
        <f t="shared" si="327"/>
        <v>2022</v>
      </c>
      <c r="D1175" s="5" t="s">
        <v>1068</v>
      </c>
      <c r="E1175" s="5" t="str">
        <f>VLOOKUP(F1175,'Set up'!$A$2:$C$48,2,FALSE)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up'!$A$2:$C$48,3,FALSE)</f>
        <v>Cash</v>
      </c>
      <c r="J1175" s="5">
        <f>VLOOKUP(F1175,'Set up'!$A$2:$D$48,4,FALSE)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up'!$A$2:$E$48,5,FALSE)</f>
        <v>Trsf</v>
      </c>
      <c r="S1175" s="1" t="s">
        <v>1141</v>
      </c>
    </row>
    <row r="1176" spans="1:19" x14ac:dyDescent="0.35">
      <c r="A1176" s="97" t="s">
        <v>1070</v>
      </c>
      <c r="B1176" s="5">
        <f t="shared" si="326"/>
        <v>11</v>
      </c>
      <c r="C1176" s="5">
        <f t="shared" si="327"/>
        <v>2022</v>
      </c>
      <c r="D1176" s="5" t="s">
        <v>1071</v>
      </c>
      <c r="E1176" s="5" t="str">
        <f>VLOOKUP(F1176,'Set up'!$A$2:$C$48,2,FALSE)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up'!$A$2:$C$48,3,FALSE)</f>
        <v>Cash</v>
      </c>
      <c r="J1176" s="5">
        <f>VLOOKUP(F1176,'Set up'!$A$2:$D$48,4,FALSE)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up'!$A$2:$E$48,5,FALSE)</f>
        <v>Trsf</v>
      </c>
      <c r="S1176" s="1" t="s">
        <v>1090</v>
      </c>
    </row>
    <row r="1177" spans="1:19" x14ac:dyDescent="0.35">
      <c r="A1177" s="97" t="s">
        <v>1070</v>
      </c>
      <c r="B1177" s="5">
        <f t="shared" si="326"/>
        <v>11</v>
      </c>
      <c r="C1177" s="5">
        <f t="shared" si="327"/>
        <v>2022</v>
      </c>
      <c r="D1177" s="5" t="s">
        <v>1075</v>
      </c>
      <c r="E1177" s="5" t="str">
        <f>VLOOKUP(F1177,'Set up'!$A$2:$C$48,2,FALSE)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up'!$A$2:$C$48,3,FALSE)</f>
        <v>Cash</v>
      </c>
      <c r="J1177" s="5">
        <f>VLOOKUP(F1177,'Set up'!$A$2:$D$48,4,FALSE)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up'!$A$2:$E$48,5,FALSE)</f>
        <v>Trsf</v>
      </c>
      <c r="S1177" s="1" t="s">
        <v>1506</v>
      </c>
    </row>
    <row r="1178" spans="1:19" x14ac:dyDescent="0.35">
      <c r="A1178" s="97" t="s">
        <v>1070</v>
      </c>
      <c r="B1178" s="5">
        <f t="shared" si="326"/>
        <v>11</v>
      </c>
      <c r="C1178" s="5">
        <f t="shared" si="327"/>
        <v>2022</v>
      </c>
      <c r="D1178" s="5" t="s">
        <v>1075</v>
      </c>
      <c r="E1178" s="5" t="str">
        <f>VLOOKUP(F1178,'Set up'!$A$2:$C$48,2,FALSE)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up'!$A$2:$C$48,3,FALSE)</f>
        <v>Cash</v>
      </c>
      <c r="J1178" s="5">
        <f>VLOOKUP(F1178,'Set up'!$A$2:$D$48,4,FALSE)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up'!$A$2:$E$48,5,FALSE)</f>
        <v>Trsf</v>
      </c>
      <c r="S1178" s="1" t="s">
        <v>1507</v>
      </c>
    </row>
    <row r="1179" spans="1:19" x14ac:dyDescent="0.35">
      <c r="A1179" s="97" t="s">
        <v>1070</v>
      </c>
      <c r="B1179" s="5">
        <f t="shared" si="326"/>
        <v>11</v>
      </c>
      <c r="C1179" s="5">
        <f t="shared" si="327"/>
        <v>2022</v>
      </c>
      <c r="D1179" s="5" t="s">
        <v>1075</v>
      </c>
      <c r="E1179" s="5" t="str">
        <f>VLOOKUP(F1179,'Set up'!$A$2:$C$48,2,FALSE)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up'!$A$2:$C$48,3,FALSE)</f>
        <v>Cash</v>
      </c>
      <c r="J1179" s="5">
        <f>VLOOKUP(F1179,'Set up'!$A$2:$D$48,4,FALSE)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up'!$A$2:$E$48,5,FALSE)</f>
        <v>Trsf</v>
      </c>
      <c r="S1179" s="1" t="s">
        <v>1508</v>
      </c>
    </row>
    <row r="1180" spans="1:19" x14ac:dyDescent="0.35">
      <c r="A1180" s="97" t="s">
        <v>1070</v>
      </c>
      <c r="B1180" s="5">
        <f t="shared" si="326"/>
        <v>11</v>
      </c>
      <c r="C1180" s="5">
        <f t="shared" si="327"/>
        <v>2022</v>
      </c>
      <c r="D1180" s="5" t="s">
        <v>1075</v>
      </c>
      <c r="E1180" s="5" t="str">
        <f>VLOOKUP(F1180,'Set up'!$A$2:$C$48,2,FALSE)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up'!$A$2:$C$48,3,FALSE)</f>
        <v>Cash</v>
      </c>
      <c r="J1180" s="5">
        <f>VLOOKUP(F1180,'Set up'!$A$2:$D$48,4,FALSE)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up'!$A$2:$E$48,5,FALSE)</f>
        <v>Trsf</v>
      </c>
      <c r="S1180" s="1" t="s">
        <v>1509</v>
      </c>
    </row>
    <row r="1181" spans="1:19" x14ac:dyDescent="0.35">
      <c r="A1181" s="97" t="s">
        <v>1070</v>
      </c>
      <c r="B1181" s="5">
        <f t="shared" si="326"/>
        <v>11</v>
      </c>
      <c r="C1181" s="5">
        <f t="shared" si="327"/>
        <v>2022</v>
      </c>
      <c r="D1181" s="5" t="s">
        <v>1075</v>
      </c>
      <c r="E1181" s="5" t="str">
        <f>VLOOKUP(F1181,'Set up'!$A$2:$C$48,2,FALSE)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up'!$A$2:$C$48,3,FALSE)</f>
        <v>Cash</v>
      </c>
      <c r="J1181" s="5">
        <f>VLOOKUP(F1181,'Set up'!$A$2:$D$48,4,FALSE)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up'!$A$2:$E$48,5,FALSE)</f>
        <v>Trsf</v>
      </c>
      <c r="S1181" s="1" t="s">
        <v>1511</v>
      </c>
    </row>
    <row r="1182" spans="1:19" x14ac:dyDescent="0.35">
      <c r="A1182" s="97" t="s">
        <v>1070</v>
      </c>
      <c r="B1182" s="5">
        <f t="shared" si="326"/>
        <v>11</v>
      </c>
      <c r="C1182" s="5">
        <f t="shared" si="327"/>
        <v>2022</v>
      </c>
      <c r="D1182" s="5" t="s">
        <v>1075</v>
      </c>
      <c r="E1182" s="5" t="str">
        <f>VLOOKUP(F1182,'Set up'!$A$2:$C$48,2,FALSE)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up'!$A$2:$C$48,3,FALSE)</f>
        <v>Cash</v>
      </c>
      <c r="J1182" s="5">
        <f>VLOOKUP(F1182,'Set up'!$A$2:$D$48,4,FALSE)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up'!$A$2:$E$48,5,FALSE)</f>
        <v>Trsf</v>
      </c>
      <c r="S1182" s="1" t="s">
        <v>1512</v>
      </c>
    </row>
    <row r="1183" spans="1:19" x14ac:dyDescent="0.35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1091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up'!$A$2:$C$48,3,FALSE)</f>
        <v>45</v>
      </c>
      <c r="J1183" s="5">
        <f>VLOOKUP(F1183,'Set up'!$A$2:$D$48,4,FALSE)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up'!$A$2:$E$48,5,FALSE)</f>
        <v>PD Chq</v>
      </c>
      <c r="S1183" s="1" t="s">
        <v>1223</v>
      </c>
    </row>
    <row r="1184" spans="1:19" x14ac:dyDescent="0.35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1091</v>
      </c>
      <c r="E1184" s="5" t="str">
        <f>VLOOKUP(F1184,'Set up'!$A$2:$C$48,2,FALSE)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up'!$A$2:$C$48,3,FALSE)</f>
        <v>45</v>
      </c>
      <c r="J1184" s="5">
        <f>VLOOKUP(F1184,'Set up'!$A$2:$D$48,4,FALSE)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up'!$A$2:$E$48,5,FALSE)</f>
        <v>PD Chq</v>
      </c>
      <c r="S1184" s="1" t="s">
        <v>1290</v>
      </c>
    </row>
    <row r="1185" spans="1:19" x14ac:dyDescent="0.35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1091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up'!$A$2:$C$48,3,FALSE)</f>
        <v>45</v>
      </c>
      <c r="J1185" s="5">
        <f>VLOOKUP(F1185,'Set up'!$A$2:$D$48,4,FALSE)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up'!$A$2:$E$48,5,FALSE)</f>
        <v>PD Chq</v>
      </c>
      <c r="S1185" s="1" t="s">
        <v>1291</v>
      </c>
    </row>
    <row r="1186" spans="1:19" x14ac:dyDescent="0.35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1091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up'!$A$2:$C$48,3,FALSE)</f>
        <v>45</v>
      </c>
      <c r="J1186" s="5">
        <f>VLOOKUP(F1186,'Set up'!$A$2:$D$48,4,FALSE)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up'!$A$2:$E$48,5,FALSE)</f>
        <v>PD Chq</v>
      </c>
      <c r="S1186" s="1" t="s">
        <v>1292</v>
      </c>
    </row>
    <row r="1187" spans="1:19" x14ac:dyDescent="0.35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1091</v>
      </c>
      <c r="E1187" s="5" t="str">
        <f>VLOOKUP(F1187,'Set up'!$A$2:$C$48,2,FALSE)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up'!$A$2:$C$48,3,FALSE)</f>
        <v>45</v>
      </c>
      <c r="J1187" s="5">
        <f>VLOOKUP(F1187,'Set up'!$A$2:$D$48,4,FALSE)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up'!$A$2:$E$48,5,FALSE)</f>
        <v>PD Chq</v>
      </c>
      <c r="S1187" s="1" t="s">
        <v>1293</v>
      </c>
    </row>
    <row r="1188" spans="1:19" x14ac:dyDescent="0.35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1092</v>
      </c>
      <c r="E1188" s="5" t="str">
        <f>VLOOKUP(F1188,'Set up'!$A$2:$C$48,2,FALSE)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up'!$A$2:$C$48,3,FALSE)</f>
        <v>120</v>
      </c>
      <c r="J1188" s="5">
        <f>VLOOKUP(F1188,'Set up'!$A$2:$D$48,4,FALSE)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up'!$A$2:$E$48,5,FALSE)</f>
        <v>Trsf</v>
      </c>
      <c r="S1188" s="1" t="s">
        <v>1298</v>
      </c>
    </row>
    <row r="1189" spans="1:19" x14ac:dyDescent="0.35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1092</v>
      </c>
      <c r="E1189" s="5" t="str">
        <f>VLOOKUP(F1189,'Set up'!$A$2:$C$48,2,FALSE)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up'!$A$2:$C$48,3,FALSE)</f>
        <v>120</v>
      </c>
      <c r="J1189" s="5">
        <f>VLOOKUP(F1189,'Set up'!$A$2:$D$48,4,FALSE)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up'!$A$2:$E$48,5,FALSE)</f>
        <v>Trsf</v>
      </c>
      <c r="S1189" s="1" t="s">
        <v>1298</v>
      </c>
    </row>
    <row r="1190" spans="1:19" x14ac:dyDescent="0.35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1092</v>
      </c>
      <c r="E1190" s="5" t="str">
        <f>VLOOKUP(F1190,'Set up'!$A$2:$C$48,2,FALSE)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up'!$A$2:$C$48,3,FALSE)</f>
        <v>120</v>
      </c>
      <c r="J1190" s="5">
        <f>VLOOKUP(F1190,'Set up'!$A$2:$D$48,4,FALSE)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up'!$A$2:$E$48,5,FALSE)</f>
        <v>Trsf</v>
      </c>
      <c r="S1190" s="1" t="s">
        <v>1298</v>
      </c>
    </row>
    <row r="1191" spans="1:19" x14ac:dyDescent="0.35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1092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up'!$A$2:$C$48,3,FALSE)</f>
        <v>120</v>
      </c>
      <c r="J1191" s="5">
        <f>VLOOKUP(F1191,'Set up'!$A$2:$D$48,4,FALSE)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up'!$A$2:$E$48,5,FALSE)</f>
        <v>Trsf</v>
      </c>
      <c r="S1191" s="1" t="s">
        <v>1298</v>
      </c>
    </row>
    <row r="1192" spans="1:19" x14ac:dyDescent="0.35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1092</v>
      </c>
      <c r="E1192" s="5" t="str">
        <f>VLOOKUP(F1192,'Set up'!$A$2:$C$48,2,FALSE)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up'!$A$2:$C$48,3,FALSE)</f>
        <v>120</v>
      </c>
      <c r="J1192" s="5">
        <f>VLOOKUP(F1192,'Set up'!$A$2:$D$48,4,FALSE)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up'!$A$2:$E$48,5,FALSE)</f>
        <v>Trsf</v>
      </c>
      <c r="S1192" s="1" t="s">
        <v>1298</v>
      </c>
    </row>
    <row r="1193" spans="1:19" x14ac:dyDescent="0.35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1092</v>
      </c>
      <c r="E1193" s="5" t="str">
        <f>VLOOKUP(F1193,'Set up'!$A$2:$C$48,2,FALSE)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up'!$A$2:$C$48,3,FALSE)</f>
        <v>120</v>
      </c>
      <c r="J1193" s="5">
        <f>VLOOKUP(F1193,'Set up'!$A$2:$D$48,4,FALSE)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up'!$A$2:$E$48,5,FALSE)</f>
        <v>Trsf</v>
      </c>
      <c r="S1193" s="1" t="s">
        <v>1298</v>
      </c>
    </row>
    <row r="1194" spans="1:19" x14ac:dyDescent="0.35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1096</v>
      </c>
      <c r="E1194" s="5" t="str">
        <f>VLOOKUP(F1194,'Set up'!$A$2:$C$48,2,FALSE)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up'!$A$2:$C$48,3,FALSE)</f>
        <v>Cash</v>
      </c>
      <c r="J1194" s="5">
        <f>VLOOKUP(F1194,'Set up'!$A$2:$D$48,4,FALSE)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up'!$A$2:$E$48,5,FALSE)</f>
        <v>Trsf</v>
      </c>
      <c r="S1194" s="1" t="s">
        <v>1102</v>
      </c>
    </row>
    <row r="1195" spans="1:19" x14ac:dyDescent="0.35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1097</v>
      </c>
      <c r="E1195" s="5" t="str">
        <f>VLOOKUP(F1195,'Set up'!$A$2:$C$48,2,FALSE)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up'!$A$2:$C$48,3,FALSE)</f>
        <v>Cash</v>
      </c>
      <c r="J1195" s="5">
        <f>VLOOKUP(F1195,'Set up'!$A$2:$D$48,4,FALSE)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up'!$A$2:$E$48,5,FALSE)</f>
        <v>Trsf</v>
      </c>
      <c r="S1195" s="1" t="s">
        <v>1103</v>
      </c>
    </row>
    <row r="1196" spans="1:19" x14ac:dyDescent="0.35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1097</v>
      </c>
      <c r="E1196" s="5" t="str">
        <f>VLOOKUP(F1196,'Set up'!$A$2:$C$48,2,FALSE)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up'!$A$2:$C$48,3,FALSE)</f>
        <v>Cash</v>
      </c>
      <c r="J1196" s="5">
        <f>VLOOKUP(F1196,'Set up'!$A$2:$D$48,4,FALSE)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up'!$A$2:$E$48,5,FALSE)</f>
        <v>Trsf</v>
      </c>
      <c r="S1196" s="1" t="s">
        <v>1103</v>
      </c>
    </row>
    <row r="1197" spans="1:19" x14ac:dyDescent="0.35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1106</v>
      </c>
      <c r="E1197" s="5" t="str">
        <f>VLOOKUP(F1197,'Set up'!$A$2:$C$48,2,FALSE)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up'!$A$2:$C$48,3,FALSE)</f>
        <v>Cash</v>
      </c>
      <c r="J1197" s="5">
        <f>VLOOKUP(F1197,'Set up'!$A$2:$D$48,4,FALSE)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up'!$A$2:$E$48,5,FALSE)</f>
        <v>Trsf</v>
      </c>
    </row>
    <row r="1198" spans="1:19" x14ac:dyDescent="0.35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1108</v>
      </c>
      <c r="E1198" s="5" t="str">
        <f>VLOOKUP(F1198,'Set up'!$A$2:$C$48,2,FALSE)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up'!$A$2:$C$48,3,FALSE)</f>
        <v>Cash</v>
      </c>
      <c r="J1198" s="5">
        <f>VLOOKUP(F1198,'Set up'!$A$2:$D$48,4,FALSE)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up'!$A$2:$E$48,5,FALSE)</f>
        <v>Trsf</v>
      </c>
      <c r="S1198" s="1" t="s">
        <v>1214</v>
      </c>
    </row>
    <row r="1199" spans="1:19" x14ac:dyDescent="0.35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1109</v>
      </c>
      <c r="E1199" s="5" t="str">
        <f>VLOOKUP(F1199,'Set up'!$A$2:$C$48,2,FALSE)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up'!$A$2:$C$48,3,FALSE)</f>
        <v>Cash</v>
      </c>
      <c r="J1199" s="5">
        <f>VLOOKUP(F1199,'Set up'!$A$2:$D$48,4,FALSE)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up'!$A$2:$E$48,5,FALSE)</f>
        <v>Trsf</v>
      </c>
      <c r="S1199" s="1" t="s">
        <v>1513</v>
      </c>
    </row>
    <row r="1200" spans="1:19" x14ac:dyDescent="0.35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1109</v>
      </c>
      <c r="E1200" s="5" t="str">
        <f>VLOOKUP(F1200,'Set up'!$A$2:$C$48,2,FALSE)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up'!$A$2:$C$48,3,FALSE)</f>
        <v>Cash</v>
      </c>
      <c r="J1200" s="5">
        <f>VLOOKUP(F1200,'Set up'!$A$2:$D$48,4,FALSE)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up'!$A$2:$E$48,5,FALSE)</f>
        <v>Trsf</v>
      </c>
      <c r="S1200" s="1" t="s">
        <v>1510</v>
      </c>
    </row>
    <row r="1201" spans="1:19" x14ac:dyDescent="0.35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1109</v>
      </c>
      <c r="E1201" s="5" t="str">
        <f>VLOOKUP(F1201,'Set up'!$A$2:$C$48,2,FALSE)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up'!$A$2:$C$48,3,FALSE)</f>
        <v>Cash</v>
      </c>
      <c r="J1201" s="5">
        <f>VLOOKUP(F1201,'Set up'!$A$2:$D$48,4,FALSE)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up'!$A$2:$E$48,5,FALSE)</f>
        <v>Trsf</v>
      </c>
      <c r="S1201" s="1" t="s">
        <v>1514</v>
      </c>
    </row>
    <row r="1202" spans="1:19" x14ac:dyDescent="0.35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1111</v>
      </c>
      <c r="E1202" s="5" t="str">
        <f>VLOOKUP(F1202,'Set up'!$A$2:$C$48,2,FALSE)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up'!$A$2:$C$48,3,FALSE)</f>
        <v>Cash</v>
      </c>
      <c r="J1202" s="5">
        <f>VLOOKUP(F1202,'Set up'!$A$2:$D$48,4,FALSE)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up'!$A$2:$E$48,5,FALSE)</f>
        <v>Trsf</v>
      </c>
      <c r="S1202" s="1" t="s">
        <v>1515</v>
      </c>
    </row>
    <row r="1203" spans="1:19" x14ac:dyDescent="0.35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1111</v>
      </c>
      <c r="E1203" s="5" t="str">
        <f>VLOOKUP(F1203,'Set up'!$A$2:$C$48,2,FALSE)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up'!$A$2:$C$48,3,FALSE)</f>
        <v>Cash</v>
      </c>
      <c r="J1203" s="5">
        <f>VLOOKUP(F1203,'Set up'!$A$2:$D$48,4,FALSE)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up'!$A$2:$E$48,5,FALSE)</f>
        <v>Trsf</v>
      </c>
      <c r="S1203" s="1" t="s">
        <v>1516</v>
      </c>
    </row>
    <row r="1204" spans="1:19" x14ac:dyDescent="0.35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1111</v>
      </c>
      <c r="E1204" s="5" t="str">
        <f>VLOOKUP(F1204,'Set up'!$A$2:$C$48,2,FALSE)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up'!$A$2:$C$48,3,FALSE)</f>
        <v>Cash</v>
      </c>
      <c r="J1204" s="5">
        <f>VLOOKUP(F1204,'Set up'!$A$2:$D$48,4,FALSE)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up'!$A$2:$E$48,5,FALSE)</f>
        <v>Trsf</v>
      </c>
      <c r="S1204" s="1" t="s">
        <v>1517</v>
      </c>
    </row>
    <row r="1205" spans="1:19" x14ac:dyDescent="0.35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1111</v>
      </c>
      <c r="E1205" s="5" t="str">
        <f>VLOOKUP(F1205,'Set up'!$A$2:$C$48,2,FALSE)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up'!$A$2:$C$48,3,FALSE)</f>
        <v>Cash</v>
      </c>
      <c r="J1205" s="5">
        <f>VLOOKUP(F1205,'Set up'!$A$2:$D$48,4,FALSE)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up'!$A$2:$E$48,5,FALSE)</f>
        <v>Trsf</v>
      </c>
      <c r="S1205" s="1" t="s">
        <v>1518</v>
      </c>
    </row>
    <row r="1206" spans="1:19" x14ac:dyDescent="0.35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1111</v>
      </c>
      <c r="E1206" s="5" t="str">
        <f>VLOOKUP(F1206,'Set up'!$A$2:$C$48,2,FALSE)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up'!$A$2:$C$48,3,FALSE)</f>
        <v>Cash</v>
      </c>
      <c r="J1206" s="5">
        <f>VLOOKUP(F1206,'Set up'!$A$2:$D$48,4,FALSE)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up'!$A$2:$E$48,5,FALSE)</f>
        <v>Trsf</v>
      </c>
      <c r="S1206" s="1" t="s">
        <v>1519</v>
      </c>
    </row>
    <row r="1207" spans="1:19" x14ac:dyDescent="0.35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1113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up'!$A$2:$C$48,3,FALSE)</f>
        <v>60</v>
      </c>
      <c r="J1207" s="5">
        <f>VLOOKUP(F1207,'Set up'!$A$2:$D$48,4,FALSE)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up'!$A$2:$E$48,5,FALSE)</f>
        <v>Chq</v>
      </c>
      <c r="S1207" s="1" t="s">
        <v>1682</v>
      </c>
    </row>
    <row r="1208" spans="1:19" x14ac:dyDescent="0.35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1113</v>
      </c>
      <c r="E1208" s="5" t="str">
        <f>VLOOKUP(F1208,'Set up'!$A$2:$C$48,2,FALSE)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up'!$A$2:$C$48,3,FALSE)</f>
        <v>60</v>
      </c>
      <c r="J1208" s="5">
        <f>VLOOKUP(F1208,'Set up'!$A$2:$D$48,4,FALSE)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up'!$A$2:$E$48,5,FALSE)</f>
        <v>Chq</v>
      </c>
      <c r="S1208" s="1" t="s">
        <v>1682</v>
      </c>
    </row>
    <row r="1209" spans="1:19" x14ac:dyDescent="0.35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1113</v>
      </c>
      <c r="E1209" s="5" t="str">
        <f>VLOOKUP(F1209,'Set up'!$A$2:$C$48,2,FALSE)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up'!$A$2:$C$48,3,FALSE)</f>
        <v>60</v>
      </c>
      <c r="J1209" s="5">
        <f>VLOOKUP(F1209,'Set up'!$A$2:$D$48,4,FALSE)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up'!$A$2:$E$48,5,FALSE)</f>
        <v>Chq</v>
      </c>
      <c r="S1209" s="1" t="s">
        <v>1682</v>
      </c>
    </row>
    <row r="1210" spans="1:19" x14ac:dyDescent="0.35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1113</v>
      </c>
      <c r="E1210" s="5" t="str">
        <f>VLOOKUP(F1210,'Set up'!$A$2:$C$48,2,FALSE)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up'!$A$2:$C$48,3,FALSE)</f>
        <v>60</v>
      </c>
      <c r="J1210" s="5">
        <f>VLOOKUP(F1210,'Set up'!$A$2:$D$48,4,FALSE)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up'!$A$2:$E$48,5,FALSE)</f>
        <v>Chq</v>
      </c>
      <c r="S1210" s="1" t="s">
        <v>1682</v>
      </c>
    </row>
    <row r="1211" spans="1:19" x14ac:dyDescent="0.35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1115</v>
      </c>
      <c r="E1211" s="5" t="str">
        <f>VLOOKUP(F1211,'Set up'!$A$2:$C$48,2,FALSE)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up'!$A$2:$C$48,3,FALSE)</f>
        <v>Cash</v>
      </c>
      <c r="J1211" s="5">
        <f>VLOOKUP(F1211,'Set up'!$A$2:$D$48,4,FALSE)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up'!$A$2:$E$48,5,FALSE)</f>
        <v>Trsf</v>
      </c>
      <c r="S1211" s="1" t="s">
        <v>1520</v>
      </c>
    </row>
    <row r="1212" spans="1:19" x14ac:dyDescent="0.35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1115</v>
      </c>
      <c r="E1212" s="5" t="str">
        <f>VLOOKUP(F1212,'Set up'!$A$2:$C$48,2,FALSE)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up'!$A$2:$C$48,3,FALSE)</f>
        <v>Cash</v>
      </c>
      <c r="J1212" s="5">
        <f>VLOOKUP(F1212,'Set up'!$A$2:$D$48,4,FALSE)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up'!$A$2:$E$48,5,FALSE)</f>
        <v>Trsf</v>
      </c>
      <c r="S1212" s="1" t="s">
        <v>1516</v>
      </c>
    </row>
    <row r="1213" spans="1:19" x14ac:dyDescent="0.35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1115</v>
      </c>
      <c r="E1213" s="5" t="str">
        <f>VLOOKUP(F1213,'Set up'!$A$2:$C$48,2,FALSE)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up'!$A$2:$C$48,3,FALSE)</f>
        <v>Cash</v>
      </c>
      <c r="J1213" s="5">
        <f>VLOOKUP(F1213,'Set up'!$A$2:$D$48,4,FALSE)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up'!$A$2:$E$48,5,FALSE)</f>
        <v>Trsf</v>
      </c>
      <c r="S1213" s="1" t="s">
        <v>1521</v>
      </c>
    </row>
    <row r="1214" spans="1:19" x14ac:dyDescent="0.35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1115</v>
      </c>
      <c r="E1214" s="5" t="str">
        <f>VLOOKUP(F1214,'Set up'!$A$2:$C$48,2,FALSE)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up'!$A$2:$C$48,3,FALSE)</f>
        <v>Cash</v>
      </c>
      <c r="J1214" s="5">
        <f>VLOOKUP(F1214,'Set up'!$A$2:$D$48,4,FALSE)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up'!$A$2:$E$48,5,FALSE)</f>
        <v>Trsf</v>
      </c>
      <c r="S1214" s="1" t="s">
        <v>1522</v>
      </c>
    </row>
    <row r="1215" spans="1:19" x14ac:dyDescent="0.35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1116</v>
      </c>
      <c r="E1215" s="5" t="str">
        <f>VLOOKUP(F1215,'Set up'!$A$2:$C$48,2,FALSE)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up'!$A$2:$C$48,3,FALSE)</f>
        <v>Cash</v>
      </c>
      <c r="J1215" s="5">
        <f>VLOOKUP(F1215,'Set up'!$A$2:$D$48,4,FALSE)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up'!$A$2:$E$48,5,FALSE)</f>
        <v>Trsf</v>
      </c>
      <c r="S1215" s="1" t="s">
        <v>1151</v>
      </c>
    </row>
    <row r="1216" spans="1:19" x14ac:dyDescent="0.35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1116</v>
      </c>
      <c r="E1216" s="5" t="str">
        <f>VLOOKUP(F1216,'Set up'!$A$2:$C$48,2,FALSE)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up'!$A$2:$C$48,3,FALSE)</f>
        <v>Cash</v>
      </c>
      <c r="J1216" s="5">
        <f>VLOOKUP(F1216,'Set up'!$A$2:$D$48,4,FALSE)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up'!$A$2:$E$48,5,FALSE)</f>
        <v>Trsf</v>
      </c>
      <c r="S1216" s="1" t="s">
        <v>1151</v>
      </c>
    </row>
    <row r="1217" spans="1:19" x14ac:dyDescent="0.35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1119</v>
      </c>
      <c r="E1217" s="5" t="str">
        <f>VLOOKUP(F1217,'Set up'!$A$2:$C$48,2,FALSE)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up'!$A$2:$C$48,3,FALSE)</f>
        <v>Cash</v>
      </c>
      <c r="J1217" s="5">
        <f>VLOOKUP(F1217,'Set up'!$A$2:$D$48,4,FALSE)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up'!$A$2:$E$48,5,FALSE)</f>
        <v>PD Chq</v>
      </c>
      <c r="S1217" s="1" t="s">
        <v>1373</v>
      </c>
    </row>
    <row r="1218" spans="1:19" x14ac:dyDescent="0.35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1119</v>
      </c>
      <c r="E1218" s="5" t="str">
        <f>VLOOKUP(F1218,'Set up'!$A$2:$C$48,2,FALSE)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up'!$A$2:$C$48,3,FALSE)</f>
        <v>Cash</v>
      </c>
      <c r="J1218" s="5">
        <f>VLOOKUP(F1218,'Set up'!$A$2:$D$48,4,FALSE)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up'!$A$2:$E$48,5,FALSE)</f>
        <v>PD Chq</v>
      </c>
      <c r="S1218" s="1" t="s">
        <v>1373</v>
      </c>
    </row>
    <row r="1219" spans="1:19" x14ac:dyDescent="0.35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1119</v>
      </c>
      <c r="E1219" s="5" t="str">
        <f>VLOOKUP(F1219,'Set up'!$A$2:$C$48,2,FALSE)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up'!$A$2:$C$48,3,FALSE)</f>
        <v>Cash</v>
      </c>
      <c r="J1219" s="5">
        <f>VLOOKUP(F1219,'Set up'!$A$2:$D$48,4,FALSE)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up'!$A$2:$E$48,5,FALSE)</f>
        <v>PD Chq</v>
      </c>
      <c r="S1219" s="1" t="s">
        <v>1373</v>
      </c>
    </row>
    <row r="1220" spans="1:19" x14ac:dyDescent="0.35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1119</v>
      </c>
      <c r="E1220" s="5" t="str">
        <f>VLOOKUP(F1220,'Set up'!$A$2:$C$48,2,FALSE)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up'!$A$2:$C$48,3,FALSE)</f>
        <v>Cash</v>
      </c>
      <c r="J1220" s="5">
        <f>VLOOKUP(F1220,'Set up'!$A$2:$D$48,4,FALSE)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up'!$A$2:$E$48,5,FALSE)</f>
        <v>PD Chq</v>
      </c>
      <c r="S1220" s="1" t="s">
        <v>1373</v>
      </c>
    </row>
    <row r="1221" spans="1:19" x14ac:dyDescent="0.35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1120</v>
      </c>
      <c r="E1221" s="5" t="str">
        <f>VLOOKUP(F1221,'Set up'!$A$2:$C$48,2,FALSE)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up'!$A$2:$C$48,3,FALSE)</f>
        <v>Cash</v>
      </c>
      <c r="J1221" s="5">
        <f>VLOOKUP(F1221,'Set up'!$A$2:$D$48,4,FALSE)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up'!$A$2:$E$48,5,FALSE)</f>
        <v>Trsf</v>
      </c>
      <c r="S1221" s="1" t="s">
        <v>1299</v>
      </c>
    </row>
    <row r="1222" spans="1:19" x14ac:dyDescent="0.35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1122</v>
      </c>
      <c r="E1222" s="5" t="str">
        <f>VLOOKUP(F1222,'Set up'!$A$2:$C$48,2,FALSE)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up'!$A$2:$C$48,3,FALSE)</f>
        <v>Cash</v>
      </c>
      <c r="J1222" s="5">
        <f>VLOOKUP(F1222,'Set up'!$A$2:$D$48,4,FALSE)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up'!$A$2:$E$48,5,FALSE)</f>
        <v>Trsf</v>
      </c>
      <c r="S1222" s="1" t="s">
        <v>1523</v>
      </c>
    </row>
    <row r="1223" spans="1:19" x14ac:dyDescent="0.35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1122</v>
      </c>
      <c r="E1223" s="5" t="str">
        <f>VLOOKUP(F1223,'Set up'!$A$2:$C$48,2,FALSE)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up'!$A$2:$C$48,3,FALSE)</f>
        <v>Cash</v>
      </c>
      <c r="J1223" s="5">
        <f>VLOOKUP(F1223,'Set up'!$A$2:$D$48,4,FALSE)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up'!$A$2:$E$48,5,FALSE)</f>
        <v>Trsf</v>
      </c>
      <c r="S1223" s="1" t="s">
        <v>1570</v>
      </c>
    </row>
    <row r="1224" spans="1:19" x14ac:dyDescent="0.35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1122</v>
      </c>
      <c r="E1224" s="5" t="str">
        <f>VLOOKUP(F1224,'Set up'!$A$2:$C$48,2,FALSE)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up'!$A$2:$C$48,3,FALSE)</f>
        <v>Cash</v>
      </c>
      <c r="J1224" s="5">
        <f>VLOOKUP(F1224,'Set up'!$A$2:$D$48,4,FALSE)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up'!$A$2:$E$48,5,FALSE)</f>
        <v>Trsf</v>
      </c>
      <c r="S1224" s="1" t="s">
        <v>1571</v>
      </c>
    </row>
    <row r="1225" spans="1:19" x14ac:dyDescent="0.35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1122</v>
      </c>
      <c r="E1225" s="5" t="str">
        <f>VLOOKUP(F1225,'Set up'!$A$2:$C$48,2,FALSE)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up'!$A$2:$C$48,3,FALSE)</f>
        <v>Cash</v>
      </c>
      <c r="J1225" s="5">
        <f>VLOOKUP(F1225,'Set up'!$A$2:$D$48,4,FALSE)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up'!$A$2:$E$48,5,FALSE)</f>
        <v>Trsf</v>
      </c>
      <c r="S1225" s="1" t="s">
        <v>1692</v>
      </c>
    </row>
    <row r="1226" spans="1:19" x14ac:dyDescent="0.35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1122</v>
      </c>
      <c r="E1226" s="5" t="str">
        <f>VLOOKUP(F1226,'Set up'!$A$2:$C$48,2,FALSE)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up'!$A$2:$C$48,3,FALSE)</f>
        <v>Cash</v>
      </c>
      <c r="J1226" s="5">
        <f>VLOOKUP(F1226,'Set up'!$A$2:$D$48,4,FALSE)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up'!$A$2:$E$48,5,FALSE)</f>
        <v>Trsf</v>
      </c>
      <c r="S1226" s="1" t="s">
        <v>1693</v>
      </c>
    </row>
    <row r="1227" spans="1:19" x14ac:dyDescent="0.35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1122</v>
      </c>
      <c r="E1227" s="5" t="str">
        <f>VLOOKUP(F1227,'Set up'!$A$2:$C$48,2,FALSE)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up'!$A$2:$C$48,3,FALSE)</f>
        <v>Cash</v>
      </c>
      <c r="J1227" s="5">
        <f>VLOOKUP(F1227,'Set up'!$A$2:$D$48,4,FALSE)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up'!$A$2:$E$48,5,FALSE)</f>
        <v>Trsf</v>
      </c>
      <c r="S1227" s="1" t="s">
        <v>1693</v>
      </c>
    </row>
    <row r="1228" spans="1:19" x14ac:dyDescent="0.35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1122</v>
      </c>
      <c r="E1228" s="5" t="str">
        <f>VLOOKUP(F1228,'Set up'!$A$2:$C$48,2,FALSE)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up'!$A$2:$C$48,3,FALSE)</f>
        <v>Cash</v>
      </c>
      <c r="J1228" s="5">
        <f>VLOOKUP(F1228,'Set up'!$A$2:$D$48,4,FALSE)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up'!$A$2:$E$48,5,FALSE)</f>
        <v>Trsf</v>
      </c>
      <c r="S1228" s="1" t="s">
        <v>1693</v>
      </c>
    </row>
    <row r="1229" spans="1:19" x14ac:dyDescent="0.35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1122</v>
      </c>
      <c r="E1229" s="5" t="str">
        <f>VLOOKUP(F1229,'Set up'!$A$2:$C$48,2,FALSE)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up'!$A$2:$C$48,3,FALSE)</f>
        <v>Cash</v>
      </c>
      <c r="J1229" s="5">
        <f>VLOOKUP(F1229,'Set up'!$A$2:$D$48,4,FALSE)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up'!$A$2:$E$48,5,FALSE)</f>
        <v>Trsf</v>
      </c>
      <c r="S1229" s="1" t="s">
        <v>1693</v>
      </c>
    </row>
    <row r="1230" spans="1:19" x14ac:dyDescent="0.35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1123</v>
      </c>
      <c r="E1230" s="5" t="str">
        <f>VLOOKUP(F1230,'Set up'!$A$2:$C$48,2,FALSE)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up'!$A$2:$C$48,3,FALSE)</f>
        <v>Cash</v>
      </c>
      <c r="J1230" s="5">
        <f>VLOOKUP(F1230,'Set up'!$A$2:$D$48,4,FALSE)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up'!$A$2:$E$48,5,FALSE)</f>
        <v>PD Chq</v>
      </c>
      <c r="S1230" s="1" t="s">
        <v>1478</v>
      </c>
    </row>
    <row r="1231" spans="1:19" x14ac:dyDescent="0.35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1123</v>
      </c>
      <c r="E1231" s="5" t="str">
        <f>VLOOKUP(F1231,'Set up'!$A$2:$C$48,2,FALSE)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up'!$A$2:$C$48,3,FALSE)</f>
        <v>Cash</v>
      </c>
      <c r="J1231" s="5">
        <f>VLOOKUP(F1231,'Set up'!$A$2:$D$48,4,FALSE)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up'!$A$2:$E$48,5,FALSE)</f>
        <v>PD Chq</v>
      </c>
      <c r="S1231" s="1" t="s">
        <v>1478</v>
      </c>
    </row>
    <row r="1232" spans="1:19" x14ac:dyDescent="0.35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1123</v>
      </c>
      <c r="E1232" s="5" t="str">
        <f>VLOOKUP(F1232,'Set up'!$A$2:$C$48,2,FALSE)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up'!$A$2:$C$48,3,FALSE)</f>
        <v>Cash</v>
      </c>
      <c r="J1232" s="5">
        <f>VLOOKUP(F1232,'Set up'!$A$2:$D$48,4,FALSE)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up'!$A$2:$E$48,5,FALSE)</f>
        <v>PD Chq</v>
      </c>
      <c r="S1232" s="1" t="s">
        <v>1478</v>
      </c>
    </row>
    <row r="1233" spans="1:19" x14ac:dyDescent="0.35">
      <c r="A1233" s="4" t="s">
        <v>1124</v>
      </c>
      <c r="B1233" s="5">
        <f t="shared" si="367"/>
        <v>12</v>
      </c>
      <c r="C1233" s="5">
        <f t="shared" si="368"/>
        <v>2022</v>
      </c>
      <c r="D1233" s="5" t="s">
        <v>1125</v>
      </c>
      <c r="E1233" s="5" t="str">
        <f>VLOOKUP(F1233,'Set up'!$A$2:$C$48,2,FALSE)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up'!$A$2:$C$48,3,FALSE)</f>
        <v>Cash</v>
      </c>
      <c r="J1233" s="5">
        <f>VLOOKUP(F1233,'Set up'!$A$2:$D$48,4,FALSE)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up'!$A$2:$E$48,5,FALSE)</f>
        <v>Trsf</v>
      </c>
      <c r="S1233" s="1" t="s">
        <v>1146</v>
      </c>
    </row>
    <row r="1234" spans="1:19" x14ac:dyDescent="0.35">
      <c r="A1234" s="4" t="s">
        <v>1124</v>
      </c>
      <c r="B1234" s="5">
        <f t="shared" si="367"/>
        <v>12</v>
      </c>
      <c r="C1234" s="5">
        <f t="shared" si="368"/>
        <v>2022</v>
      </c>
      <c r="D1234" s="5" t="s">
        <v>1125</v>
      </c>
      <c r="E1234" s="5" t="str">
        <f>VLOOKUP(F1234,'Set up'!$A$2:$C$48,2,FALSE)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up'!$A$2:$C$48,3,FALSE)</f>
        <v>Cash</v>
      </c>
      <c r="J1234" s="5">
        <f>VLOOKUP(F1234,'Set up'!$A$2:$D$48,4,FALSE)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up'!$A$2:$E$48,5,FALSE)</f>
        <v>Trsf</v>
      </c>
      <c r="S1234" s="1" t="s">
        <v>1146</v>
      </c>
    </row>
    <row r="1235" spans="1:19" x14ac:dyDescent="0.35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1127</v>
      </c>
      <c r="E1235" s="5" t="str">
        <f>VLOOKUP(F1235,'Set up'!$A$2:$C$48,2,FALSE)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up'!$A$2:$C$48,3,FALSE)</f>
        <v>Cash</v>
      </c>
      <c r="J1235" s="5">
        <f>VLOOKUP(F1235,'Set up'!$A$2:$D$48,4,FALSE)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up'!$A$2:$E$48,5,FALSE)</f>
        <v>Trsf</v>
      </c>
      <c r="S1235" s="1" t="s">
        <v>1760</v>
      </c>
    </row>
    <row r="1236" spans="1:19" x14ac:dyDescent="0.35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1127</v>
      </c>
      <c r="E1236" s="5" t="str">
        <f>VLOOKUP(F1236,'Set up'!$A$2:$C$48,2,FALSE)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up'!$A$2:$C$48,3,FALSE)</f>
        <v>Cash</v>
      </c>
      <c r="J1236" s="5">
        <f>VLOOKUP(F1236,'Set up'!$A$2:$D$48,4,FALSE)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up'!$A$2:$E$48,5,FALSE)</f>
        <v>Trsf</v>
      </c>
      <c r="S1236" s="1" t="s">
        <v>1761</v>
      </c>
    </row>
    <row r="1237" spans="1:19" x14ac:dyDescent="0.35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1127</v>
      </c>
      <c r="E1237" s="5" t="str">
        <f>VLOOKUP(F1237,'Set up'!$A$2:$C$48,2,FALSE)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up'!$A$2:$C$48,3,FALSE)</f>
        <v>Cash</v>
      </c>
      <c r="J1237" s="5">
        <f>VLOOKUP(F1237,'Set up'!$A$2:$D$48,4,FALSE)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up'!$A$2:$E$48,5,FALSE)</f>
        <v>Trsf</v>
      </c>
      <c r="S1237" s="1" t="s">
        <v>1762</v>
      </c>
    </row>
    <row r="1238" spans="1:19" x14ac:dyDescent="0.35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1127</v>
      </c>
      <c r="E1238" s="5" t="str">
        <f>VLOOKUP(F1238,'Set up'!$A$2:$C$48,2,FALSE)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up'!$A$2:$C$48,3,FALSE)</f>
        <v>Cash</v>
      </c>
      <c r="J1238" s="5">
        <f>VLOOKUP(F1238,'Set up'!$A$2:$D$48,4,FALSE)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up'!$A$2:$E$48,5,FALSE)</f>
        <v>Trsf</v>
      </c>
      <c r="S1238" s="1" t="s">
        <v>1764</v>
      </c>
    </row>
    <row r="1239" spans="1:19" x14ac:dyDescent="0.35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1127</v>
      </c>
      <c r="E1239" s="5" t="str">
        <f>VLOOKUP(F1239,'Set up'!$A$2:$C$48,2,FALSE)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up'!$A$2:$C$48,3,FALSE)</f>
        <v>Cash</v>
      </c>
      <c r="J1239" s="5">
        <f>VLOOKUP(F1239,'Set up'!$A$2:$D$48,4,FALSE)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up'!$A$2:$E$48,5,FALSE)</f>
        <v>Trsf</v>
      </c>
      <c r="S1239" s="1" t="s">
        <v>1765</v>
      </c>
    </row>
    <row r="1240" spans="1:19" x14ac:dyDescent="0.35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1127</v>
      </c>
      <c r="E1240" s="5" t="str">
        <f>VLOOKUP(F1240,'Set up'!$A$2:$C$48,2,FALSE)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up'!$A$2:$C$48,3,FALSE)</f>
        <v>Cash</v>
      </c>
      <c r="J1240" s="5">
        <f>VLOOKUP(F1240,'Set up'!$A$2:$D$48,4,FALSE)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up'!$A$2:$E$48,5,FALSE)</f>
        <v>Trsf</v>
      </c>
      <c r="S1240" s="1" t="s">
        <v>1766</v>
      </c>
    </row>
    <row r="1241" spans="1:19" x14ac:dyDescent="0.35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1127</v>
      </c>
      <c r="E1241" s="5" t="str">
        <f>VLOOKUP(F1241,'Set up'!$A$2:$C$48,2,FALSE)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up'!$A$2:$C$48,3,FALSE)</f>
        <v>Cash</v>
      </c>
      <c r="J1241" s="5">
        <f>VLOOKUP(F1241,'Set up'!$A$2:$D$48,4,FALSE)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up'!$A$2:$E$48,5,FALSE)</f>
        <v>Trsf</v>
      </c>
      <c r="S1241" s="1" t="s">
        <v>1767</v>
      </c>
    </row>
    <row r="1242" spans="1:19" x14ac:dyDescent="0.35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1127</v>
      </c>
      <c r="E1242" s="5" t="str">
        <f>VLOOKUP(F1242,'Set up'!$A$2:$C$48,2,FALSE)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up'!$A$2:$C$48,3,FALSE)</f>
        <v>Cash</v>
      </c>
      <c r="J1242" s="5">
        <f>VLOOKUP(F1242,'Set up'!$A$2:$D$48,4,FALSE)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up'!$A$2:$E$48,5,FALSE)</f>
        <v>Trsf</v>
      </c>
      <c r="S1242" s="1" t="s">
        <v>1768</v>
      </c>
    </row>
    <row r="1243" spans="1:19" x14ac:dyDescent="0.35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1128</v>
      </c>
      <c r="E1243" s="5" t="str">
        <f>VLOOKUP(F1243,'Set up'!$A$2:$C$48,2,FALSE)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up'!$A$2:$C$48,3,FALSE)</f>
        <v>Cash</v>
      </c>
      <c r="J1243" s="5">
        <f>VLOOKUP(F1243,'Set up'!$A$2:$D$48,4,FALSE)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up'!$A$2:$E$48,5,FALSE)</f>
        <v>Trsf</v>
      </c>
      <c r="S1243" s="1" t="s">
        <v>1145</v>
      </c>
    </row>
    <row r="1244" spans="1:19" x14ac:dyDescent="0.35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1128</v>
      </c>
      <c r="E1244" s="5" t="str">
        <f>VLOOKUP(F1244,'Set up'!$A$2:$C$48,2,FALSE)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up'!$A$2:$C$48,3,FALSE)</f>
        <v>Cash</v>
      </c>
      <c r="J1244" s="5">
        <f>VLOOKUP(F1244,'Set up'!$A$2:$D$48,4,FALSE)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up'!$A$2:$E$48,5,FALSE)</f>
        <v>Trsf</v>
      </c>
      <c r="S1244" s="1" t="s">
        <v>1145</v>
      </c>
    </row>
    <row r="1245" spans="1:19" x14ac:dyDescent="0.35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1128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up'!$A$2:$C$48,3,FALSE)</f>
        <v>Cash</v>
      </c>
      <c r="J1245" s="5">
        <f>VLOOKUP(F1245,'Set up'!$A$2:$D$48,4,FALSE)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up'!$A$2:$E$48,5,FALSE)</f>
        <v>Trsf</v>
      </c>
      <c r="S1245" s="1" t="s">
        <v>1145</v>
      </c>
    </row>
    <row r="1246" spans="1:19" x14ac:dyDescent="0.35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1130</v>
      </c>
      <c r="E1246" s="5" t="str">
        <f>VLOOKUP(F1246,'Set up'!$A$2:$C$48,2,FALSE)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up'!$A$2:$C$48,3,FALSE)</f>
        <v>Cash</v>
      </c>
      <c r="J1246" s="5">
        <f>VLOOKUP(F1246,'Set up'!$A$2:$D$48,4,FALSE)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up'!$A$2:$E$48,5,FALSE)</f>
        <v>Trsf</v>
      </c>
      <c r="S1246" s="1" t="s">
        <v>1214</v>
      </c>
    </row>
    <row r="1247" spans="1:19" x14ac:dyDescent="0.35">
      <c r="A1247" s="4" t="s">
        <v>1134</v>
      </c>
      <c r="B1247" s="5">
        <f t="shared" si="377"/>
        <v>12</v>
      </c>
      <c r="C1247" s="5">
        <f t="shared" si="378"/>
        <v>2022</v>
      </c>
      <c r="D1247" s="5" t="s">
        <v>1133</v>
      </c>
      <c r="E1247" s="5" t="str">
        <f>VLOOKUP(F1247,'Set up'!$A$2:$C$48,2,FALSE)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up'!$A$2:$C$48,3,FALSE)</f>
        <v>Cash</v>
      </c>
      <c r="J1247" s="5">
        <f>VLOOKUP(F1247,'Set up'!$A$2:$D$48,4,FALSE)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up'!$A$2:$E$48,5,FALSE)</f>
        <v>Trsf</v>
      </c>
      <c r="S1247" s="1" t="s">
        <v>1367</v>
      </c>
    </row>
    <row r="1248" spans="1:19" x14ac:dyDescent="0.35">
      <c r="A1248" s="4" t="s">
        <v>1134</v>
      </c>
      <c r="B1248" s="5">
        <f t="shared" si="377"/>
        <v>12</v>
      </c>
      <c r="C1248" s="5">
        <f t="shared" si="378"/>
        <v>2022</v>
      </c>
      <c r="D1248" s="5" t="s">
        <v>1133</v>
      </c>
      <c r="E1248" s="5" t="str">
        <f>VLOOKUP(F1248,'Set up'!$A$2:$C$48,2,FALSE)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up'!$A$2:$C$48,3,FALSE)</f>
        <v>Cash</v>
      </c>
      <c r="J1248" s="5">
        <f>VLOOKUP(F1248,'Set up'!$A$2:$D$48,4,FALSE)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up'!$A$2:$E$48,5,FALSE)</f>
        <v>Trsf</v>
      </c>
      <c r="S1248" s="1" t="s">
        <v>1483</v>
      </c>
    </row>
    <row r="1249" spans="1:19" x14ac:dyDescent="0.35">
      <c r="A1249" s="4" t="s">
        <v>1134</v>
      </c>
      <c r="B1249" s="5">
        <f t="shared" si="377"/>
        <v>12</v>
      </c>
      <c r="C1249" s="5">
        <f t="shared" si="378"/>
        <v>2022</v>
      </c>
      <c r="D1249" s="5" t="s">
        <v>1133</v>
      </c>
      <c r="E1249" s="5" t="str">
        <f>VLOOKUP(F1249,'Set up'!$A$2:$C$48,2,FALSE)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up'!$A$2:$C$48,3,FALSE)</f>
        <v>Cash</v>
      </c>
      <c r="J1249" s="5">
        <f>VLOOKUP(F1249,'Set up'!$A$2:$D$48,4,FALSE)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up'!$A$2:$E$48,5,FALSE)</f>
        <v>Trsf</v>
      </c>
      <c r="S1249" s="1" t="s">
        <v>1484</v>
      </c>
    </row>
    <row r="1250" spans="1:19" x14ac:dyDescent="0.35">
      <c r="A1250" s="4" t="s">
        <v>1134</v>
      </c>
      <c r="B1250" s="5">
        <f t="shared" si="377"/>
        <v>12</v>
      </c>
      <c r="C1250" s="5">
        <f t="shared" si="378"/>
        <v>2022</v>
      </c>
      <c r="D1250" s="5" t="s">
        <v>1133</v>
      </c>
      <c r="E1250" s="5" t="str">
        <f>VLOOKUP(F1250,'Set up'!$A$2:$C$48,2,FALSE)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up'!$A$2:$C$48,3,FALSE)</f>
        <v>Cash</v>
      </c>
      <c r="J1250" s="5">
        <f>VLOOKUP(F1250,'Set up'!$A$2:$D$48,4,FALSE)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up'!$A$2:$E$48,5,FALSE)</f>
        <v>Trsf</v>
      </c>
      <c r="S1250" s="1" t="s">
        <v>1484</v>
      </c>
    </row>
    <row r="1251" spans="1:19" x14ac:dyDescent="0.35">
      <c r="A1251" s="4" t="s">
        <v>1134</v>
      </c>
      <c r="B1251" s="5">
        <f t="shared" si="377"/>
        <v>12</v>
      </c>
      <c r="C1251" s="5">
        <f t="shared" si="378"/>
        <v>2022</v>
      </c>
      <c r="D1251" s="5" t="s">
        <v>1133</v>
      </c>
      <c r="E1251" s="5" t="str">
        <f>VLOOKUP(F1251,'Set up'!$A$2:$C$48,2,FALSE)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up'!$A$2:$C$48,3,FALSE)</f>
        <v>Cash</v>
      </c>
      <c r="J1251" s="5">
        <f>VLOOKUP(F1251,'Set up'!$A$2:$D$48,4,FALSE)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up'!$A$2:$E$48,5,FALSE)</f>
        <v>Trsf</v>
      </c>
      <c r="S1251" s="1" t="s">
        <v>1484</v>
      </c>
    </row>
    <row r="1252" spans="1:19" x14ac:dyDescent="0.35">
      <c r="A1252" s="4" t="s">
        <v>1134</v>
      </c>
      <c r="B1252" s="5">
        <f t="shared" si="377"/>
        <v>12</v>
      </c>
      <c r="C1252" s="5">
        <f t="shared" si="378"/>
        <v>2022</v>
      </c>
      <c r="D1252" s="5" t="s">
        <v>1133</v>
      </c>
      <c r="E1252" s="5" t="str">
        <f>VLOOKUP(F1252,'Set up'!$A$2:$C$48,2,FALSE)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up'!$A$2:$C$48,3,FALSE)</f>
        <v>Cash</v>
      </c>
      <c r="J1252" s="5">
        <f>VLOOKUP(F1252,'Set up'!$A$2:$D$48,4,FALSE)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up'!$A$2:$E$48,5,FALSE)</f>
        <v>Trsf</v>
      </c>
      <c r="S1252" s="1" t="s">
        <v>1484</v>
      </c>
    </row>
    <row r="1253" spans="1:19" x14ac:dyDescent="0.35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1135</v>
      </c>
      <c r="E1253" s="5" t="str">
        <f>VLOOKUP(F1253,'Set up'!$A$2:$C$48,2,FALSE)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up'!$A$2:$C$48,3,FALSE)</f>
        <v>Cash</v>
      </c>
      <c r="J1253" s="5">
        <f>VLOOKUP(F1253,'Set up'!$A$2:$D$48,4,FALSE)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up'!$A$2:$E$48,5,FALSE)</f>
        <v>PD Chq</v>
      </c>
      <c r="S1253" s="1" t="s">
        <v>1525</v>
      </c>
    </row>
    <row r="1254" spans="1:19" x14ac:dyDescent="0.35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1135</v>
      </c>
      <c r="E1254" s="5" t="str">
        <f>VLOOKUP(F1254,'Set up'!$A$2:$C$48,2,FALSE)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up'!$A$2:$C$48,3,FALSE)</f>
        <v>Cash</v>
      </c>
      <c r="J1254" s="5">
        <f>VLOOKUP(F1254,'Set up'!$A$2:$D$48,4,FALSE)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up'!$A$2:$E$48,5,FALSE)</f>
        <v>PD Chq</v>
      </c>
      <c r="S1254" s="1" t="s">
        <v>1525</v>
      </c>
    </row>
    <row r="1255" spans="1:19" x14ac:dyDescent="0.35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1135</v>
      </c>
      <c r="E1255" s="5" t="str">
        <f>VLOOKUP(F1255,'Set up'!$A$2:$C$48,2,FALSE)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up'!$A$2:$C$48,3,FALSE)</f>
        <v>Cash</v>
      </c>
      <c r="J1255" s="5">
        <f>VLOOKUP(F1255,'Set up'!$A$2:$D$48,4,FALSE)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up'!$A$2:$E$48,5,FALSE)</f>
        <v>PD Chq</v>
      </c>
      <c r="S1255" s="1" t="s">
        <v>1525</v>
      </c>
    </row>
    <row r="1256" spans="1:19" x14ac:dyDescent="0.35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1137</v>
      </c>
      <c r="E1256" s="5" t="str">
        <f>VLOOKUP(F1256,'Set up'!$A$2:$C$48,2,FALSE)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up'!$A$2:$C$48,3,FALSE)</f>
        <v>120</v>
      </c>
      <c r="J1256" s="5">
        <f>VLOOKUP(F1256,'Set up'!$A$2:$D$48,4,FALSE)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up'!$A$2:$E$48,5,FALSE)</f>
        <v>Trsf</v>
      </c>
      <c r="S1256" s="1" t="s">
        <v>1383</v>
      </c>
    </row>
    <row r="1257" spans="1:19" x14ac:dyDescent="0.35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1137</v>
      </c>
      <c r="E1257" s="5" t="str">
        <f>VLOOKUP(F1257,'Set up'!$A$2:$C$48,2,FALSE)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up'!$A$2:$C$48,3,FALSE)</f>
        <v>120</v>
      </c>
      <c r="J1257" s="5">
        <f>VLOOKUP(F1257,'Set up'!$A$2:$D$48,4,FALSE)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up'!$A$2:$E$48,5,FALSE)</f>
        <v>Trsf</v>
      </c>
      <c r="S1257" s="1" t="s">
        <v>1383</v>
      </c>
    </row>
    <row r="1258" spans="1:19" x14ac:dyDescent="0.35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1137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up'!$A$2:$C$48,3,FALSE)</f>
        <v>120</v>
      </c>
      <c r="J1258" s="5">
        <f>VLOOKUP(F1258,'Set up'!$A$2:$D$48,4,FALSE)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up'!$A$2:$E$48,5,FALSE)</f>
        <v>Trsf</v>
      </c>
      <c r="S1258" s="1" t="s">
        <v>1383</v>
      </c>
    </row>
    <row r="1259" spans="1:19" x14ac:dyDescent="0.35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1137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up'!$A$2:$C$48,3,FALSE)</f>
        <v>120</v>
      </c>
      <c r="J1259" s="5">
        <f>VLOOKUP(F1259,'Set up'!$A$2:$D$48,4,FALSE)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up'!$A$2:$E$48,5,FALSE)</f>
        <v>Trsf</v>
      </c>
      <c r="S1259" s="1" t="s">
        <v>1383</v>
      </c>
    </row>
    <row r="1260" spans="1:19" x14ac:dyDescent="0.35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1137</v>
      </c>
      <c r="E1260" s="5" t="str">
        <f>VLOOKUP(F1260,'Set up'!$A$2:$C$48,2,FALSE)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up'!$A$2:$C$48,3,FALSE)</f>
        <v>120</v>
      </c>
      <c r="J1260" s="5">
        <f>VLOOKUP(F1260,'Set up'!$A$2:$D$48,4,FALSE)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up'!$A$2:$E$48,5,FALSE)</f>
        <v>Trsf</v>
      </c>
      <c r="S1260" s="1" t="s">
        <v>1383</v>
      </c>
    </row>
    <row r="1261" spans="1:19" x14ac:dyDescent="0.35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1137</v>
      </c>
      <c r="E1261" s="5" t="str">
        <f>VLOOKUP(F1261,'Set up'!$A$2:$C$48,2,FALSE)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up'!$A$2:$C$48,3,FALSE)</f>
        <v>120</v>
      </c>
      <c r="J1261" s="5">
        <f>VLOOKUP(F1261,'Set up'!$A$2:$D$48,4,FALSE)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up'!$A$2:$E$48,5,FALSE)</f>
        <v>Trsf</v>
      </c>
      <c r="S1261" s="1" t="s">
        <v>1383</v>
      </c>
    </row>
    <row r="1262" spans="1:19" x14ac:dyDescent="0.35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1137</v>
      </c>
      <c r="E1262" s="5" t="str">
        <f>VLOOKUP(F1262,'Set up'!$A$2:$C$48,2,FALSE)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up'!$A$2:$C$48,3,FALSE)</f>
        <v>120</v>
      </c>
      <c r="J1262" s="5">
        <f>VLOOKUP(F1262,'Set up'!$A$2:$D$48,4,FALSE)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up'!$A$2:$E$48,5,FALSE)</f>
        <v>Trsf</v>
      </c>
      <c r="S1262" s="1" t="s">
        <v>1383</v>
      </c>
    </row>
    <row r="1263" spans="1:19" x14ac:dyDescent="0.35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1138</v>
      </c>
      <c r="E1263" s="5" t="str">
        <f>VLOOKUP(F1263,'Set up'!$A$2:$C$48,2,FALSE)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up'!$A$2:$C$48,3,FALSE)</f>
        <v>Cash</v>
      </c>
      <c r="J1263" s="5">
        <f>VLOOKUP(F1263,'Set up'!$A$2:$D$48,4,FALSE)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up'!$A$2:$E$48,5,FALSE)</f>
        <v>Trsf</v>
      </c>
      <c r="S1263" s="1" t="s">
        <v>1166</v>
      </c>
    </row>
    <row r="1264" spans="1:19" x14ac:dyDescent="0.35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1139</v>
      </c>
      <c r="E1264" s="5" t="str">
        <f>VLOOKUP(F1264,'Set up'!$A$2:$C$48,2,FALSE)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up'!$A$2:$C$48,3,FALSE)</f>
        <v>Cash</v>
      </c>
      <c r="J1264" s="5">
        <f>VLOOKUP(F1264,'Set up'!$A$2:$D$48,4,FALSE)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up'!$A$2:$E$48,5,FALSE)</f>
        <v>Trsf</v>
      </c>
      <c r="S1264" s="1" t="s">
        <v>1860</v>
      </c>
    </row>
    <row r="1265" spans="1:19" x14ac:dyDescent="0.35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1139</v>
      </c>
      <c r="E1265" s="5" t="str">
        <f>VLOOKUP(F1265,'Set up'!$A$2:$C$48,2,FALSE)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up'!$A$2:$C$48,3,FALSE)</f>
        <v>Cash</v>
      </c>
      <c r="J1265" s="5">
        <f>VLOOKUP(F1265,'Set up'!$A$2:$D$48,4,FALSE)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up'!$A$2:$E$48,5,FALSE)</f>
        <v>Trsf</v>
      </c>
      <c r="S1265" s="1" t="s">
        <v>1862</v>
      </c>
    </row>
    <row r="1266" spans="1:19" x14ac:dyDescent="0.35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1139</v>
      </c>
      <c r="E1266" s="5" t="str">
        <f>VLOOKUP(F1266,'Set up'!$A$2:$C$48,2,FALSE)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up'!$A$2:$C$48,3,FALSE)</f>
        <v>Cash</v>
      </c>
      <c r="J1266" s="5">
        <f>VLOOKUP(F1266,'Set up'!$A$2:$D$48,4,FALSE)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up'!$A$2:$E$48,5,FALSE)</f>
        <v>Trsf</v>
      </c>
      <c r="S1266" s="1" t="s">
        <v>1863</v>
      </c>
    </row>
    <row r="1267" spans="1:19" x14ac:dyDescent="0.35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1139</v>
      </c>
      <c r="E1267" s="5" t="str">
        <f>VLOOKUP(F1267,'Set up'!$A$2:$C$48,2,FALSE)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up'!$A$2:$C$48,3,FALSE)</f>
        <v>Cash</v>
      </c>
      <c r="J1267" s="5">
        <f>VLOOKUP(F1267,'Set up'!$A$2:$D$48,4,FALSE)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up'!$A$2:$E$48,5,FALSE)</f>
        <v>Trsf</v>
      </c>
      <c r="S1267" s="1" t="s">
        <v>1864</v>
      </c>
    </row>
    <row r="1268" spans="1:19" x14ac:dyDescent="0.35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1139</v>
      </c>
      <c r="E1268" s="5" t="str">
        <f>VLOOKUP(F1268,'Set up'!$A$2:$C$48,2,FALSE)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up'!$A$2:$C$48,3,FALSE)</f>
        <v>Cash</v>
      </c>
      <c r="J1268" s="5">
        <f>VLOOKUP(F1268,'Set up'!$A$2:$D$48,4,FALSE)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up'!$A$2:$E$48,5,FALSE)</f>
        <v>Trsf</v>
      </c>
      <c r="S1268" s="1" t="s">
        <v>1865</v>
      </c>
    </row>
    <row r="1269" spans="1:19" x14ac:dyDescent="0.35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1139</v>
      </c>
      <c r="E1269" s="5" t="str">
        <f>VLOOKUP(F1269,'Set up'!$A$2:$C$48,2,FALSE)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up'!$A$2:$C$48,3,FALSE)</f>
        <v>Cash</v>
      </c>
      <c r="J1269" s="5">
        <f>VLOOKUP(F1269,'Set up'!$A$2:$D$48,4,FALSE)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up'!$A$2:$E$48,5,FALSE)</f>
        <v>Trsf</v>
      </c>
      <c r="S1269" s="1" t="s">
        <v>1861</v>
      </c>
    </row>
    <row r="1270" spans="1:19" x14ac:dyDescent="0.35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1167</v>
      </c>
      <c r="E1270" s="5" t="str">
        <f>VLOOKUP(F1270,'Set up'!$A$2:$C$48,2,FALSE)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up'!$A$2:$C$48,3,FALSE)</f>
        <v>Cash</v>
      </c>
      <c r="J1270" s="5">
        <f>VLOOKUP(F1270,'Set up'!$A$2:$D$48,4,FALSE)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up'!$A$2:$E$48,5,FALSE)</f>
        <v>Trsf</v>
      </c>
      <c r="S1270" s="1" t="s">
        <v>1866</v>
      </c>
    </row>
    <row r="1271" spans="1:19" x14ac:dyDescent="0.35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1167</v>
      </c>
      <c r="E1271" s="5" t="str">
        <f>VLOOKUP(F1271,'Set up'!$A$2:$C$48,2,FALSE)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up'!$A$2:$C$48,3,FALSE)</f>
        <v>Cash</v>
      </c>
      <c r="J1271" s="5">
        <f>VLOOKUP(F1271,'Set up'!$A$2:$D$48,4,FALSE)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up'!$A$2:$E$48,5,FALSE)</f>
        <v>Trsf</v>
      </c>
      <c r="S1271" s="1" t="s">
        <v>1867</v>
      </c>
    </row>
    <row r="1272" spans="1:19" x14ac:dyDescent="0.35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1167</v>
      </c>
      <c r="E1272" s="5" t="str">
        <f>VLOOKUP(F1272,'Set up'!$A$2:$C$48,2,FALSE)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up'!$A$2:$C$48,3,FALSE)</f>
        <v>Cash</v>
      </c>
      <c r="J1272" s="5">
        <f>VLOOKUP(F1272,'Set up'!$A$2:$D$48,4,FALSE)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up'!$A$2:$E$48,5,FALSE)</f>
        <v>Trsf</v>
      </c>
      <c r="S1272" s="1" t="s">
        <v>1927</v>
      </c>
    </row>
    <row r="1273" spans="1:19" x14ac:dyDescent="0.35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1167</v>
      </c>
      <c r="E1273" s="5" t="str">
        <f>VLOOKUP(F1273,'Set up'!$A$2:$C$48,2,FALSE)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up'!$A$2:$C$48,3,FALSE)</f>
        <v>Cash</v>
      </c>
      <c r="J1273" s="5">
        <f>VLOOKUP(F1273,'Set up'!$A$2:$D$48,4,FALSE)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up'!$A$2:$E$48,5,FALSE)</f>
        <v>Trsf</v>
      </c>
      <c r="S1273" s="1" t="s">
        <v>1928</v>
      </c>
    </row>
    <row r="1274" spans="1:19" x14ac:dyDescent="0.35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1167</v>
      </c>
      <c r="E1274" s="5" t="str">
        <f>VLOOKUP(F1274,'Set up'!$A$2:$C$48,2,FALSE)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up'!$A$2:$C$48,3,FALSE)</f>
        <v>Cash</v>
      </c>
      <c r="J1274" s="5">
        <f>VLOOKUP(F1274,'Set up'!$A$2:$D$48,4,FALSE)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up'!$A$2:$E$48,5,FALSE)</f>
        <v>Trsf</v>
      </c>
      <c r="S1274" s="1" t="s">
        <v>1929</v>
      </c>
    </row>
    <row r="1275" spans="1:19" x14ac:dyDescent="0.35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1167</v>
      </c>
      <c r="E1275" s="5" t="str">
        <f>VLOOKUP(F1275,'Set up'!$A$2:$C$48,2,FALSE)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up'!$A$2:$C$48,3,FALSE)</f>
        <v>Cash</v>
      </c>
      <c r="J1275" s="5">
        <f>VLOOKUP(F1275,'Set up'!$A$2:$D$48,4,FALSE)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up'!$A$2:$E$48,5,FALSE)</f>
        <v>Trsf</v>
      </c>
      <c r="S1275" s="1" t="s">
        <v>1930</v>
      </c>
    </row>
    <row r="1276" spans="1:19" x14ac:dyDescent="0.35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1170</v>
      </c>
      <c r="E1276" s="5" t="str">
        <f>VLOOKUP(F1276,'Set up'!$A$2:$C$48,2,FALSE)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up'!$A$2:$C$48,3,FALSE)</f>
        <v>Cash</v>
      </c>
      <c r="J1276" s="5">
        <f>VLOOKUP(F1276,'Set up'!$A$2:$D$48,4,FALSE)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up'!$A$2:$E$48,5,FALSE)</f>
        <v>Trsf</v>
      </c>
      <c r="S1276" s="1" t="s">
        <v>1213</v>
      </c>
    </row>
    <row r="1277" spans="1:19" x14ac:dyDescent="0.35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1170</v>
      </c>
      <c r="E1277" s="5" t="str">
        <f>VLOOKUP(F1277,'Set up'!$A$2:$C$48,2,FALSE)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up'!$A$2:$C$48,3,FALSE)</f>
        <v>Cash</v>
      </c>
      <c r="J1277" s="5">
        <f>VLOOKUP(F1277,'Set up'!$A$2:$D$48,4,FALSE)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up'!$A$2:$E$48,5,FALSE)</f>
        <v>Trsf</v>
      </c>
      <c r="S1277" s="1" t="s">
        <v>1213</v>
      </c>
    </row>
    <row r="1278" spans="1:19" x14ac:dyDescent="0.35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1170</v>
      </c>
      <c r="E1278" s="5" t="str">
        <f>VLOOKUP(F1278,'Set up'!$A$2:$C$48,2,FALSE)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up'!$A$2:$C$48,3,FALSE)</f>
        <v>Cash</v>
      </c>
      <c r="J1278" s="5">
        <f>VLOOKUP(F1278,'Set up'!$A$2:$D$48,4,FALSE)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up'!$A$2:$E$48,5,FALSE)</f>
        <v>Trsf</v>
      </c>
      <c r="S1278" s="1" t="s">
        <v>1213</v>
      </c>
    </row>
    <row r="1279" spans="1:19" x14ac:dyDescent="0.35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1170</v>
      </c>
      <c r="E1279" s="5" t="str">
        <f>VLOOKUP(F1279,'Set up'!$A$2:$C$48,2,FALSE)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up'!$A$2:$C$48,3,FALSE)</f>
        <v>Cash</v>
      </c>
      <c r="J1279" s="5">
        <f>VLOOKUP(F1279,'Set up'!$A$2:$D$48,4,FALSE)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up'!$A$2:$E$48,5,FALSE)</f>
        <v>Trsf</v>
      </c>
      <c r="S1279" s="1" t="s">
        <v>1213</v>
      </c>
    </row>
    <row r="1280" spans="1:19" x14ac:dyDescent="0.35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1170</v>
      </c>
      <c r="E1280" s="5" t="str">
        <f>VLOOKUP(F1280,'Set up'!$A$2:$C$48,2,FALSE)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up'!$A$2:$C$48,3,FALSE)</f>
        <v>Cash</v>
      </c>
      <c r="J1280" s="5">
        <f>VLOOKUP(F1280,'Set up'!$A$2:$D$48,4,FALSE)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up'!$A$2:$E$48,5,FALSE)</f>
        <v>Trsf</v>
      </c>
      <c r="S1280" s="1" t="s">
        <v>1213</v>
      </c>
    </row>
    <row r="1281" spans="1:19" x14ac:dyDescent="0.35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1171</v>
      </c>
      <c r="E1281" s="5" t="str">
        <f>VLOOKUP(F1281,'Set up'!$A$2:$C$48,2,FALSE)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up'!$A$2:$C$48,3,FALSE)</f>
        <v>Cash</v>
      </c>
      <c r="J1281" s="5">
        <f>VLOOKUP(F1281,'Set up'!$A$2:$D$48,4,FALSE)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up'!$A$2:$E$48,5,FALSE)</f>
        <v>Trsf</v>
      </c>
      <c r="S1281" s="1" t="s">
        <v>1931</v>
      </c>
    </row>
    <row r="1282" spans="1:19" x14ac:dyDescent="0.35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1171</v>
      </c>
      <c r="E1282" s="5" t="str">
        <f>VLOOKUP(F1282,'Set up'!$A$2:$C$48,2,FALSE)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up'!$A$2:$C$48,3,FALSE)</f>
        <v>Cash</v>
      </c>
      <c r="J1282" s="5">
        <f>VLOOKUP(F1282,'Set up'!$A$2:$D$48,4,FALSE)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up'!$A$2:$E$48,5,FALSE)</f>
        <v>Trsf</v>
      </c>
      <c r="S1282" s="1" t="s">
        <v>1932</v>
      </c>
    </row>
    <row r="1283" spans="1:19" x14ac:dyDescent="0.35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1171</v>
      </c>
      <c r="E1283" s="5" t="str">
        <f>VLOOKUP(F1283,'Set up'!$A$2:$C$48,2,FALSE)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up'!$A$2:$C$48,3,FALSE)</f>
        <v>Cash</v>
      </c>
      <c r="J1283" s="5">
        <f>VLOOKUP(F1283,'Set up'!$A$2:$D$48,4,FALSE)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up'!$A$2:$E$48,5,FALSE)</f>
        <v>Trsf</v>
      </c>
      <c r="S1283" s="1" t="s">
        <v>1933</v>
      </c>
    </row>
    <row r="1284" spans="1:19" x14ac:dyDescent="0.35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1171</v>
      </c>
      <c r="E1284" s="5" t="str">
        <f>VLOOKUP(F1284,'Set up'!$A$2:$C$48,2,FALSE)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up'!$A$2:$C$48,3,FALSE)</f>
        <v>Cash</v>
      </c>
      <c r="J1284" s="5">
        <f>VLOOKUP(F1284,'Set up'!$A$2:$D$48,4,FALSE)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up'!$A$2:$E$48,5,FALSE)</f>
        <v>Trsf</v>
      </c>
      <c r="S1284" s="1" t="s">
        <v>1934</v>
      </c>
    </row>
    <row r="1285" spans="1:19" x14ac:dyDescent="0.35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1171</v>
      </c>
      <c r="E1285" s="5" t="str">
        <f>VLOOKUP(F1285,'Set up'!$A$2:$C$48,2,FALSE)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up'!$A$2:$C$48,3,FALSE)</f>
        <v>Cash</v>
      </c>
      <c r="J1285" s="5">
        <f>VLOOKUP(F1285,'Set up'!$A$2:$D$48,4,FALSE)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up'!$A$2:$E$48,5,FALSE)</f>
        <v>Trsf</v>
      </c>
      <c r="S1285" s="1" t="s">
        <v>1935</v>
      </c>
    </row>
    <row r="1286" spans="1:19" x14ac:dyDescent="0.35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1172</v>
      </c>
      <c r="E1286" s="5" t="str">
        <f>VLOOKUP(F1286,'Set up'!$A$2:$C$48,2,FALSE)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up'!$A$2:$C$48,3,FALSE)</f>
        <v>Cash</v>
      </c>
      <c r="J1286" s="5">
        <f>VLOOKUP(F1286,'Set up'!$A$2:$D$48,4,FALSE)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up'!$A$2:$E$48,5,FALSE)</f>
        <v>PD Chq</v>
      </c>
      <c r="S1286" s="1" t="s">
        <v>1526</v>
      </c>
    </row>
    <row r="1287" spans="1:19" x14ac:dyDescent="0.35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1172</v>
      </c>
      <c r="E1287" s="5" t="str">
        <f>VLOOKUP(F1287,'Set up'!$A$2:$C$48,2,FALSE)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up'!$A$2:$C$48,3,FALSE)</f>
        <v>Cash</v>
      </c>
      <c r="J1287" s="5">
        <f>VLOOKUP(F1287,'Set up'!$A$2:$D$48,4,FALSE)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up'!$A$2:$E$48,5,FALSE)</f>
        <v>PD Chq</v>
      </c>
      <c r="S1287" s="1" t="s">
        <v>1526</v>
      </c>
    </row>
    <row r="1288" spans="1:19" x14ac:dyDescent="0.35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1172</v>
      </c>
      <c r="E1288" s="5" t="str">
        <f>VLOOKUP(F1288,'Set up'!$A$2:$C$48,2,FALSE)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up'!$A$2:$C$48,3,FALSE)</f>
        <v>Cash</v>
      </c>
      <c r="J1288" s="5">
        <f>VLOOKUP(F1288,'Set up'!$A$2:$D$48,4,FALSE)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up'!$A$2:$E$48,5,FALSE)</f>
        <v>PD Chq</v>
      </c>
      <c r="S1288" s="1" t="s">
        <v>1526</v>
      </c>
    </row>
    <row r="1289" spans="1:19" x14ac:dyDescent="0.35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1172</v>
      </c>
      <c r="E1289" s="5" t="str">
        <f>VLOOKUP(F1289,'Set up'!$A$2:$C$48,2,FALSE)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up'!$A$2:$C$48,3,FALSE)</f>
        <v>Cash</v>
      </c>
      <c r="J1289" s="5">
        <f>VLOOKUP(F1289,'Set up'!$A$2:$D$48,4,FALSE)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up'!$A$2:$E$48,5,FALSE)</f>
        <v>PD Chq</v>
      </c>
      <c r="S1289" s="1" t="s">
        <v>1526</v>
      </c>
    </row>
    <row r="1290" spans="1:19" x14ac:dyDescent="0.35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1172</v>
      </c>
      <c r="E1290" s="5" t="str">
        <f>VLOOKUP(F1290,'Set up'!$A$2:$C$48,2,FALSE)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up'!$A$2:$C$48,3,FALSE)</f>
        <v>Cash</v>
      </c>
      <c r="J1290" s="5">
        <f>VLOOKUP(F1290,'Set up'!$A$2:$D$48,4,FALSE)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up'!$A$2:$E$48,5,FALSE)</f>
        <v>PD Chq</v>
      </c>
      <c r="S1290" s="1" t="s">
        <v>1526</v>
      </c>
    </row>
    <row r="1291" spans="1:19" x14ac:dyDescent="0.35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1173</v>
      </c>
      <c r="E1291" s="5" t="str">
        <f>VLOOKUP(F1291,'Set up'!$A$2:$C$48,2,FALSE)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up'!$A$2:$C$48,3,FALSE)</f>
        <v>Cash</v>
      </c>
      <c r="J1291" s="5">
        <f>VLOOKUP(F1291,'Set up'!$A$2:$D$48,4,FALSE)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up'!$A$2:$E$48,5,FALSE)</f>
        <v>Trsf</v>
      </c>
      <c r="S1291" s="1" t="s">
        <v>1210</v>
      </c>
    </row>
    <row r="1292" spans="1:19" x14ac:dyDescent="0.35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1173</v>
      </c>
      <c r="E1292" s="5" t="str">
        <f>VLOOKUP(F1292,'Set up'!$A$2:$C$48,2,FALSE)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up'!$A$2:$C$48,3,FALSE)</f>
        <v>Cash</v>
      </c>
      <c r="J1292" s="5">
        <f>VLOOKUP(F1292,'Set up'!$A$2:$D$48,4,FALSE)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up'!$A$2:$E$48,5,FALSE)</f>
        <v>Trsf</v>
      </c>
      <c r="S1292" s="1" t="s">
        <v>1210</v>
      </c>
    </row>
    <row r="1293" spans="1:19" x14ac:dyDescent="0.35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1173</v>
      </c>
      <c r="E1293" s="5" t="str">
        <f>VLOOKUP(F1293,'Set up'!$A$2:$C$48,2,FALSE)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up'!$A$2:$C$48,3,FALSE)</f>
        <v>Cash</v>
      </c>
      <c r="J1293" s="5">
        <f>VLOOKUP(F1293,'Set up'!$A$2:$D$48,4,FALSE)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up'!$A$2:$E$48,5,FALSE)</f>
        <v>Trsf</v>
      </c>
      <c r="S1293" s="1" t="s">
        <v>1210</v>
      </c>
    </row>
    <row r="1294" spans="1:19" x14ac:dyDescent="0.35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1173</v>
      </c>
      <c r="E1294" s="5" t="str">
        <f>VLOOKUP(F1294,'Set up'!$A$2:$C$48,2,FALSE)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up'!$A$2:$C$48,3,FALSE)</f>
        <v>Cash</v>
      </c>
      <c r="J1294" s="5">
        <f>VLOOKUP(F1294,'Set up'!$A$2:$D$48,4,FALSE)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up'!$A$2:$E$48,5,FALSE)</f>
        <v>Trsf</v>
      </c>
      <c r="S1294" s="1" t="s">
        <v>1210</v>
      </c>
    </row>
    <row r="1295" spans="1:19" x14ac:dyDescent="0.35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1174</v>
      </c>
      <c r="E1295" s="5" t="str">
        <f>VLOOKUP(F1295,'Set up'!$A$2:$C$48,2,FALSE)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up'!$A$2:$C$48,3,FALSE)</f>
        <v>Cash</v>
      </c>
      <c r="J1295" s="5">
        <f>VLOOKUP(F1295,'Set up'!$A$2:$D$48,4,FALSE)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up'!$A$2:$E$48,5,FALSE)</f>
        <v>Trsf</v>
      </c>
      <c r="S1295" s="1" t="s">
        <v>1936</v>
      </c>
    </row>
    <row r="1296" spans="1:19" x14ac:dyDescent="0.35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1176</v>
      </c>
      <c r="E1296" s="5" t="str">
        <f>VLOOKUP(F1296,'Set up'!$A$2:$C$48,2,FALSE)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up'!$A$2:$C$48,3,FALSE)</f>
        <v>Cash</v>
      </c>
      <c r="J1296" s="5">
        <f>VLOOKUP(F1296,'Set up'!$A$2:$D$48,4,FALSE)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up'!$A$2:$E$48,5,FALSE)</f>
        <v>Trsf</v>
      </c>
      <c r="S1296" s="1" t="s">
        <v>1221</v>
      </c>
    </row>
    <row r="1297" spans="1:19" x14ac:dyDescent="0.35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1177</v>
      </c>
      <c r="E1297" s="5" t="str">
        <f>VLOOKUP(F1297,'Set up'!$A$2:$C$48,2,FALSE)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up'!$A$2:$C$48,3,FALSE)</f>
        <v>Cash</v>
      </c>
      <c r="J1297" s="5">
        <f>VLOOKUP(F1297,'Set up'!$A$2:$D$48,4,FALSE)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up'!$A$2:$E$48,5,FALSE)</f>
        <v>Cash</v>
      </c>
      <c r="S1297" s="1" t="s">
        <v>1219</v>
      </c>
    </row>
    <row r="1298" spans="1:19" x14ac:dyDescent="0.35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1177</v>
      </c>
      <c r="E1298" s="5" t="str">
        <f>VLOOKUP(F1298,'Set up'!$A$2:$C$48,2,FALSE)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up'!$A$2:$C$48,3,FALSE)</f>
        <v>Cash</v>
      </c>
      <c r="J1298" s="5">
        <f>VLOOKUP(F1298,'Set up'!$A$2:$D$48,4,FALSE)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up'!$A$2:$E$48,5,FALSE)</f>
        <v>Cash</v>
      </c>
      <c r="S1298" s="1" t="s">
        <v>1219</v>
      </c>
    </row>
    <row r="1299" spans="1:19" x14ac:dyDescent="0.35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1177</v>
      </c>
      <c r="E1299" s="5" t="str">
        <f>VLOOKUP(F1299,'Set up'!$A$2:$C$48,2,FALSE)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up'!$A$2:$C$48,3,FALSE)</f>
        <v>Cash</v>
      </c>
      <c r="J1299" s="5">
        <f>VLOOKUP(F1299,'Set up'!$A$2:$D$48,4,FALSE)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up'!$A$2:$E$48,5,FALSE)</f>
        <v>Cash</v>
      </c>
      <c r="S1299" s="1" t="s">
        <v>1219</v>
      </c>
    </row>
    <row r="1300" spans="1:19" x14ac:dyDescent="0.35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1177</v>
      </c>
      <c r="E1300" s="5" t="str">
        <f>VLOOKUP(F1300,'Set up'!$A$2:$C$48,2,FALSE)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up'!$A$2:$C$48,3,FALSE)</f>
        <v>Cash</v>
      </c>
      <c r="J1300" s="5">
        <f>VLOOKUP(F1300,'Set up'!$A$2:$D$48,4,FALSE)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up'!$A$2:$E$48,5,FALSE)</f>
        <v>Cash</v>
      </c>
      <c r="S1300" s="1" t="s">
        <v>1219</v>
      </c>
    </row>
    <row r="1301" spans="1:19" x14ac:dyDescent="0.35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1179</v>
      </c>
      <c r="E1301" s="5" t="str">
        <f>VLOOKUP(F1301,'Set up'!$A$2:$C$48,2,FALSE)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up'!$A$2:$C$48,3,FALSE)</f>
        <v>Cash</v>
      </c>
      <c r="J1301" s="5">
        <f>VLOOKUP(F1301,'Set up'!$A$2:$D$48,4,FALSE)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up'!$A$2:$E$48,5,FALSE)</f>
        <v>Trsf</v>
      </c>
      <c r="S1301" s="1" t="s">
        <v>1211</v>
      </c>
    </row>
    <row r="1302" spans="1:19" x14ac:dyDescent="0.35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1179</v>
      </c>
      <c r="E1302" s="5" t="str">
        <f>VLOOKUP(F1302,'Set up'!$A$2:$C$48,2,FALSE)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up'!$A$2:$C$48,3,FALSE)</f>
        <v>Cash</v>
      </c>
      <c r="J1302" s="5">
        <f>VLOOKUP(F1302,'Set up'!$A$2:$D$48,4,FALSE)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up'!$A$2:$E$48,5,FALSE)</f>
        <v>Trsf</v>
      </c>
      <c r="S1302" s="1" t="s">
        <v>1211</v>
      </c>
    </row>
    <row r="1303" spans="1:19" x14ac:dyDescent="0.35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1180</v>
      </c>
      <c r="E1303" s="5" t="str">
        <f>VLOOKUP(F1303,'Set up'!$A$2:$C$48,2,FALSE)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up'!$A$2:$C$48,3,FALSE)</f>
        <v>120</v>
      </c>
      <c r="J1303" s="5">
        <f>VLOOKUP(F1303,'Set up'!$A$2:$D$48,4,FALSE)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up'!$A$2:$E$48,5,FALSE)</f>
        <v>Trsf</v>
      </c>
      <c r="S1303" s="1" t="s">
        <v>1580</v>
      </c>
    </row>
    <row r="1304" spans="1:19" x14ac:dyDescent="0.35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1180</v>
      </c>
      <c r="E1304" s="5" t="str">
        <f>VLOOKUP(F1304,'Set up'!$A$2:$C$48,2,FALSE)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up'!$A$2:$C$48,3,FALSE)</f>
        <v>120</v>
      </c>
      <c r="J1304" s="5">
        <f>VLOOKUP(F1304,'Set up'!$A$2:$D$48,4,FALSE)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up'!$A$2:$E$48,5,FALSE)</f>
        <v>Trsf</v>
      </c>
      <c r="S1304" s="1" t="s">
        <v>1580</v>
      </c>
    </row>
    <row r="1305" spans="1:19" x14ac:dyDescent="0.35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1180</v>
      </c>
      <c r="E1305" s="5" t="str">
        <f>VLOOKUP(F1305,'Set up'!$A$2:$C$48,2,FALSE)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up'!$A$2:$C$48,3,FALSE)</f>
        <v>120</v>
      </c>
      <c r="J1305" s="5">
        <f>VLOOKUP(F1305,'Set up'!$A$2:$D$48,4,FALSE)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up'!$A$2:$E$48,5,FALSE)</f>
        <v>Trsf</v>
      </c>
      <c r="S1305" s="1" t="s">
        <v>1580</v>
      </c>
    </row>
    <row r="1306" spans="1:19" x14ac:dyDescent="0.35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1180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up'!$A$2:$C$48,3,FALSE)</f>
        <v>120</v>
      </c>
      <c r="J1306" s="5">
        <f>VLOOKUP(F1306,'Set up'!$A$2:$D$48,4,FALSE)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up'!$A$2:$E$48,5,FALSE)</f>
        <v>Trsf</v>
      </c>
      <c r="S1306" s="1" t="s">
        <v>1580</v>
      </c>
    </row>
    <row r="1307" spans="1:19" x14ac:dyDescent="0.35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1180</v>
      </c>
      <c r="E1307" s="5" t="str">
        <f>VLOOKUP(F1307,'Set up'!$A$2:$C$48,2,FALSE)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up'!$A$2:$C$48,3,FALSE)</f>
        <v>120</v>
      </c>
      <c r="J1307" s="5">
        <f>VLOOKUP(F1307,'Set up'!$A$2:$D$48,4,FALSE)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up'!$A$2:$E$48,5,FALSE)</f>
        <v>Trsf</v>
      </c>
      <c r="S1307" s="1" t="s">
        <v>1580</v>
      </c>
    </row>
    <row r="1308" spans="1:19" x14ac:dyDescent="0.35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1180</v>
      </c>
      <c r="E1308" s="5" t="str">
        <f>VLOOKUP(F1308,'Set up'!$A$2:$C$48,2,FALSE)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up'!$A$2:$C$48,3,FALSE)</f>
        <v>120</v>
      </c>
      <c r="J1308" s="5">
        <f>VLOOKUP(F1308,'Set up'!$A$2:$D$48,4,FALSE)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up'!$A$2:$E$48,5,FALSE)</f>
        <v>Trsf</v>
      </c>
      <c r="S1308" s="1" t="s">
        <v>1580</v>
      </c>
    </row>
    <row r="1309" spans="1:19" x14ac:dyDescent="0.35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1180</v>
      </c>
      <c r="E1309" s="5" t="str">
        <f>VLOOKUP(F1309,'Set up'!$A$2:$C$48,2,FALSE)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up'!$A$2:$C$48,3,FALSE)</f>
        <v>120</v>
      </c>
      <c r="J1309" s="5">
        <f>VLOOKUP(F1309,'Set up'!$A$2:$D$48,4,FALSE)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up'!$A$2:$E$48,5,FALSE)</f>
        <v>Trsf</v>
      </c>
      <c r="S1309" s="1" t="s">
        <v>1580</v>
      </c>
    </row>
    <row r="1310" spans="1:19" x14ac:dyDescent="0.35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1181</v>
      </c>
      <c r="E1310" s="5" t="str">
        <f>VLOOKUP(F1310,'Set up'!$A$2:$C$48,2,FALSE)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up'!$A$2:$C$48,3,FALSE)</f>
        <v>Cash</v>
      </c>
      <c r="J1310" s="5">
        <f>VLOOKUP(F1310,'Set up'!$A$2:$D$48,4,FALSE)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up'!$A$2:$E$48,5,FALSE)</f>
        <v>Trsf</v>
      </c>
      <c r="S1310" s="1" t="s">
        <v>1937</v>
      </c>
    </row>
    <row r="1311" spans="1:19" x14ac:dyDescent="0.35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1181</v>
      </c>
      <c r="E1311" s="5" t="str">
        <f>VLOOKUP(F1311,'Set up'!$A$2:$C$48,2,FALSE)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up'!$A$2:$C$48,3,FALSE)</f>
        <v>Cash</v>
      </c>
      <c r="J1311" s="5">
        <f>VLOOKUP(F1311,'Set up'!$A$2:$D$48,4,FALSE)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up'!$A$2:$E$48,5,FALSE)</f>
        <v>Trsf</v>
      </c>
      <c r="S1311" s="1" t="s">
        <v>1938</v>
      </c>
    </row>
    <row r="1312" spans="1:19" x14ac:dyDescent="0.35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1181</v>
      </c>
      <c r="E1312" s="5" t="str">
        <f>VLOOKUP(F1312,'Set up'!$A$2:$C$48,2,FALSE)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up'!$A$2:$C$48,3,FALSE)</f>
        <v>Cash</v>
      </c>
      <c r="J1312" s="5">
        <f>VLOOKUP(F1312,'Set up'!$A$2:$D$48,4,FALSE)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up'!$A$2:$E$48,5,FALSE)</f>
        <v>Trsf</v>
      </c>
      <c r="S1312" s="1" t="s">
        <v>1939</v>
      </c>
    </row>
    <row r="1313" spans="1:19" x14ac:dyDescent="0.35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1181</v>
      </c>
      <c r="E1313" s="5" t="str">
        <f>VLOOKUP(F1313,'Set up'!$A$2:$C$48,2,FALSE)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up'!$A$2:$C$48,3,FALSE)</f>
        <v>Cash</v>
      </c>
      <c r="J1313" s="5">
        <f>VLOOKUP(F1313,'Set up'!$A$2:$D$48,4,FALSE)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up'!$A$2:$E$48,5,FALSE)</f>
        <v>Trsf</v>
      </c>
      <c r="S1313" s="1" t="s">
        <v>1940</v>
      </c>
    </row>
    <row r="1314" spans="1:19" x14ac:dyDescent="0.35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1181</v>
      </c>
      <c r="E1314" s="5" t="str">
        <f>VLOOKUP(F1314,'Set up'!$A$2:$C$48,2,FALSE)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up'!$A$2:$C$48,3,FALSE)</f>
        <v>Cash</v>
      </c>
      <c r="J1314" s="5">
        <f>VLOOKUP(F1314,'Set up'!$A$2:$D$48,4,FALSE)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up'!$A$2:$E$48,5,FALSE)</f>
        <v>Trsf</v>
      </c>
      <c r="S1314" s="1" t="s">
        <v>1945</v>
      </c>
    </row>
    <row r="1315" spans="1:19" x14ac:dyDescent="0.35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1181</v>
      </c>
      <c r="E1315" s="5" t="str">
        <f>VLOOKUP(F1315,'Set up'!$A$2:$C$48,2,FALSE)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up'!$A$2:$C$48,3,FALSE)</f>
        <v>Cash</v>
      </c>
      <c r="J1315" s="5">
        <f>VLOOKUP(F1315,'Set up'!$A$2:$D$48,4,FALSE)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up'!$A$2:$E$48,5,FALSE)</f>
        <v>Trsf</v>
      </c>
      <c r="S1315" s="1" t="s">
        <v>1946</v>
      </c>
    </row>
    <row r="1316" spans="1:19" x14ac:dyDescent="0.35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1182</v>
      </c>
      <c r="E1316" s="5" t="str">
        <f>VLOOKUP(F1316,'Set up'!$A$2:$C$48,2,FALSE)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up'!$A$2:$C$48,3,FALSE)</f>
        <v>Cash</v>
      </c>
      <c r="J1316" s="5">
        <f>VLOOKUP(F1316,'Set up'!$A$2:$D$48,4,FALSE)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up'!$A$2:$E$48,5,FALSE)</f>
        <v>Trsf</v>
      </c>
      <c r="S1316" s="1" t="s">
        <v>1300</v>
      </c>
    </row>
    <row r="1317" spans="1:19" x14ac:dyDescent="0.35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1183</v>
      </c>
      <c r="E1317" s="5" t="str">
        <f>VLOOKUP(F1317,'Set up'!$A$2:$C$48,2,FALSE)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up'!$A$2:$C$48,3,FALSE)</f>
        <v>Cash</v>
      </c>
      <c r="J1317" s="5">
        <f>VLOOKUP(F1317,'Set up'!$A$2:$D$48,4,FALSE)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up'!$A$2:$E$48,5,FALSE)</f>
        <v>Trsf</v>
      </c>
      <c r="S1317" s="1" t="s">
        <v>1212</v>
      </c>
    </row>
    <row r="1318" spans="1:19" x14ac:dyDescent="0.35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1183</v>
      </c>
      <c r="E1318" s="5" t="str">
        <f>VLOOKUP(F1318,'Set up'!$A$2:$C$48,2,FALSE)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up'!$A$2:$C$48,3,FALSE)</f>
        <v>Cash</v>
      </c>
      <c r="J1318" s="5">
        <f>VLOOKUP(F1318,'Set up'!$A$2:$D$48,4,FALSE)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up'!$A$2:$E$48,5,FALSE)</f>
        <v>Trsf</v>
      </c>
      <c r="S1318" s="1" t="s">
        <v>1212</v>
      </c>
    </row>
    <row r="1319" spans="1:19" x14ac:dyDescent="0.35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1188</v>
      </c>
      <c r="E1319" s="5" t="str">
        <f>VLOOKUP(F1319,'Set up'!$A$2:$C$48,2,FALSE)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up'!$A$2:$C$48,3,FALSE)</f>
        <v>Cash</v>
      </c>
      <c r="J1319" s="5">
        <f>VLOOKUP(F1319,'Set up'!$A$2:$D$48,4,FALSE)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up'!$A$2:$E$48,5,FALSE)</f>
        <v>Trsf</v>
      </c>
      <c r="S1319" s="1" t="s">
        <v>1220</v>
      </c>
    </row>
    <row r="1320" spans="1:19" x14ac:dyDescent="0.35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1189</v>
      </c>
      <c r="E1320" s="5" t="str">
        <f>VLOOKUP(F1320,'Set up'!$A$2:$C$48,2,FALSE)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up'!$A$2:$C$48,3,FALSE)</f>
        <v>Cash</v>
      </c>
      <c r="J1320" s="5">
        <f>VLOOKUP(F1320,'Set up'!$A$2:$D$48,4,FALSE)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up'!$A$2:$E$48,5,FALSE)</f>
        <v>Trsf</v>
      </c>
      <c r="S1320" s="1" t="s">
        <v>1941</v>
      </c>
    </row>
    <row r="1321" spans="1:19" x14ac:dyDescent="0.35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1189</v>
      </c>
      <c r="E1321" s="5" t="str">
        <f>VLOOKUP(F1321,'Set up'!$A$2:$C$48,2,FALSE)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up'!$A$2:$C$48,3,FALSE)</f>
        <v>Cash</v>
      </c>
      <c r="J1321" s="5">
        <f>VLOOKUP(F1321,'Set up'!$A$2:$D$48,4,FALSE)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up'!$A$2:$E$48,5,FALSE)</f>
        <v>Trsf</v>
      </c>
      <c r="S1321" s="1" t="s">
        <v>1942</v>
      </c>
    </row>
    <row r="1322" spans="1:19" x14ac:dyDescent="0.35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1189</v>
      </c>
      <c r="E1322" s="5" t="str">
        <f>VLOOKUP(F1322,'Set up'!$A$2:$C$48,2,FALSE)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up'!$A$2:$C$48,3,FALSE)</f>
        <v>Cash</v>
      </c>
      <c r="J1322" s="5">
        <f>VLOOKUP(F1322,'Set up'!$A$2:$D$48,4,FALSE)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up'!$A$2:$E$48,5,FALSE)</f>
        <v>Trsf</v>
      </c>
      <c r="S1322" s="1" t="s">
        <v>1943</v>
      </c>
    </row>
    <row r="1323" spans="1:19" x14ac:dyDescent="0.35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1189</v>
      </c>
      <c r="E1323" s="5" t="str">
        <f>VLOOKUP(F1323,'Set up'!$A$2:$C$48,2,FALSE)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up'!$A$2:$C$48,3,FALSE)</f>
        <v>Cash</v>
      </c>
      <c r="J1323" s="5">
        <f>VLOOKUP(F1323,'Set up'!$A$2:$D$48,4,FALSE)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up'!$A$2:$E$48,5,FALSE)</f>
        <v>Trsf</v>
      </c>
      <c r="S1323" s="1" t="s">
        <v>1944</v>
      </c>
    </row>
    <row r="1324" spans="1:19" x14ac:dyDescent="0.35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1190</v>
      </c>
      <c r="E1324" s="5" t="str">
        <f>VLOOKUP(F1324,'Set up'!$A$2:$C$48,2,FALSE)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up'!$A$2:$C$48,3,FALSE)</f>
        <v>Cash</v>
      </c>
      <c r="J1324" s="5">
        <f>VLOOKUP(F1324,'Set up'!$A$2:$D$48,4,FALSE)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up'!$A$2:$E$48,5,FALSE)</f>
        <v>PD Chq</v>
      </c>
      <c r="S1324" s="1" t="s">
        <v>1527</v>
      </c>
    </row>
    <row r="1325" spans="1:19" x14ac:dyDescent="0.35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1190</v>
      </c>
      <c r="E1325" s="5" t="str">
        <f>VLOOKUP(F1325,'Set up'!$A$2:$C$48,2,FALSE)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up'!$A$2:$C$48,3,FALSE)</f>
        <v>Cash</v>
      </c>
      <c r="J1325" s="5">
        <f>VLOOKUP(F1325,'Set up'!$A$2:$D$48,4,FALSE)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up'!$A$2:$E$48,5,FALSE)</f>
        <v>PD Chq</v>
      </c>
      <c r="S1325" s="1" t="s">
        <v>1527</v>
      </c>
    </row>
    <row r="1326" spans="1:19" x14ac:dyDescent="0.35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1190</v>
      </c>
      <c r="E1326" s="5" t="str">
        <f>VLOOKUP(F1326,'Set up'!$A$2:$C$48,2,FALSE)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up'!$A$2:$C$48,3,FALSE)</f>
        <v>Cash</v>
      </c>
      <c r="J1326" s="5">
        <f>VLOOKUP(F1326,'Set up'!$A$2:$D$48,4,FALSE)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up'!$A$2:$E$48,5,FALSE)</f>
        <v>PD Chq</v>
      </c>
      <c r="S1326" s="1" t="s">
        <v>1527</v>
      </c>
    </row>
    <row r="1327" spans="1:19" x14ac:dyDescent="0.35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1191</v>
      </c>
      <c r="E1327" s="5" t="str">
        <f>VLOOKUP(F1327,'Set up'!$A$2:$C$48,2,FALSE)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up'!$A$2:$C$48,3,FALSE)</f>
        <v>Cash</v>
      </c>
      <c r="J1327" s="5">
        <f>VLOOKUP(F1327,'Set up'!$A$2:$D$48,4,FALSE)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up'!$A$2:$E$48,5,FALSE)</f>
        <v>Trsf</v>
      </c>
      <c r="S1327" s="1" t="s">
        <v>1384</v>
      </c>
    </row>
    <row r="1328" spans="1:19" x14ac:dyDescent="0.35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1192</v>
      </c>
      <c r="E1328" s="5" t="str">
        <f>VLOOKUP(F1328,'Set up'!$A$2:$C$48,2,FALSE)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up'!$A$2:$C$48,3,FALSE)</f>
        <v>120</v>
      </c>
      <c r="J1328" s="5">
        <f>VLOOKUP(F1328,'Set up'!$A$2:$D$48,4,FALSE)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up'!$A$2:$E$48,5,FALSE)</f>
        <v>Trsf</v>
      </c>
      <c r="S1328" s="1" t="s">
        <v>1580</v>
      </c>
    </row>
    <row r="1329" spans="1:19" x14ac:dyDescent="0.35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1192</v>
      </c>
      <c r="E1329" s="5" t="str">
        <f>VLOOKUP(F1329,'Set up'!$A$2:$C$48,2,FALSE)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up'!$A$2:$C$48,3,FALSE)</f>
        <v>120</v>
      </c>
      <c r="J1329" s="5">
        <f>VLOOKUP(F1329,'Set up'!$A$2:$D$48,4,FALSE)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up'!$A$2:$E$48,5,FALSE)</f>
        <v>Trsf</v>
      </c>
      <c r="S1329" s="1" t="s">
        <v>1580</v>
      </c>
    </row>
    <row r="1330" spans="1:19" x14ac:dyDescent="0.35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1192</v>
      </c>
      <c r="E1330" s="5" t="str">
        <f>VLOOKUP(F1330,'Set up'!$A$2:$C$48,2,FALSE)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up'!$A$2:$C$48,3,FALSE)</f>
        <v>120</v>
      </c>
      <c r="J1330" s="5">
        <f>VLOOKUP(F1330,'Set up'!$A$2:$D$48,4,FALSE)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up'!$A$2:$E$48,5,FALSE)</f>
        <v>Trsf</v>
      </c>
      <c r="S1330" s="1" t="s">
        <v>1580</v>
      </c>
    </row>
    <row r="1331" spans="1:19" x14ac:dyDescent="0.35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1192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up'!$A$2:$C$48,3,FALSE)</f>
        <v>120</v>
      </c>
      <c r="J1331" s="5">
        <f>VLOOKUP(F1331,'Set up'!$A$2:$D$48,4,FALSE)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up'!$A$2:$E$48,5,FALSE)</f>
        <v>Trsf</v>
      </c>
      <c r="S1331" s="1" t="s">
        <v>1580</v>
      </c>
    </row>
    <row r="1332" spans="1:19" x14ac:dyDescent="0.35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1192</v>
      </c>
      <c r="E1332" s="5" t="str">
        <f>VLOOKUP(F1332,'Set up'!$A$2:$C$48,2,FALSE)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up'!$A$2:$C$48,3,FALSE)</f>
        <v>120</v>
      </c>
      <c r="J1332" s="5">
        <f>VLOOKUP(F1332,'Set up'!$A$2:$D$48,4,FALSE)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up'!$A$2:$E$48,5,FALSE)</f>
        <v>Trsf</v>
      </c>
      <c r="S1332" s="1" t="s">
        <v>1580</v>
      </c>
    </row>
    <row r="1333" spans="1:19" x14ac:dyDescent="0.35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1192</v>
      </c>
      <c r="E1333" s="5" t="str">
        <f>VLOOKUP(F1333,'Set up'!$A$2:$C$48,2,FALSE)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up'!$A$2:$C$48,3,FALSE)</f>
        <v>120</v>
      </c>
      <c r="J1333" s="5">
        <f>VLOOKUP(F1333,'Set up'!$A$2:$D$48,4,FALSE)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up'!$A$2:$E$48,5,FALSE)</f>
        <v>Trsf</v>
      </c>
      <c r="S1333" s="1" t="s">
        <v>1581</v>
      </c>
    </row>
    <row r="1334" spans="1:19" x14ac:dyDescent="0.35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1193</v>
      </c>
      <c r="E1334" s="5" t="str">
        <f>VLOOKUP(F1334,'Set up'!$A$2:$C$48,2,FALSE)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up'!$A$2:$C$48,3,FALSE)</f>
        <v>Cash</v>
      </c>
      <c r="J1334" s="5">
        <f>VLOOKUP(F1334,'Set up'!$A$2:$D$48,4,FALSE)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up'!$A$2:$E$48,5,FALSE)</f>
        <v>Trsf</v>
      </c>
      <c r="S1334" s="1" t="s">
        <v>2040</v>
      </c>
    </row>
    <row r="1335" spans="1:19" x14ac:dyDescent="0.35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1193</v>
      </c>
      <c r="E1335" s="5" t="str">
        <f>VLOOKUP(F1335,'Set up'!$A$2:$C$48,2,FALSE)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up'!$A$2:$C$48,3,FALSE)</f>
        <v>Cash</v>
      </c>
      <c r="J1335" s="5">
        <f>VLOOKUP(F1335,'Set up'!$A$2:$D$48,4,FALSE)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up'!$A$2:$E$48,5,FALSE)</f>
        <v>Trsf</v>
      </c>
      <c r="S1335" s="1" t="s">
        <v>2041</v>
      </c>
    </row>
    <row r="1336" spans="1:19" x14ac:dyDescent="0.35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1193</v>
      </c>
      <c r="E1336" s="5" t="str">
        <f>VLOOKUP(F1336,'Set up'!$A$2:$C$48,2,FALSE)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up'!$A$2:$C$48,3,FALSE)</f>
        <v>Cash</v>
      </c>
      <c r="J1336" s="5">
        <f>VLOOKUP(F1336,'Set up'!$A$2:$D$48,4,FALSE)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up'!$A$2:$E$48,5,FALSE)</f>
        <v>Trsf</v>
      </c>
      <c r="S1336" s="1" t="s">
        <v>2042</v>
      </c>
    </row>
    <row r="1337" spans="1:19" x14ac:dyDescent="0.35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1193</v>
      </c>
      <c r="E1337" s="5" t="str">
        <f>VLOOKUP(F1337,'Set up'!$A$2:$C$48,2,FALSE)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up'!$A$2:$C$48,3,FALSE)</f>
        <v>Cash</v>
      </c>
      <c r="J1337" s="5">
        <f>VLOOKUP(F1337,'Set up'!$A$2:$D$48,4,FALSE)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up'!$A$2:$E$48,5,FALSE)</f>
        <v>Trsf</v>
      </c>
      <c r="S1337" s="1" t="s">
        <v>2043</v>
      </c>
    </row>
    <row r="1338" spans="1:19" x14ac:dyDescent="0.35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1194</v>
      </c>
      <c r="E1338" s="5" t="str">
        <f>VLOOKUP(F1338,'Set up'!$A$2:$C$48,2,FALSE)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up'!$A$2:$C$48,3,FALSE)</f>
        <v>Cash</v>
      </c>
      <c r="J1338" s="5">
        <f>VLOOKUP(F1338,'Set up'!$A$2:$D$48,4,FALSE)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up'!$A$2:$E$48,5,FALSE)</f>
        <v>Trsf</v>
      </c>
      <c r="S1338" s="1" t="s">
        <v>1573</v>
      </c>
    </row>
    <row r="1339" spans="1:19" x14ac:dyDescent="0.35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1194</v>
      </c>
      <c r="E1339" s="5" t="str">
        <f>VLOOKUP(F1339,'Set up'!$A$2:$C$48,2,FALSE)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up'!$A$2:$C$48,3,FALSE)</f>
        <v>Cash</v>
      </c>
      <c r="J1339" s="5">
        <f>VLOOKUP(F1339,'Set up'!$A$2:$D$48,4,FALSE)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up'!$A$2:$E$48,5,FALSE)</f>
        <v>Trsf</v>
      </c>
      <c r="S1339" s="1" t="s">
        <v>1574</v>
      </c>
    </row>
    <row r="1340" spans="1:19" x14ac:dyDescent="0.35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1194</v>
      </c>
      <c r="E1340" s="5" t="str">
        <f>VLOOKUP(F1340,'Set up'!$A$2:$C$48,2,FALSE)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up'!$A$2:$C$48,3,FALSE)</f>
        <v>Cash</v>
      </c>
      <c r="J1340" s="5">
        <f>VLOOKUP(F1340,'Set up'!$A$2:$D$48,4,FALSE)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up'!$A$2:$E$48,5,FALSE)</f>
        <v>Trsf</v>
      </c>
      <c r="S1340" s="1" t="s">
        <v>1575</v>
      </c>
    </row>
    <row r="1341" spans="1:19" x14ac:dyDescent="0.35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1194</v>
      </c>
      <c r="E1341" s="5" t="str">
        <f>VLOOKUP(F1341,'Set up'!$A$2:$C$48,2,FALSE)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up'!$A$2:$C$48,3,FALSE)</f>
        <v>Cash</v>
      </c>
      <c r="J1341" s="5">
        <f>VLOOKUP(F1341,'Set up'!$A$2:$D$48,4,FALSE)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up'!$A$2:$E$48,5,FALSE)</f>
        <v>Trsf</v>
      </c>
      <c r="S1341" s="1" t="s">
        <v>1576</v>
      </c>
    </row>
    <row r="1342" spans="1:19" x14ac:dyDescent="0.35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1194</v>
      </c>
      <c r="E1342" s="5" t="str">
        <f>VLOOKUP(F1342,'Set up'!$A$2:$C$48,2,FALSE)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up'!$A$2:$C$48,3,FALSE)</f>
        <v>Cash</v>
      </c>
      <c r="J1342" s="5">
        <f>VLOOKUP(F1342,'Set up'!$A$2:$D$48,4,FALSE)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up'!$A$2:$E$48,5,FALSE)</f>
        <v>Trsf</v>
      </c>
      <c r="S1342" s="1" t="s">
        <v>1577</v>
      </c>
    </row>
    <row r="1343" spans="1:19" x14ac:dyDescent="0.35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1194</v>
      </c>
      <c r="E1343" s="5" t="str">
        <f>VLOOKUP(F1343,'Set up'!$A$2:$C$48,2,FALSE)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up'!$A$2:$C$48,3,FALSE)</f>
        <v>Cash</v>
      </c>
      <c r="J1343" s="5">
        <f>VLOOKUP(F1343,'Set up'!$A$2:$D$48,4,FALSE)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up'!$A$2:$E$48,5,FALSE)</f>
        <v>Trsf</v>
      </c>
      <c r="S1343" s="1" t="s">
        <v>1578</v>
      </c>
    </row>
    <row r="1344" spans="1:19" x14ac:dyDescent="0.35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1195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up'!$A$2:$C$48,3,FALSE)</f>
        <v>60</v>
      </c>
      <c r="J1344" s="5">
        <f>VLOOKUP(F1344,'Set up'!$A$2:$D$48,4,FALSE)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up'!$A$2:$E$48,5,FALSE)</f>
        <v>Chq</v>
      </c>
      <c r="S1344" s="1" t="s">
        <v>1499</v>
      </c>
    </row>
    <row r="1345" spans="1:19" x14ac:dyDescent="0.35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1195</v>
      </c>
      <c r="E1345" s="5" t="str">
        <f>VLOOKUP(F1345,'Set up'!$A$2:$C$48,2,FALSE)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up'!$A$2:$C$48,3,FALSE)</f>
        <v>60</v>
      </c>
      <c r="J1345" s="5">
        <f>VLOOKUP(F1345,'Set up'!$A$2:$D$48,4,FALSE)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up'!$A$2:$E$48,5,FALSE)</f>
        <v>Chq</v>
      </c>
      <c r="S1345" s="1" t="s">
        <v>1499</v>
      </c>
    </row>
    <row r="1346" spans="1:19" x14ac:dyDescent="0.35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1195</v>
      </c>
      <c r="E1346" s="5" t="str">
        <f>VLOOKUP(F1346,'Set up'!$A$2:$C$48,2,FALSE)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up'!$A$2:$C$48,3,FALSE)</f>
        <v>60</v>
      </c>
      <c r="J1346" s="5">
        <f>VLOOKUP(F1346,'Set up'!$A$2:$D$48,4,FALSE)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up'!$A$2:$E$48,5,FALSE)</f>
        <v>Chq</v>
      </c>
      <c r="S1346" s="1" t="s">
        <v>1499</v>
      </c>
    </row>
    <row r="1347" spans="1:19" x14ac:dyDescent="0.35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1203</v>
      </c>
      <c r="E1347" s="5" t="str">
        <f>VLOOKUP(F1347,'Set up'!$A$2:$C$48,2,FALSE)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up'!$A$2:$C$48,3,FALSE)</f>
        <v>Cash</v>
      </c>
      <c r="J1347" s="5">
        <f>VLOOKUP(F1347,'Set up'!$A$2:$D$48,4,FALSE)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up'!$A$2:$E$48,5,FALSE)</f>
        <v>Trsf</v>
      </c>
      <c r="S1347" s="1" t="s">
        <v>1227</v>
      </c>
    </row>
    <row r="1348" spans="1:19" x14ac:dyDescent="0.35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1203</v>
      </c>
      <c r="E1348" s="5" t="str">
        <f>VLOOKUP(F1348,'Set up'!$A$2:$C$48,2,FALSE)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up'!$A$2:$C$48,3,FALSE)</f>
        <v>Cash</v>
      </c>
      <c r="J1348" s="5">
        <f>VLOOKUP(F1348,'Set up'!$A$2:$D$48,4,FALSE)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up'!$A$2:$E$48,5,FALSE)</f>
        <v>Trsf</v>
      </c>
      <c r="S1348" s="1" t="s">
        <v>1227</v>
      </c>
    </row>
    <row r="1349" spans="1:19" x14ac:dyDescent="0.35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1203</v>
      </c>
      <c r="E1349" s="5" t="str">
        <f>VLOOKUP(F1349,'Set up'!$A$2:$C$48,2,FALSE)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up'!$A$2:$C$48,3,FALSE)</f>
        <v>Cash</v>
      </c>
      <c r="J1349" s="5">
        <f>VLOOKUP(F1349,'Set up'!$A$2:$D$48,4,FALSE)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up'!$A$2:$E$48,5,FALSE)</f>
        <v>Trsf</v>
      </c>
      <c r="S1349" s="1" t="s">
        <v>1227</v>
      </c>
    </row>
    <row r="1350" spans="1:19" x14ac:dyDescent="0.35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1203</v>
      </c>
      <c r="E1350" s="5" t="str">
        <f>VLOOKUP(F1350,'Set up'!$A$2:$C$48,2,FALSE)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up'!$A$2:$C$48,3,FALSE)</f>
        <v>Cash</v>
      </c>
      <c r="J1350" s="5">
        <f>VLOOKUP(F1350,'Set up'!$A$2:$D$48,4,FALSE)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up'!$A$2:$E$48,5,FALSE)</f>
        <v>Trsf</v>
      </c>
      <c r="S1350" s="1" t="s">
        <v>1227</v>
      </c>
    </row>
    <row r="1351" spans="1:19" x14ac:dyDescent="0.35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1203</v>
      </c>
      <c r="E1351" s="5" t="str">
        <f>VLOOKUP(F1351,'Set up'!$A$2:$C$48,2,FALSE)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up'!$A$2:$C$48,3,FALSE)</f>
        <v>Cash</v>
      </c>
      <c r="J1351" s="5">
        <f>VLOOKUP(F1351,'Set up'!$A$2:$D$48,4,FALSE)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up'!$A$2:$E$48,5,FALSE)</f>
        <v>Trsf</v>
      </c>
      <c r="S1351" s="1" t="s">
        <v>1227</v>
      </c>
    </row>
    <row r="1352" spans="1:19" x14ac:dyDescent="0.35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1203</v>
      </c>
      <c r="E1352" s="5" t="str">
        <f>VLOOKUP(F1352,'Set up'!$A$2:$C$48,2,FALSE)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up'!$A$2:$C$48,3,FALSE)</f>
        <v>Cash</v>
      </c>
      <c r="J1352" s="5">
        <f>VLOOKUP(F1352,'Set up'!$A$2:$D$48,4,FALSE)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up'!$A$2:$E$48,5,FALSE)</f>
        <v>Trsf</v>
      </c>
      <c r="S1352" s="1" t="s">
        <v>1227</v>
      </c>
    </row>
    <row r="1353" spans="1:19" x14ac:dyDescent="0.35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1204</v>
      </c>
      <c r="E1353" s="5" t="str">
        <f>VLOOKUP(F1353,'Set up'!$A$2:$C$48,2,FALSE)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up'!$A$2:$C$48,3,FALSE)</f>
        <v>Cash</v>
      </c>
      <c r="J1353" s="5">
        <f>VLOOKUP(F1353,'Set up'!$A$2:$D$48,4,FALSE)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up'!$A$2:$E$48,5,FALSE)</f>
        <v>Trsf</v>
      </c>
      <c r="S1353" s="1" t="s">
        <v>2044</v>
      </c>
    </row>
    <row r="1354" spans="1:19" x14ac:dyDescent="0.35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1204</v>
      </c>
      <c r="E1354" s="5" t="str">
        <f>VLOOKUP(F1354,'Set up'!$A$2:$C$48,2,FALSE)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up'!$A$2:$C$48,3,FALSE)</f>
        <v>Cash</v>
      </c>
      <c r="J1354" s="5">
        <f>VLOOKUP(F1354,'Set up'!$A$2:$D$48,4,FALSE)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up'!$A$2:$E$48,5,FALSE)</f>
        <v>Trsf</v>
      </c>
      <c r="S1354" s="1" t="s">
        <v>2045</v>
      </c>
    </row>
    <row r="1355" spans="1:19" x14ac:dyDescent="0.35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1204</v>
      </c>
      <c r="E1355" s="5" t="str">
        <f>VLOOKUP(F1355,'Set up'!$A$2:$C$48,2,FALSE)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up'!$A$2:$C$48,3,FALSE)</f>
        <v>Cash</v>
      </c>
      <c r="J1355" s="5">
        <f>VLOOKUP(F1355,'Set up'!$A$2:$D$48,4,FALSE)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up'!$A$2:$E$48,5,FALSE)</f>
        <v>Trsf</v>
      </c>
      <c r="S1355" s="1" t="s">
        <v>2046</v>
      </c>
    </row>
    <row r="1356" spans="1:19" x14ac:dyDescent="0.35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1204</v>
      </c>
      <c r="E1356" s="5" t="str">
        <f>VLOOKUP(F1356,'Set up'!$A$2:$C$48,2,FALSE)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up'!$A$2:$C$48,3,FALSE)</f>
        <v>Cash</v>
      </c>
      <c r="J1356" s="5">
        <f>VLOOKUP(F1356,'Set up'!$A$2:$D$48,4,FALSE)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up'!$A$2:$E$48,5,FALSE)</f>
        <v>Trsf</v>
      </c>
      <c r="S1356" s="1" t="s">
        <v>2047</v>
      </c>
    </row>
    <row r="1357" spans="1:19" x14ac:dyDescent="0.35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1204</v>
      </c>
      <c r="E1357" s="5" t="str">
        <f>VLOOKUP(F1357,'Set up'!$A$2:$C$48,2,FALSE)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up'!$A$2:$C$48,3,FALSE)</f>
        <v>Cash</v>
      </c>
      <c r="J1357" s="5">
        <f>VLOOKUP(F1357,'Set up'!$A$2:$D$48,4,FALSE)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up'!$A$2:$E$48,5,FALSE)</f>
        <v>Trsf</v>
      </c>
      <c r="S1357" s="1" t="s">
        <v>2048</v>
      </c>
    </row>
    <row r="1358" spans="1:19" x14ac:dyDescent="0.35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1204</v>
      </c>
      <c r="E1358" s="5" t="str">
        <f>VLOOKUP(F1358,'Set up'!$A$2:$C$48,2,FALSE)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up'!$A$2:$C$48,3,FALSE)</f>
        <v>Cash</v>
      </c>
      <c r="J1358" s="5">
        <f>VLOOKUP(F1358,'Set up'!$A$2:$D$48,4,FALSE)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up'!$A$2:$E$48,5,FALSE)</f>
        <v>Trsf</v>
      </c>
      <c r="S1358" s="1" t="s">
        <v>2049</v>
      </c>
    </row>
    <row r="1359" spans="1:19" x14ac:dyDescent="0.35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1204</v>
      </c>
      <c r="E1359" s="5" t="str">
        <f>VLOOKUP(F1359,'Set up'!$A$2:$C$48,2,FALSE)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up'!$A$2:$C$48,3,FALSE)</f>
        <v>Cash</v>
      </c>
      <c r="J1359" s="5">
        <f>VLOOKUP(F1359,'Set up'!$A$2:$D$48,4,FALSE)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up'!$A$2:$E$48,5,FALSE)</f>
        <v>Trsf</v>
      </c>
      <c r="S1359" s="1" t="s">
        <v>2050</v>
      </c>
    </row>
    <row r="1360" spans="1:19" x14ac:dyDescent="0.35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1205</v>
      </c>
      <c r="E1360" s="5" t="str">
        <f>VLOOKUP(F1360,'Set up'!$A$2:$C$48,2,FALSE)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up'!$A$2:$C$48,3,FALSE)</f>
        <v>Cash</v>
      </c>
      <c r="J1360" s="5">
        <f>VLOOKUP(F1360,'Set up'!$A$2:$D$48,4,FALSE)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up'!$A$2:$E$48,5,FALSE)</f>
        <v>Trsf</v>
      </c>
      <c r="S1360" s="1" t="s">
        <v>1385</v>
      </c>
    </row>
    <row r="1361" spans="1:19" x14ac:dyDescent="0.35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1234</v>
      </c>
      <c r="E1361" s="5" t="str">
        <f>VLOOKUP(F1361,'Set up'!$A$2:$C$48,2,FALSE)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up'!$A$2:$C$48,3,FALSE)</f>
        <v>Cash</v>
      </c>
      <c r="J1361" s="5">
        <f>VLOOKUP(F1361,'Set up'!$A$2:$D$48,4,FALSE)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up'!$A$2:$E$48,5,FALSE)</f>
        <v>Trsf</v>
      </c>
      <c r="S1361" s="1" t="s">
        <v>1284</v>
      </c>
    </row>
    <row r="1362" spans="1:19" x14ac:dyDescent="0.35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1236</v>
      </c>
      <c r="E1362" s="5" t="str">
        <f>VLOOKUP(F1362,'Set up'!$A$2:$C$48,2,FALSE)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up'!$A$2:$C$48,3,FALSE)</f>
        <v>Cash</v>
      </c>
      <c r="J1362" s="5">
        <f>VLOOKUP(F1362,'Set up'!$A$2:$D$48,4,FALSE)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up'!$A$2:$E$48,5,FALSE)</f>
        <v>PD Chq</v>
      </c>
      <c r="S1362" s="1" t="s">
        <v>1593</v>
      </c>
    </row>
    <row r="1363" spans="1:19" x14ac:dyDescent="0.35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1236</v>
      </c>
      <c r="E1363" s="5" t="str">
        <f>VLOOKUP(F1363,'Set up'!$A$2:$C$48,2,FALSE)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up'!$A$2:$C$48,3,FALSE)</f>
        <v>Cash</v>
      </c>
      <c r="J1363" s="5">
        <f>VLOOKUP(F1363,'Set up'!$A$2:$D$48,4,FALSE)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up'!$A$2:$E$48,5,FALSE)</f>
        <v>PD Chq</v>
      </c>
      <c r="S1363" s="1" t="s">
        <v>1593</v>
      </c>
    </row>
    <row r="1364" spans="1:19" x14ac:dyDescent="0.35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1236</v>
      </c>
      <c r="E1364" s="5" t="str">
        <f>VLOOKUP(F1364,'Set up'!$A$2:$C$48,2,FALSE)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up'!$A$2:$C$48,3,FALSE)</f>
        <v>Cash</v>
      </c>
      <c r="J1364" s="5">
        <f>VLOOKUP(F1364,'Set up'!$A$2:$D$48,4,FALSE)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up'!$A$2:$E$48,5,FALSE)</f>
        <v>PD Chq</v>
      </c>
      <c r="S1364" s="1" t="s">
        <v>1593</v>
      </c>
    </row>
    <row r="1365" spans="1:19" x14ac:dyDescent="0.35">
      <c r="A1365" s="4" t="s">
        <v>1238</v>
      </c>
      <c r="B1365" s="5">
        <f t="shared" si="443"/>
        <v>2</v>
      </c>
      <c r="C1365" s="5">
        <f t="shared" si="444"/>
        <v>2023</v>
      </c>
      <c r="D1365" s="5" t="s">
        <v>1237</v>
      </c>
      <c r="E1365" s="5" t="str">
        <f>VLOOKUP(F1365,'Set up'!$A$2:$C$48,2,FALSE)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up'!$A$2:$C$48,3,FALSE)</f>
        <v>Cash</v>
      </c>
      <c r="J1365" s="5">
        <f>VLOOKUP(F1365,'Set up'!$A$2:$D$48,4,FALSE)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up'!$A$2:$E$48,5,FALSE)</f>
        <v>Trsf</v>
      </c>
      <c r="S1365" s="1" t="s">
        <v>2051</v>
      </c>
    </row>
    <row r="1366" spans="1:19" x14ac:dyDescent="0.35">
      <c r="A1366" s="4" t="s">
        <v>1238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1237</v>
      </c>
      <c r="E1366" s="5" t="str">
        <f>VLOOKUP(F1366,'Set up'!$A$2:$C$48,2,FALSE)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up'!$A$2:$C$48,3,FALSE)</f>
        <v>Cash</v>
      </c>
      <c r="J1366" s="5">
        <f>VLOOKUP(F1366,'Set up'!$A$2:$D$48,4,FALSE)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up'!$A$2:$E$48,5,FALSE)</f>
        <v>Trsf</v>
      </c>
      <c r="S1366" s="1" t="s">
        <v>2052</v>
      </c>
    </row>
    <row r="1367" spans="1:19" x14ac:dyDescent="0.35">
      <c r="A1367" s="4" t="s">
        <v>1238</v>
      </c>
      <c r="B1367" s="5">
        <f t="shared" si="449"/>
        <v>2</v>
      </c>
      <c r="C1367" s="5">
        <f t="shared" si="450"/>
        <v>2023</v>
      </c>
      <c r="D1367" s="5" t="s">
        <v>1237</v>
      </c>
      <c r="E1367" s="5" t="str">
        <f>VLOOKUP(F1367,'Set up'!$A$2:$C$48,2,FALSE)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up'!$A$2:$C$48,3,FALSE)</f>
        <v>Cash</v>
      </c>
      <c r="J1367" s="5">
        <f>VLOOKUP(F1367,'Set up'!$A$2:$D$48,4,FALSE)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up'!$A$2:$E$48,5,FALSE)</f>
        <v>Trsf</v>
      </c>
      <c r="S1367" s="1" t="s">
        <v>2053</v>
      </c>
    </row>
    <row r="1368" spans="1:19" x14ac:dyDescent="0.35">
      <c r="A1368" s="4" t="s">
        <v>1238</v>
      </c>
      <c r="B1368" s="5">
        <f t="shared" si="449"/>
        <v>2</v>
      </c>
      <c r="C1368" s="5">
        <f t="shared" si="450"/>
        <v>2023</v>
      </c>
      <c r="D1368" s="5" t="s">
        <v>1237</v>
      </c>
      <c r="E1368" s="5" t="str">
        <f>VLOOKUP(F1368,'Set up'!$A$2:$C$48,2,FALSE)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up'!$A$2:$C$48,3,FALSE)</f>
        <v>Cash</v>
      </c>
      <c r="J1368" s="5">
        <f>VLOOKUP(F1368,'Set up'!$A$2:$D$48,4,FALSE)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up'!$A$2:$E$48,5,FALSE)</f>
        <v>Trsf</v>
      </c>
      <c r="S1368" s="1" t="s">
        <v>2054</v>
      </c>
    </row>
    <row r="1369" spans="1:19" x14ac:dyDescent="0.35">
      <c r="A1369" s="4" t="s">
        <v>1238</v>
      </c>
      <c r="B1369" s="5">
        <f t="shared" si="449"/>
        <v>2</v>
      </c>
      <c r="C1369" s="5">
        <f t="shared" si="450"/>
        <v>2023</v>
      </c>
      <c r="D1369" s="5" t="s">
        <v>1237</v>
      </c>
      <c r="E1369" s="5" t="str">
        <f>VLOOKUP(F1369,'Set up'!$A$2:$C$48,2,FALSE)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up'!$A$2:$C$48,3,FALSE)</f>
        <v>Cash</v>
      </c>
      <c r="J1369" s="5">
        <f>VLOOKUP(F1369,'Set up'!$A$2:$D$48,4,FALSE)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up'!$A$2:$E$48,5,FALSE)</f>
        <v>Trsf</v>
      </c>
      <c r="S1369" s="1" t="s">
        <v>2055</v>
      </c>
    </row>
    <row r="1370" spans="1:19" x14ac:dyDescent="0.35">
      <c r="A1370" s="4" t="s">
        <v>1240</v>
      </c>
      <c r="B1370" s="5">
        <f t="shared" si="449"/>
        <v>2</v>
      </c>
      <c r="C1370" s="5">
        <f t="shared" si="450"/>
        <v>2023</v>
      </c>
      <c r="D1370" s="5" t="s">
        <v>1239</v>
      </c>
      <c r="E1370" s="5" t="str">
        <f>VLOOKUP(F1370,'Set up'!$A$2:$C$48,2,FALSE)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up'!$A$2:$C$48,3,FALSE)</f>
        <v>Cash</v>
      </c>
      <c r="J1370" s="5">
        <f>VLOOKUP(F1370,'Set up'!$A$2:$D$48,4,FALSE)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up'!$A$2:$E$48,5,FALSE)</f>
        <v>Trsf</v>
      </c>
      <c r="S1370" s="1" t="s">
        <v>1486</v>
      </c>
    </row>
    <row r="1371" spans="1:19" x14ac:dyDescent="0.35">
      <c r="A1371" s="4" t="s">
        <v>1240</v>
      </c>
      <c r="B1371" s="5">
        <f t="shared" si="449"/>
        <v>2</v>
      </c>
      <c r="C1371" s="5">
        <f t="shared" si="450"/>
        <v>2023</v>
      </c>
      <c r="D1371" s="5" t="s">
        <v>1239</v>
      </c>
      <c r="E1371" s="5" t="str">
        <f>VLOOKUP(F1371,'Set up'!$A$2:$C$48,2,FALSE)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up'!$A$2:$C$48,3,FALSE)</f>
        <v>Cash</v>
      </c>
      <c r="J1371" s="5">
        <f>VLOOKUP(F1371,'Set up'!$A$2:$D$48,4,FALSE)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up'!$A$2:$E$48,5,FALSE)</f>
        <v>Trsf</v>
      </c>
      <c r="S1371" s="1" t="s">
        <v>1487</v>
      </c>
    </row>
    <row r="1372" spans="1:19" x14ac:dyDescent="0.35">
      <c r="A1372" s="4" t="s">
        <v>1240</v>
      </c>
      <c r="B1372" s="5">
        <f t="shared" si="449"/>
        <v>2</v>
      </c>
      <c r="C1372" s="5">
        <f t="shared" si="450"/>
        <v>2023</v>
      </c>
      <c r="D1372" s="5" t="s">
        <v>1239</v>
      </c>
      <c r="E1372" s="5" t="str">
        <f>VLOOKUP(F1372,'Set up'!$A$2:$C$48,2,FALSE)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up'!$A$2:$C$48,3,FALSE)</f>
        <v>Cash</v>
      </c>
      <c r="J1372" s="5">
        <f>VLOOKUP(F1372,'Set up'!$A$2:$D$48,4,FALSE)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up'!$A$2:$E$48,5,FALSE)</f>
        <v>Trsf</v>
      </c>
      <c r="S1372" s="1" t="s">
        <v>1684</v>
      </c>
    </row>
    <row r="1373" spans="1:19" x14ac:dyDescent="0.35">
      <c r="A1373" s="4" t="s">
        <v>1240</v>
      </c>
      <c r="B1373" s="5">
        <f t="shared" si="449"/>
        <v>2</v>
      </c>
      <c r="C1373" s="5">
        <f t="shared" si="450"/>
        <v>2023</v>
      </c>
      <c r="D1373" s="5" t="s">
        <v>1244</v>
      </c>
      <c r="E1373" s="5" t="str">
        <f>VLOOKUP(F1373,'Set up'!$A$2:$C$48,2,FALSE)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up'!$A$2:$C$48,3,FALSE)</f>
        <v>Cash</v>
      </c>
      <c r="J1373" s="5">
        <f>VLOOKUP(F1373,'Set up'!$A$2:$D$48,4,FALSE)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up'!$A$2:$E$48,5,FALSE)</f>
        <v>Trsf</v>
      </c>
      <c r="S1373" s="1" t="s">
        <v>1289</v>
      </c>
    </row>
    <row r="1374" spans="1:19" x14ac:dyDescent="0.35">
      <c r="A1374" s="4" t="s">
        <v>1240</v>
      </c>
      <c r="B1374" s="5">
        <f t="shared" si="449"/>
        <v>2</v>
      </c>
      <c r="C1374" s="5">
        <f t="shared" si="450"/>
        <v>2023</v>
      </c>
      <c r="D1374" s="5" t="s">
        <v>1244</v>
      </c>
      <c r="E1374" s="5" t="str">
        <f>VLOOKUP(F1374,'Set up'!$A$2:$C$48,2,FALSE)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up'!$A$2:$C$48,3,FALSE)</f>
        <v>Cash</v>
      </c>
      <c r="J1374" s="5">
        <f>VLOOKUP(F1374,'Set up'!$A$2:$D$48,4,FALSE)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up'!$A$2:$E$48,5,FALSE)</f>
        <v>Trsf</v>
      </c>
      <c r="S1374" s="1" t="s">
        <v>1289</v>
      </c>
    </row>
    <row r="1375" spans="1:19" x14ac:dyDescent="0.35">
      <c r="A1375" s="4" t="s">
        <v>1240</v>
      </c>
      <c r="B1375" s="5">
        <f t="shared" si="449"/>
        <v>2</v>
      </c>
      <c r="C1375" s="5">
        <f t="shared" si="450"/>
        <v>2023</v>
      </c>
      <c r="D1375" s="5" t="s">
        <v>1244</v>
      </c>
      <c r="E1375" s="5" t="str">
        <f>VLOOKUP(F1375,'Set up'!$A$2:$C$48,2,FALSE)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up'!$A$2:$C$48,3,FALSE)</f>
        <v>Cash</v>
      </c>
      <c r="J1375" s="5">
        <f>VLOOKUP(F1375,'Set up'!$A$2:$D$48,4,FALSE)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up'!$A$2:$E$48,5,FALSE)</f>
        <v>Trsf</v>
      </c>
      <c r="S1375" s="1" t="s">
        <v>1289</v>
      </c>
    </row>
    <row r="1376" spans="1:19" x14ac:dyDescent="0.35">
      <c r="A1376" s="4" t="s">
        <v>1240</v>
      </c>
      <c r="B1376" s="5">
        <f t="shared" si="449"/>
        <v>2</v>
      </c>
      <c r="C1376" s="5">
        <f t="shared" si="450"/>
        <v>2023</v>
      </c>
      <c r="D1376" s="5" t="s">
        <v>1244</v>
      </c>
      <c r="E1376" s="5" t="str">
        <f>VLOOKUP(F1376,'Set up'!$A$2:$C$48,2,FALSE)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up'!$A$2:$C$48,3,FALSE)</f>
        <v>Cash</v>
      </c>
      <c r="J1376" s="5">
        <f>VLOOKUP(F1376,'Set up'!$A$2:$D$48,4,FALSE)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up'!$A$2:$E$48,5,FALSE)</f>
        <v>Trsf</v>
      </c>
      <c r="S1376" s="1" t="s">
        <v>1289</v>
      </c>
    </row>
    <row r="1377" spans="1:19" x14ac:dyDescent="0.35">
      <c r="A1377" s="4" t="s">
        <v>1240</v>
      </c>
      <c r="B1377" s="5">
        <f t="shared" si="449"/>
        <v>2</v>
      </c>
      <c r="C1377" s="5">
        <f t="shared" si="450"/>
        <v>2023</v>
      </c>
      <c r="D1377" s="5" t="s">
        <v>1244</v>
      </c>
      <c r="E1377" s="5" t="str">
        <f>VLOOKUP(F1377,'Set up'!$A$2:$C$48,2,FALSE)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up'!$A$2:$C$48,3,FALSE)</f>
        <v>Cash</v>
      </c>
      <c r="J1377" s="5">
        <f>VLOOKUP(F1377,'Set up'!$A$2:$D$48,4,FALSE)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up'!$A$2:$E$48,5,FALSE)</f>
        <v>Trsf</v>
      </c>
      <c r="S1377" s="1" t="s">
        <v>1289</v>
      </c>
    </row>
    <row r="1378" spans="1:19" x14ac:dyDescent="0.35">
      <c r="A1378" s="4" t="s">
        <v>1240</v>
      </c>
      <c r="B1378" s="5">
        <f t="shared" si="449"/>
        <v>2</v>
      </c>
      <c r="C1378" s="5">
        <f t="shared" si="450"/>
        <v>2023</v>
      </c>
      <c r="D1378" s="5" t="s">
        <v>1244</v>
      </c>
      <c r="E1378" s="5" t="str">
        <f>VLOOKUP(F1378,'Set up'!$A$2:$C$48,2,FALSE)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up'!$A$2:$C$48,3,FALSE)</f>
        <v>Cash</v>
      </c>
      <c r="J1378" s="5">
        <f>VLOOKUP(F1378,'Set up'!$A$2:$D$48,4,FALSE)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up'!$A$2:$E$48,5,FALSE)</f>
        <v>Trsf</v>
      </c>
      <c r="S1378" s="1" t="s">
        <v>1289</v>
      </c>
    </row>
    <row r="1379" spans="1:19" x14ac:dyDescent="0.35">
      <c r="A1379" s="4" t="s">
        <v>1246</v>
      </c>
      <c r="B1379" s="5">
        <f t="shared" si="449"/>
        <v>2</v>
      </c>
      <c r="C1379" s="5">
        <f t="shared" si="450"/>
        <v>2023</v>
      </c>
      <c r="D1379" s="5" t="s">
        <v>1245</v>
      </c>
      <c r="E1379" s="5" t="str">
        <f>VLOOKUP(F1379,'Set up'!$A$2:$C$48,2,FALSE)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up'!$A$2:$C$48,3,FALSE)</f>
        <v>Cash</v>
      </c>
      <c r="J1379" s="5">
        <f>VLOOKUP(F1379,'Set up'!$A$2:$D$48,4,FALSE)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up'!$A$2:$E$48,5,FALSE)</f>
        <v>Trsf</v>
      </c>
      <c r="S1379" s="1" t="s">
        <v>2056</v>
      </c>
    </row>
    <row r="1380" spans="1:19" x14ac:dyDescent="0.35">
      <c r="A1380" s="4" t="s">
        <v>1246</v>
      </c>
      <c r="B1380" s="5">
        <f t="shared" si="449"/>
        <v>2</v>
      </c>
      <c r="C1380" s="5">
        <f t="shared" si="450"/>
        <v>2023</v>
      </c>
      <c r="D1380" s="5" t="s">
        <v>1245</v>
      </c>
      <c r="E1380" s="5" t="str">
        <f>VLOOKUP(F1380,'Set up'!$A$2:$C$48,2,FALSE)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up'!$A$2:$C$48,3,FALSE)</f>
        <v>Cash</v>
      </c>
      <c r="J1380" s="5">
        <f>VLOOKUP(F1380,'Set up'!$A$2:$D$48,4,FALSE)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up'!$A$2:$E$48,5,FALSE)</f>
        <v>Trsf</v>
      </c>
      <c r="S1380" s="1" t="s">
        <v>2057</v>
      </c>
    </row>
    <row r="1381" spans="1:19" x14ac:dyDescent="0.35">
      <c r="A1381" s="4" t="s">
        <v>1246</v>
      </c>
      <c r="B1381" s="5">
        <f t="shared" si="449"/>
        <v>2</v>
      </c>
      <c r="C1381" s="5">
        <f t="shared" si="450"/>
        <v>2023</v>
      </c>
      <c r="D1381" s="5" t="s">
        <v>1245</v>
      </c>
      <c r="E1381" s="5" t="str">
        <f>VLOOKUP(F1381,'Set up'!$A$2:$C$48,2,FALSE)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up'!$A$2:$C$48,3,FALSE)</f>
        <v>Cash</v>
      </c>
      <c r="J1381" s="5">
        <f>VLOOKUP(F1381,'Set up'!$A$2:$D$48,4,FALSE)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up'!$A$2:$E$48,5,FALSE)</f>
        <v>Trsf</v>
      </c>
      <c r="S1381" s="1" t="s">
        <v>2058</v>
      </c>
    </row>
    <row r="1382" spans="1:19" x14ac:dyDescent="0.35">
      <c r="A1382" s="4" t="s">
        <v>1246</v>
      </c>
      <c r="B1382" s="5">
        <f t="shared" si="449"/>
        <v>2</v>
      </c>
      <c r="C1382" s="5">
        <f t="shared" si="450"/>
        <v>2023</v>
      </c>
      <c r="D1382" s="5" t="s">
        <v>1245</v>
      </c>
      <c r="E1382" s="5" t="str">
        <f>VLOOKUP(F1382,'Set up'!$A$2:$C$48,2,FALSE)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up'!$A$2:$C$48,3,FALSE)</f>
        <v>Cash</v>
      </c>
      <c r="J1382" s="5">
        <f>VLOOKUP(F1382,'Set up'!$A$2:$D$48,4,FALSE)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up'!$A$2:$E$48,5,FALSE)</f>
        <v>Trsf</v>
      </c>
      <c r="S1382" s="1" t="s">
        <v>2059</v>
      </c>
    </row>
    <row r="1383" spans="1:19" x14ac:dyDescent="0.35">
      <c r="A1383" s="4" t="s">
        <v>1246</v>
      </c>
      <c r="B1383" s="5">
        <f t="shared" si="449"/>
        <v>2</v>
      </c>
      <c r="C1383" s="5">
        <f t="shared" si="450"/>
        <v>2023</v>
      </c>
      <c r="D1383" s="5" t="s">
        <v>1245</v>
      </c>
      <c r="E1383" s="5" t="str">
        <f>VLOOKUP(F1383,'Set up'!$A$2:$C$48,2,FALSE)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up'!$A$2:$C$48,3,FALSE)</f>
        <v>Cash</v>
      </c>
      <c r="J1383" s="5">
        <f>VLOOKUP(F1383,'Set up'!$A$2:$D$48,4,FALSE)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up'!$A$2:$E$48,5,FALSE)</f>
        <v>Trsf</v>
      </c>
      <c r="S1383" s="1" t="s">
        <v>2060</v>
      </c>
    </row>
    <row r="1384" spans="1:19" x14ac:dyDescent="0.35">
      <c r="A1384" s="4" t="s">
        <v>1246</v>
      </c>
      <c r="B1384" s="5">
        <f t="shared" si="449"/>
        <v>2</v>
      </c>
      <c r="C1384" s="5">
        <f t="shared" si="450"/>
        <v>2023</v>
      </c>
      <c r="D1384" s="5" t="s">
        <v>1247</v>
      </c>
      <c r="E1384" s="5" t="str">
        <f>VLOOKUP(F1384,'Set up'!$A$2:$C$48,2,FALSE)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up'!$A$2:$C$48,3,FALSE)</f>
        <v>Cash</v>
      </c>
      <c r="J1384" s="5">
        <f>VLOOKUP(F1384,'Set up'!$A$2:$D$48,4,FALSE)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up'!$A$2:$E$48,5,FALSE)</f>
        <v>Trsf</v>
      </c>
      <c r="S1384" s="1" t="s">
        <v>2061</v>
      </c>
    </row>
    <row r="1385" spans="1:19" x14ac:dyDescent="0.35">
      <c r="A1385" s="4" t="s">
        <v>1246</v>
      </c>
      <c r="B1385" s="5">
        <f t="shared" si="449"/>
        <v>2</v>
      </c>
      <c r="C1385" s="5">
        <f t="shared" si="450"/>
        <v>2023</v>
      </c>
      <c r="D1385" s="5" t="s">
        <v>1248</v>
      </c>
      <c r="E1385" s="5" t="str">
        <f>VLOOKUP(F1385,'Set up'!$A$2:$C$48,2,FALSE)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up'!$A$2:$C$48,3,FALSE)</f>
        <v>Cash</v>
      </c>
      <c r="J1385" s="5">
        <f>VLOOKUP(F1385,'Set up'!$A$2:$D$48,4,FALSE)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up'!$A$2:$E$48,5,FALSE)</f>
        <v>Trsf</v>
      </c>
      <c r="S1385" s="1" t="s">
        <v>1685</v>
      </c>
    </row>
    <row r="1386" spans="1:19" x14ac:dyDescent="0.35">
      <c r="A1386" s="4" t="s">
        <v>1250</v>
      </c>
      <c r="B1386" s="5">
        <f t="shared" si="449"/>
        <v>2</v>
      </c>
      <c r="C1386" s="5">
        <f t="shared" si="450"/>
        <v>2023</v>
      </c>
      <c r="D1386" s="5" t="s">
        <v>1249</v>
      </c>
      <c r="E1386" s="5" t="str">
        <f>VLOOKUP(F1386,'Set up'!$A$2:$C$48,2,FALSE)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up'!$A$2:$C$48,3,FALSE)</f>
        <v>Cash</v>
      </c>
      <c r="J1386" s="5">
        <f>VLOOKUP(F1386,'Set up'!$A$2:$D$48,4,FALSE)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up'!$A$2:$E$48,5,FALSE)</f>
        <v>PD Chq</v>
      </c>
      <c r="S1386" s="1" t="s">
        <v>1779</v>
      </c>
    </row>
    <row r="1387" spans="1:19" x14ac:dyDescent="0.35">
      <c r="A1387" s="4" t="s">
        <v>1250</v>
      </c>
      <c r="B1387" s="5">
        <f t="shared" si="449"/>
        <v>2</v>
      </c>
      <c r="C1387" s="5">
        <f t="shared" si="450"/>
        <v>2023</v>
      </c>
      <c r="D1387" s="5" t="s">
        <v>1249</v>
      </c>
      <c r="E1387" s="5" t="str">
        <f>VLOOKUP(F1387,'Set up'!$A$2:$C$48,2,FALSE)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up'!$A$2:$C$48,3,FALSE)</f>
        <v>Cash</v>
      </c>
      <c r="J1387" s="5">
        <f>VLOOKUP(F1387,'Set up'!$A$2:$D$48,4,FALSE)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up'!$A$2:$E$48,5,FALSE)</f>
        <v>PD Chq</v>
      </c>
      <c r="S1387" s="1" t="s">
        <v>1779</v>
      </c>
    </row>
    <row r="1388" spans="1:19" x14ac:dyDescent="0.35">
      <c r="A1388" s="4" t="s">
        <v>1250</v>
      </c>
      <c r="B1388" s="5">
        <f t="shared" si="449"/>
        <v>2</v>
      </c>
      <c r="C1388" s="5">
        <f t="shared" si="450"/>
        <v>2023</v>
      </c>
      <c r="D1388" s="5" t="s">
        <v>1249</v>
      </c>
      <c r="E1388" s="5" t="str">
        <f>VLOOKUP(F1388,'Set up'!$A$2:$C$48,2,FALSE)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up'!$A$2:$C$48,3,FALSE)</f>
        <v>Cash</v>
      </c>
      <c r="J1388" s="5">
        <f>VLOOKUP(F1388,'Set up'!$A$2:$D$48,4,FALSE)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up'!$A$2:$E$48,5,FALSE)</f>
        <v>PD Chq</v>
      </c>
      <c r="S1388" s="1" t="s">
        <v>1779</v>
      </c>
    </row>
    <row r="1389" spans="1:19" x14ac:dyDescent="0.35">
      <c r="A1389" s="4" t="s">
        <v>1250</v>
      </c>
      <c r="B1389" s="5">
        <f t="shared" si="449"/>
        <v>2</v>
      </c>
      <c r="C1389" s="5">
        <f t="shared" si="450"/>
        <v>2023</v>
      </c>
      <c r="D1389" s="5" t="s">
        <v>1251</v>
      </c>
      <c r="E1389" s="5" t="str">
        <f>VLOOKUP(F1389,'Set up'!$A$2:$C$48,2,FALSE)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up'!$A$2:$C$48,3,FALSE)</f>
        <v>120</v>
      </c>
      <c r="J1389" s="5">
        <f>VLOOKUP(F1389,'Set up'!$A$2:$D$48,4,FALSE)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up'!$A$2:$E$48,5,FALSE)</f>
        <v>Trsf</v>
      </c>
      <c r="S1389" s="1" t="s">
        <v>1581</v>
      </c>
    </row>
    <row r="1390" spans="1:19" x14ac:dyDescent="0.35">
      <c r="A1390" s="4" t="s">
        <v>1250</v>
      </c>
      <c r="B1390" s="5">
        <f t="shared" si="449"/>
        <v>2</v>
      </c>
      <c r="C1390" s="5">
        <f t="shared" si="450"/>
        <v>2023</v>
      </c>
      <c r="D1390" s="5" t="s">
        <v>1251</v>
      </c>
      <c r="E1390" s="5" t="str">
        <f>VLOOKUP(F1390,'Set up'!$A$2:$C$48,2,FALSE)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up'!$A$2:$C$48,3,FALSE)</f>
        <v>120</v>
      </c>
      <c r="J1390" s="5">
        <f>VLOOKUP(F1390,'Set up'!$A$2:$D$48,4,FALSE)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up'!$A$2:$E$48,5,FALSE)</f>
        <v>Trsf</v>
      </c>
      <c r="S1390" s="1" t="s">
        <v>1581</v>
      </c>
    </row>
    <row r="1391" spans="1:19" x14ac:dyDescent="0.35">
      <c r="A1391" s="4" t="s">
        <v>1250</v>
      </c>
      <c r="B1391" s="5">
        <f t="shared" si="449"/>
        <v>2</v>
      </c>
      <c r="C1391" s="5">
        <f t="shared" si="450"/>
        <v>2023</v>
      </c>
      <c r="D1391" s="5" t="s">
        <v>1251</v>
      </c>
      <c r="E1391" s="5" t="str">
        <f>VLOOKUP(F1391,'Set up'!$A$2:$C$48,2,FALSE)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up'!$A$2:$C$48,3,FALSE)</f>
        <v>120</v>
      </c>
      <c r="J1391" s="5">
        <f>VLOOKUP(F1391,'Set up'!$A$2:$D$48,4,FALSE)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up'!$A$2:$E$48,5,FALSE)</f>
        <v>Trsf</v>
      </c>
      <c r="S1391" s="1" t="s">
        <v>1581</v>
      </c>
    </row>
    <row r="1392" spans="1:19" x14ac:dyDescent="0.35">
      <c r="A1392" s="4" t="s">
        <v>1250</v>
      </c>
      <c r="B1392" s="5">
        <f t="shared" si="449"/>
        <v>2</v>
      </c>
      <c r="C1392" s="5">
        <f t="shared" si="450"/>
        <v>2023</v>
      </c>
      <c r="D1392" s="5" t="s">
        <v>1251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up'!$A$2:$C$48,3,FALSE)</f>
        <v>120</v>
      </c>
      <c r="J1392" s="5">
        <f>VLOOKUP(F1392,'Set up'!$A$2:$D$48,4,FALSE)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up'!$A$2:$E$48,5,FALSE)</f>
        <v>Trsf</v>
      </c>
      <c r="S1392" s="1" t="s">
        <v>1581</v>
      </c>
    </row>
    <row r="1393" spans="1:19" x14ac:dyDescent="0.35">
      <c r="A1393" s="4" t="s">
        <v>1250</v>
      </c>
      <c r="B1393" s="5">
        <f t="shared" si="449"/>
        <v>2</v>
      </c>
      <c r="C1393" s="5">
        <f t="shared" si="450"/>
        <v>2023</v>
      </c>
      <c r="D1393" s="5" t="s">
        <v>1251</v>
      </c>
      <c r="E1393" s="5" t="str">
        <f>VLOOKUP(F1393,'Set up'!$A$2:$C$48,2,FALSE)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up'!$A$2:$C$48,3,FALSE)</f>
        <v>120</v>
      </c>
      <c r="J1393" s="5">
        <f>VLOOKUP(F1393,'Set up'!$A$2:$D$48,4,FALSE)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up'!$A$2:$E$48,5,FALSE)</f>
        <v>Trsf</v>
      </c>
      <c r="S1393" s="1" t="s">
        <v>1581</v>
      </c>
    </row>
    <row r="1394" spans="1:19" x14ac:dyDescent="0.35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1254</v>
      </c>
      <c r="E1394" s="5" t="str">
        <f>VLOOKUP(F1394,'Set up'!$A$2:$C$48,2,FALSE)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up'!$A$2:$C$48,3,FALSE)</f>
        <v>Cash</v>
      </c>
      <c r="J1394" s="5">
        <f>VLOOKUP(F1394,'Set up'!$A$2:$D$48,4,FALSE)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up'!$A$2:$E$48,5,FALSE)</f>
        <v>Trsf</v>
      </c>
      <c r="S1394" s="1" t="s">
        <v>2071</v>
      </c>
    </row>
    <row r="1395" spans="1:19" x14ac:dyDescent="0.35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1254</v>
      </c>
      <c r="E1395" s="5" t="str">
        <f>VLOOKUP(F1395,'Set up'!$A$2:$C$48,2,FALSE)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up'!$A$2:$C$48,3,FALSE)</f>
        <v>Cash</v>
      </c>
      <c r="J1395" s="5">
        <f>VLOOKUP(F1395,'Set up'!$A$2:$D$48,4,FALSE)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up'!$A$2:$E$48,5,FALSE)</f>
        <v>Trsf</v>
      </c>
      <c r="S1395" s="1" t="s">
        <v>2062</v>
      </c>
    </row>
    <row r="1396" spans="1:19" x14ac:dyDescent="0.35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1254</v>
      </c>
      <c r="E1396" s="5" t="str">
        <f>VLOOKUP(F1396,'Set up'!$A$2:$C$48,2,FALSE)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up'!$A$2:$C$48,3,FALSE)</f>
        <v>Cash</v>
      </c>
      <c r="J1396" s="5">
        <f>VLOOKUP(F1396,'Set up'!$A$2:$D$48,4,FALSE)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up'!$A$2:$E$48,5,FALSE)</f>
        <v>Trsf</v>
      </c>
      <c r="S1396" s="1" t="s">
        <v>2063</v>
      </c>
    </row>
    <row r="1397" spans="1:19" x14ac:dyDescent="0.35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1254</v>
      </c>
      <c r="E1397" s="5" t="str">
        <f>VLOOKUP(F1397,'Set up'!$A$2:$C$48,2,FALSE)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up'!$A$2:$C$48,3,FALSE)</f>
        <v>Cash</v>
      </c>
      <c r="J1397" s="5">
        <f>VLOOKUP(F1397,'Set up'!$A$2:$D$48,4,FALSE)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up'!$A$2:$E$48,5,FALSE)</f>
        <v>Trsf</v>
      </c>
      <c r="S1397" s="1" t="s">
        <v>2064</v>
      </c>
    </row>
    <row r="1398" spans="1:19" x14ac:dyDescent="0.35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1255</v>
      </c>
      <c r="E1398" s="5" t="str">
        <f>VLOOKUP(F1398,'Set up'!$A$2:$C$48,2,FALSE)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up'!$A$2:$C$48,3,FALSE)</f>
        <v>Cash</v>
      </c>
      <c r="J1398" s="5">
        <f>VLOOKUP(F1398,'Set up'!$A$2:$D$48,4,FALSE)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up'!$A$2:$E$48,5,FALSE)</f>
        <v>Trsf</v>
      </c>
      <c r="S1398" s="1" t="s">
        <v>2333</v>
      </c>
    </row>
    <row r="1399" spans="1:19" x14ac:dyDescent="0.35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1256</v>
      </c>
      <c r="E1399" s="5" t="str">
        <f>VLOOKUP(F1399,'Set up'!$A$2:$C$48,2,FALSE)</f>
        <v>C00000019</v>
      </c>
      <c r="F1399" s="1" t="s">
        <v>400</v>
      </c>
      <c r="G1399" s="89" t="s">
        <v>400</v>
      </c>
      <c r="H1399" s="5">
        <v>1</v>
      </c>
      <c r="I1399" s="5" t="str">
        <f>VLOOKUP(F1399,'Set up'!$A$2:$C$48,3,FALSE)</f>
        <v>Cash</v>
      </c>
      <c r="J1399" s="5">
        <f>VLOOKUP(F1399,'Set up'!$A$2:$D$48,4,FALSE)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up'!$A$2:$E$48,5,FALSE)</f>
        <v>Trsf</v>
      </c>
      <c r="S1399" s="1" t="s">
        <v>1579</v>
      </c>
    </row>
    <row r="1400" spans="1:19" x14ac:dyDescent="0.35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1262</v>
      </c>
      <c r="E1400" s="5" t="str">
        <f>VLOOKUP(F1400,'Set up'!$A$2:$C$48,2,FALSE)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up'!$A$2:$C$48,3,FALSE)</f>
        <v>Cash</v>
      </c>
      <c r="J1400" s="5">
        <f>VLOOKUP(F1400,'Set up'!$A$2:$D$48,4,FALSE)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up'!$A$2:$E$48,5,FALSE)</f>
        <v>Trsf</v>
      </c>
      <c r="S1400" s="1" t="s">
        <v>1294</v>
      </c>
    </row>
    <row r="1401" spans="1:19" x14ac:dyDescent="0.35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1262</v>
      </c>
      <c r="E1401" s="5" t="str">
        <f>VLOOKUP(F1401,'Set up'!$A$2:$C$48,2,FALSE)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up'!$A$2:$C$48,3,FALSE)</f>
        <v>Cash</v>
      </c>
      <c r="J1401" s="5">
        <f>VLOOKUP(F1401,'Set up'!$A$2:$D$48,4,FALSE)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up'!$A$2:$E$48,5,FALSE)</f>
        <v>Trsf</v>
      </c>
      <c r="S1401" s="1" t="s">
        <v>1294</v>
      </c>
    </row>
    <row r="1402" spans="1:19" x14ac:dyDescent="0.35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1262</v>
      </c>
      <c r="E1402" s="5" t="str">
        <f>VLOOKUP(F1402,'Set up'!$A$2:$C$48,2,FALSE)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up'!$A$2:$C$48,3,FALSE)</f>
        <v>Cash</v>
      </c>
      <c r="J1402" s="5">
        <f>VLOOKUP(F1402,'Set up'!$A$2:$D$48,4,FALSE)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up'!$A$2:$E$48,5,FALSE)</f>
        <v>Trsf</v>
      </c>
      <c r="S1402" s="1" t="s">
        <v>1294</v>
      </c>
    </row>
    <row r="1403" spans="1:19" x14ac:dyDescent="0.35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1262</v>
      </c>
      <c r="E1403" s="5" t="str">
        <f>VLOOKUP(F1403,'Set up'!$A$2:$C$48,2,FALSE)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up'!$A$2:$C$48,3,FALSE)</f>
        <v>Cash</v>
      </c>
      <c r="J1403" s="5">
        <f>VLOOKUP(F1403,'Set up'!$A$2:$D$48,4,FALSE)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up'!$A$2:$E$48,5,FALSE)</f>
        <v>Trsf</v>
      </c>
      <c r="S1403" s="1" t="s">
        <v>1294</v>
      </c>
    </row>
    <row r="1404" spans="1:19" x14ac:dyDescent="0.35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1262</v>
      </c>
      <c r="E1404" s="5" t="str">
        <f>VLOOKUP(F1404,'Set up'!$A$2:$C$48,2,FALSE)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up'!$A$2:$C$48,3,FALSE)</f>
        <v>Cash</v>
      </c>
      <c r="J1404" s="5">
        <f>VLOOKUP(F1404,'Set up'!$A$2:$D$48,4,FALSE)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up'!$A$2:$E$48,5,FALSE)</f>
        <v>Trsf</v>
      </c>
      <c r="S1404" s="1" t="s">
        <v>1294</v>
      </c>
    </row>
    <row r="1405" spans="1:19" x14ac:dyDescent="0.35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1262</v>
      </c>
      <c r="E1405" s="5" t="str">
        <f>VLOOKUP(F1405,'Set up'!$A$2:$C$48,2,FALSE)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up'!$A$2:$C$48,3,FALSE)</f>
        <v>Cash</v>
      </c>
      <c r="J1405" s="5">
        <f>VLOOKUP(F1405,'Set up'!$A$2:$D$48,4,FALSE)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up'!$A$2:$E$48,5,FALSE)</f>
        <v>Trsf</v>
      </c>
      <c r="S1405" s="1" t="s">
        <v>1294</v>
      </c>
    </row>
    <row r="1406" spans="1:19" x14ac:dyDescent="0.35">
      <c r="A1406" s="4" t="s">
        <v>1264</v>
      </c>
      <c r="B1406" s="5">
        <f t="shared" si="461"/>
        <v>2</v>
      </c>
      <c r="C1406" s="5">
        <f t="shared" si="462"/>
        <v>2023</v>
      </c>
      <c r="D1406" s="5" t="s">
        <v>1263</v>
      </c>
      <c r="E1406" s="5" t="str">
        <f>VLOOKUP(F1406,'Set up'!$A$2:$C$48,2,FALSE)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up'!$A$2:$C$48,3,FALSE)</f>
        <v>Cash</v>
      </c>
      <c r="J1406" s="5">
        <f>VLOOKUP(F1406,'Set up'!$A$2:$D$48,4,FALSE)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up'!$A$2:$E$48,5,FALSE)</f>
        <v>Trsf</v>
      </c>
      <c r="S1406" s="1" t="s">
        <v>2335</v>
      </c>
    </row>
    <row r="1407" spans="1:19" x14ac:dyDescent="0.35">
      <c r="A1407" s="4" t="s">
        <v>1264</v>
      </c>
      <c r="B1407" s="5">
        <f t="shared" si="461"/>
        <v>2</v>
      </c>
      <c r="C1407" s="5">
        <f t="shared" si="462"/>
        <v>2023</v>
      </c>
      <c r="D1407" s="5" t="s">
        <v>1263</v>
      </c>
      <c r="E1407" s="5" t="str">
        <f>VLOOKUP(F1407,'Set up'!$A$2:$C$48,2,FALSE)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up'!$A$2:$C$48,3,FALSE)</f>
        <v>Cash</v>
      </c>
      <c r="J1407" s="5">
        <f>VLOOKUP(F1407,'Set up'!$A$2:$D$48,4,FALSE)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up'!$A$2:$E$48,5,FALSE)</f>
        <v>Trsf</v>
      </c>
      <c r="S1407" s="1" t="s">
        <v>2334</v>
      </c>
    </row>
    <row r="1408" spans="1:19" x14ac:dyDescent="0.35">
      <c r="A1408" s="4" t="s">
        <v>1264</v>
      </c>
      <c r="B1408" s="5">
        <f t="shared" si="461"/>
        <v>2</v>
      </c>
      <c r="C1408" s="5">
        <f t="shared" si="462"/>
        <v>2023</v>
      </c>
      <c r="D1408" s="5" t="s">
        <v>1263</v>
      </c>
      <c r="E1408" s="5" t="str">
        <f>VLOOKUP(F1408,'Set up'!$A$2:$C$48,2,FALSE)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up'!$A$2:$C$48,3,FALSE)</f>
        <v>Cash</v>
      </c>
      <c r="J1408" s="5">
        <f>VLOOKUP(F1408,'Set up'!$A$2:$D$48,4,FALSE)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up'!$A$2:$E$48,5,FALSE)</f>
        <v>Trsf</v>
      </c>
      <c r="S1408" s="1" t="s">
        <v>2109</v>
      </c>
    </row>
    <row r="1409" spans="1:19" x14ac:dyDescent="0.35">
      <c r="A1409" s="4" t="s">
        <v>1264</v>
      </c>
      <c r="B1409" s="5">
        <f t="shared" si="461"/>
        <v>2</v>
      </c>
      <c r="C1409" s="5">
        <f t="shared" si="462"/>
        <v>2023</v>
      </c>
      <c r="D1409" s="5" t="s">
        <v>1263</v>
      </c>
      <c r="E1409" s="5" t="str">
        <f>VLOOKUP(F1409,'Set up'!$A$2:$C$48,2,FALSE)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up'!$A$2:$C$48,3,FALSE)</f>
        <v>Cash</v>
      </c>
      <c r="J1409" s="5">
        <f>VLOOKUP(F1409,'Set up'!$A$2:$D$48,4,FALSE)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up'!$A$2:$E$48,5,FALSE)</f>
        <v>Trsf</v>
      </c>
      <c r="S1409" s="1" t="s">
        <v>2110</v>
      </c>
    </row>
    <row r="1410" spans="1:19" x14ac:dyDescent="0.35">
      <c r="A1410" s="4" t="s">
        <v>1264</v>
      </c>
      <c r="B1410" s="5">
        <f t="shared" si="461"/>
        <v>2</v>
      </c>
      <c r="C1410" s="5">
        <f t="shared" si="462"/>
        <v>2023</v>
      </c>
      <c r="D1410" s="5" t="s">
        <v>1263</v>
      </c>
      <c r="E1410" s="5" t="str">
        <f>VLOOKUP(F1410,'Set up'!$A$2:$C$48,2,FALSE)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up'!$A$2:$C$48,3,FALSE)</f>
        <v>Cash</v>
      </c>
      <c r="J1410" s="5">
        <f>VLOOKUP(F1410,'Set up'!$A$2:$D$48,4,FALSE)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up'!$A$2:$E$48,5,FALSE)</f>
        <v>Trsf</v>
      </c>
      <c r="S1410" s="1" t="s">
        <v>2111</v>
      </c>
    </row>
    <row r="1411" spans="1:19" x14ac:dyDescent="0.35">
      <c r="A1411" s="4" t="s">
        <v>1264</v>
      </c>
      <c r="B1411" s="5">
        <f t="shared" si="461"/>
        <v>2</v>
      </c>
      <c r="C1411" s="5">
        <f t="shared" si="462"/>
        <v>2023</v>
      </c>
      <c r="D1411" s="5" t="s">
        <v>1266</v>
      </c>
      <c r="E1411" s="5" t="str">
        <f>VLOOKUP(F1411,'Set up'!$A$2:$C$48,2,FALSE)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up'!$A$2:$C$48,3,FALSE)</f>
        <v>Cash</v>
      </c>
      <c r="J1411" s="5">
        <f>VLOOKUP(F1411,'Set up'!$A$2:$D$48,4,FALSE)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up'!$A$2:$E$48,5,FALSE)</f>
        <v>Trsf</v>
      </c>
      <c r="S1411" s="1" t="s">
        <v>2112</v>
      </c>
    </row>
    <row r="1412" spans="1:19" x14ac:dyDescent="0.35">
      <c r="A1412" s="4" t="s">
        <v>1264</v>
      </c>
      <c r="B1412" s="5">
        <f t="shared" si="461"/>
        <v>2</v>
      </c>
      <c r="C1412" s="5">
        <f t="shared" si="462"/>
        <v>2023</v>
      </c>
      <c r="D1412" s="5" t="s">
        <v>1267</v>
      </c>
      <c r="E1412" s="5" t="str">
        <f>VLOOKUP(F1412,'Set up'!$A$2:$C$48,2,FALSE)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up'!$A$2:$C$48,3,FALSE)</f>
        <v>Cash</v>
      </c>
      <c r="J1412" s="5">
        <f>VLOOKUP(F1412,'Set up'!$A$2:$D$48,4,FALSE)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up'!$A$2:$E$48,5,FALSE)</f>
        <v>Trsf</v>
      </c>
      <c r="S1412" s="1" t="s">
        <v>2113</v>
      </c>
    </row>
    <row r="1413" spans="1:19" x14ac:dyDescent="0.35">
      <c r="A1413" s="4" t="s">
        <v>1264</v>
      </c>
      <c r="B1413" s="5">
        <f t="shared" si="461"/>
        <v>2</v>
      </c>
      <c r="C1413" s="5">
        <f t="shared" si="462"/>
        <v>2023</v>
      </c>
      <c r="D1413" s="5" t="s">
        <v>1267</v>
      </c>
      <c r="E1413" s="5" t="str">
        <f>VLOOKUP(F1413,'Set up'!$A$2:$C$48,2,FALSE)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up'!$A$2:$C$48,3,FALSE)</f>
        <v>Cash</v>
      </c>
      <c r="J1413" s="5">
        <f>VLOOKUP(F1413,'Set up'!$A$2:$D$48,4,FALSE)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up'!$A$2:$E$48,5,FALSE)</f>
        <v>Trsf</v>
      </c>
      <c r="S1413" s="1" t="s">
        <v>2114</v>
      </c>
    </row>
    <row r="1414" spans="1:19" x14ac:dyDescent="0.35">
      <c r="A1414" s="4" t="s">
        <v>1264</v>
      </c>
      <c r="B1414" s="5">
        <f t="shared" si="461"/>
        <v>2</v>
      </c>
      <c r="C1414" s="5">
        <f t="shared" si="462"/>
        <v>2023</v>
      </c>
      <c r="D1414" s="5" t="s">
        <v>1268</v>
      </c>
      <c r="E1414" s="5" t="str">
        <f>VLOOKUP(F1414,'Set up'!$A$2:$C$48,2,FALSE)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up'!$A$2:$C$48,3,FALSE)</f>
        <v>Cash</v>
      </c>
      <c r="J1414" s="5">
        <f>VLOOKUP(F1414,'Set up'!$A$2:$D$48,4,FALSE)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up'!$A$2:$E$48,5,FALSE)</f>
        <v>Trsf</v>
      </c>
      <c r="S1414" s="1" t="s">
        <v>1686</v>
      </c>
    </row>
    <row r="1415" spans="1:19" x14ac:dyDescent="0.35">
      <c r="A1415" s="4" t="s">
        <v>1264</v>
      </c>
      <c r="B1415" s="5">
        <f t="shared" si="461"/>
        <v>2</v>
      </c>
      <c r="C1415" s="5">
        <f t="shared" si="462"/>
        <v>2023</v>
      </c>
      <c r="D1415" s="5" t="s">
        <v>1268</v>
      </c>
      <c r="E1415" s="5" t="str">
        <f>VLOOKUP(F1415,'Set up'!$A$2:$C$48,2,FALSE)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up'!$A$2:$C$48,3,FALSE)</f>
        <v>Cash</v>
      </c>
      <c r="J1415" s="5">
        <f>VLOOKUP(F1415,'Set up'!$A$2:$D$48,4,FALSE)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up'!$A$2:$E$48,5,FALSE)</f>
        <v>Trsf</v>
      </c>
      <c r="S1415" s="1" t="s">
        <v>1687</v>
      </c>
    </row>
    <row r="1416" spans="1:19" x14ac:dyDescent="0.35">
      <c r="A1416" s="4" t="s">
        <v>1272</v>
      </c>
      <c r="B1416" s="5">
        <f t="shared" si="461"/>
        <v>2</v>
      </c>
      <c r="C1416" s="5">
        <f t="shared" si="462"/>
        <v>2023</v>
      </c>
      <c r="D1416" s="5" t="s">
        <v>1271</v>
      </c>
      <c r="E1416" s="5" t="str">
        <f>VLOOKUP(F1416,'Set up'!$A$2:$C$48,2,FALSE)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up'!$A$2:$C$48,3,FALSE)</f>
        <v>Cash</v>
      </c>
      <c r="J1416" s="5">
        <f>VLOOKUP(F1416,'Set up'!$A$2:$D$48,4,FALSE)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up'!$A$2:$E$48,5,FALSE)</f>
        <v>PD Chq</v>
      </c>
      <c r="S1416" s="1" t="s">
        <v>1690</v>
      </c>
    </row>
    <row r="1417" spans="1:19" x14ac:dyDescent="0.35">
      <c r="A1417" s="4" t="s">
        <v>1272</v>
      </c>
      <c r="B1417" s="5">
        <f t="shared" si="461"/>
        <v>2</v>
      </c>
      <c r="C1417" s="5">
        <f t="shared" si="462"/>
        <v>2023</v>
      </c>
      <c r="D1417" s="5" t="s">
        <v>1271</v>
      </c>
      <c r="E1417" s="5" t="str">
        <f>VLOOKUP(F1417,'Set up'!$A$2:$C$48,2,FALSE)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up'!$A$2:$C$48,3,FALSE)</f>
        <v>Cash</v>
      </c>
      <c r="J1417" s="5">
        <f>VLOOKUP(F1417,'Set up'!$A$2:$D$48,4,FALSE)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up'!$A$2:$E$48,5,FALSE)</f>
        <v>PD Chq</v>
      </c>
      <c r="S1417" s="1" t="s">
        <v>1690</v>
      </c>
    </row>
    <row r="1418" spans="1:19" x14ac:dyDescent="0.35">
      <c r="A1418" s="4" t="s">
        <v>1272</v>
      </c>
      <c r="B1418" s="5">
        <f t="shared" si="461"/>
        <v>2</v>
      </c>
      <c r="C1418" s="5">
        <f t="shared" si="462"/>
        <v>2023</v>
      </c>
      <c r="D1418" s="5" t="s">
        <v>1271</v>
      </c>
      <c r="E1418" s="5" t="str">
        <f>VLOOKUP(F1418,'Set up'!$A$2:$C$48,2,FALSE)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up'!$A$2:$C$48,3,FALSE)</f>
        <v>Cash</v>
      </c>
      <c r="J1418" s="5">
        <f>VLOOKUP(F1418,'Set up'!$A$2:$D$48,4,FALSE)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up'!$A$2:$E$48,5,FALSE)</f>
        <v>PD Chq</v>
      </c>
      <c r="S1418" s="1" t="s">
        <v>1690</v>
      </c>
    </row>
    <row r="1419" spans="1:19" x14ac:dyDescent="0.35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1273</v>
      </c>
      <c r="E1419" s="5" t="str">
        <f>VLOOKUP(F1419,'Set up'!$A$2:$C$48,2,FALSE)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up'!$A$2:$C$48,3,FALSE)</f>
        <v>120</v>
      </c>
      <c r="J1419" s="5">
        <f>VLOOKUP(F1419,'Set up'!$A$2:$D$48,4,FALSE)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up'!$A$2:$E$48,5,FALSE)</f>
        <v>Chq</v>
      </c>
      <c r="S1419" s="1" t="s">
        <v>1784</v>
      </c>
    </row>
    <row r="1420" spans="1:19" x14ac:dyDescent="0.35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1274</v>
      </c>
      <c r="E1420" s="5" t="str">
        <f>VLOOKUP(F1420,'Set up'!$A$2:$C$48,2,FALSE)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up'!$A$2:$C$48,3,FALSE)</f>
        <v>Cash</v>
      </c>
      <c r="J1420" s="5">
        <f>VLOOKUP(F1420,'Set up'!$A$2:$D$48,4,FALSE)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up'!$A$2:$E$48,5,FALSE)</f>
        <v>Trsf</v>
      </c>
      <c r="S1420" s="1" t="s">
        <v>2115</v>
      </c>
    </row>
    <row r="1421" spans="1:19" x14ac:dyDescent="0.35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1275</v>
      </c>
      <c r="E1421" s="5" t="str">
        <f>VLOOKUP(F1421,'Set up'!$A$2:$C$48,2,FALSE)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up'!$A$2:$C$48,3,FALSE)</f>
        <v>Cash</v>
      </c>
      <c r="J1421" s="5">
        <f>VLOOKUP(F1421,'Set up'!$A$2:$D$48,4,FALSE)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up'!$A$2:$E$48,5,FALSE)</f>
        <v>Trsf</v>
      </c>
      <c r="S1421" s="1" t="s">
        <v>2116</v>
      </c>
    </row>
    <row r="1422" spans="1:19" x14ac:dyDescent="0.35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1275</v>
      </c>
      <c r="E1422" s="5" t="str">
        <f>VLOOKUP(F1422,'Set up'!$A$2:$C$48,2,FALSE)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up'!$A$2:$C$48,3,FALSE)</f>
        <v>Cash</v>
      </c>
      <c r="J1422" s="5">
        <f>VLOOKUP(F1422,'Set up'!$A$2:$D$48,4,FALSE)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up'!$A$2:$E$48,5,FALSE)</f>
        <v>Trsf</v>
      </c>
      <c r="S1422" s="1" t="s">
        <v>2117</v>
      </c>
    </row>
    <row r="1423" spans="1:19" x14ac:dyDescent="0.35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1275</v>
      </c>
      <c r="E1423" s="5" t="str">
        <f>VLOOKUP(F1423,'Set up'!$A$2:$C$48,2,FALSE)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up'!$A$2:$C$48,3,FALSE)</f>
        <v>Cash</v>
      </c>
      <c r="J1423" s="5">
        <f>VLOOKUP(F1423,'Set up'!$A$2:$D$48,4,FALSE)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up'!$A$2:$E$48,5,FALSE)</f>
        <v>Trsf</v>
      </c>
      <c r="S1423" s="1" t="s">
        <v>2230</v>
      </c>
    </row>
    <row r="1424" spans="1:19" x14ac:dyDescent="0.35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1275</v>
      </c>
      <c r="E1424" s="5" t="str">
        <f>VLOOKUP(F1424,'Set up'!$A$2:$C$48,2,FALSE)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up'!$A$2:$C$48,3,FALSE)</f>
        <v>Cash</v>
      </c>
      <c r="J1424" s="5">
        <f>VLOOKUP(F1424,'Set up'!$A$2:$D$48,4,FALSE)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up'!$A$2:$E$48,5,FALSE)</f>
        <v>Trsf</v>
      </c>
      <c r="S1424" s="1" t="s">
        <v>2231</v>
      </c>
    </row>
    <row r="1425" spans="1:19" x14ac:dyDescent="0.35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1275</v>
      </c>
      <c r="E1425" s="5" t="str">
        <f>VLOOKUP(F1425,'Set up'!$A$2:$C$48,2,FALSE)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up'!$A$2:$C$48,3,FALSE)</f>
        <v>Cash</v>
      </c>
      <c r="J1425" s="5">
        <f>VLOOKUP(F1425,'Set up'!$A$2:$D$48,4,FALSE)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up'!$A$2:$E$48,5,FALSE)</f>
        <v>Trsf</v>
      </c>
      <c r="S1425" s="1" t="s">
        <v>2232</v>
      </c>
    </row>
    <row r="1426" spans="1:19" x14ac:dyDescent="0.35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1275</v>
      </c>
      <c r="E1426" s="5" t="str">
        <f>VLOOKUP(F1426,'Set up'!$A$2:$C$48,2,FALSE)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up'!$A$2:$C$48,3,FALSE)</f>
        <v>Cash</v>
      </c>
      <c r="J1426" s="5">
        <f>VLOOKUP(F1426,'Set up'!$A$2:$D$48,4,FALSE)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up'!$A$2:$E$48,5,FALSE)</f>
        <v>Trsf</v>
      </c>
      <c r="S1426" s="1" t="s">
        <v>2233</v>
      </c>
    </row>
    <row r="1427" spans="1:19" x14ac:dyDescent="0.35">
      <c r="A1427" s="4" t="s">
        <v>1278</v>
      </c>
      <c r="B1427" s="5">
        <f t="shared" si="461"/>
        <v>2</v>
      </c>
      <c r="C1427" s="5">
        <f t="shared" si="462"/>
        <v>2023</v>
      </c>
      <c r="D1427" s="5" t="s">
        <v>1276</v>
      </c>
      <c r="E1427" s="5" t="str">
        <f>VLOOKUP(F1427,'Set up'!$A$2:$C$48,2,FALSE)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up'!$A$2:$C$48,3,FALSE)</f>
        <v>Cash</v>
      </c>
      <c r="J1427" s="5">
        <f>VLOOKUP(F1427,'Set up'!$A$2:$D$48,4,FALSE)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up'!$A$2:$E$48,5,FALSE)</f>
        <v>Trsf</v>
      </c>
      <c r="S1427" s="1" t="s">
        <v>2067</v>
      </c>
    </row>
    <row r="1428" spans="1:19" x14ac:dyDescent="0.35">
      <c r="A1428" s="4" t="s">
        <v>1279</v>
      </c>
      <c r="B1428" s="5">
        <f t="shared" si="461"/>
        <v>2</v>
      </c>
      <c r="C1428" s="5">
        <f t="shared" si="462"/>
        <v>2023</v>
      </c>
      <c r="D1428" s="5" t="s">
        <v>1277</v>
      </c>
      <c r="E1428" s="5" t="str">
        <f>VLOOKUP(F1428,'Set up'!$A$2:$C$48,2,FALSE)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up'!$A$2:$C$48,3,FALSE)</f>
        <v>Cash</v>
      </c>
      <c r="J1428" s="5">
        <f>VLOOKUP(F1428,'Set up'!$A$2:$D$48,4,FALSE)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up'!$A$2:$E$48,5,FALSE)</f>
        <v>Trsf</v>
      </c>
      <c r="S1428" s="1" t="s">
        <v>2234</v>
      </c>
    </row>
    <row r="1429" spans="1:19" x14ac:dyDescent="0.35">
      <c r="A1429" s="4" t="s">
        <v>1279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1277</v>
      </c>
      <c r="E1429" s="5" t="str">
        <f>VLOOKUP(F1429,'Set up'!$A$2:$C$48,2,FALSE)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up'!$A$2:$C$48,3,FALSE)</f>
        <v>Cash</v>
      </c>
      <c r="J1429" s="5">
        <f>VLOOKUP(F1429,'Set up'!$A$2:$D$48,4,FALSE)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up'!$A$2:$E$48,5,FALSE)</f>
        <v>Trsf</v>
      </c>
      <c r="S1429" s="1" t="s">
        <v>2232</v>
      </c>
    </row>
    <row r="1430" spans="1:19" x14ac:dyDescent="0.35">
      <c r="A1430" s="4" t="s">
        <v>1279</v>
      </c>
      <c r="B1430" s="5">
        <f t="shared" si="473"/>
        <v>2</v>
      </c>
      <c r="C1430" s="5">
        <f t="shared" si="474"/>
        <v>2023</v>
      </c>
      <c r="D1430" s="5" t="s">
        <v>1277</v>
      </c>
      <c r="E1430" s="5" t="str">
        <f>VLOOKUP(F1430,'Set up'!$A$2:$C$48,2,FALSE)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up'!$A$2:$C$48,3,FALSE)</f>
        <v>Cash</v>
      </c>
      <c r="J1430" s="5">
        <f>VLOOKUP(F1430,'Set up'!$A$2:$D$48,4,FALSE)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up'!$A$2:$E$48,5,FALSE)</f>
        <v>Trsf</v>
      </c>
      <c r="S1430" s="1" t="s">
        <v>2235</v>
      </c>
    </row>
    <row r="1431" spans="1:19" x14ac:dyDescent="0.35">
      <c r="A1431" s="4" t="s">
        <v>1279</v>
      </c>
      <c r="B1431" s="5">
        <f t="shared" si="473"/>
        <v>2</v>
      </c>
      <c r="C1431" s="5">
        <f t="shared" si="474"/>
        <v>2023</v>
      </c>
      <c r="D1431" s="5" t="s">
        <v>1280</v>
      </c>
      <c r="E1431" s="5" t="str">
        <f>VLOOKUP(F1431,'Set up'!$A$2:$C$48,2,FALSE)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up'!$A$2:$C$48,3,FALSE)</f>
        <v>Cash</v>
      </c>
      <c r="J1431" s="5">
        <f>VLOOKUP(F1431,'Set up'!$A$2:$D$48,4,FALSE)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up'!$A$2:$E$48,5,FALSE)</f>
        <v>Trsf</v>
      </c>
      <c r="S1431" s="1" t="s">
        <v>1667</v>
      </c>
    </row>
    <row r="1432" spans="1:19" x14ac:dyDescent="0.35">
      <c r="A1432" s="4" t="s">
        <v>1283</v>
      </c>
      <c r="B1432" s="5">
        <f t="shared" si="473"/>
        <v>2</v>
      </c>
      <c r="C1432" s="5">
        <f t="shared" si="474"/>
        <v>2023</v>
      </c>
      <c r="D1432" s="5" t="s">
        <v>1281</v>
      </c>
      <c r="E1432" s="5" t="str">
        <f>VLOOKUP(F1432,'Set up'!$A$2:$C$48,2,FALSE)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up'!$A$2:$C$48,3,FALSE)</f>
        <v>Cash</v>
      </c>
      <c r="J1432" s="5">
        <f>VLOOKUP(F1432,'Set up'!$A$2:$D$48,4,FALSE)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up'!$A$2:$E$48,5,FALSE)</f>
        <v>Trsf</v>
      </c>
      <c r="S1432" s="1" t="s">
        <v>1668</v>
      </c>
    </row>
    <row r="1433" spans="1:19" x14ac:dyDescent="0.35">
      <c r="A1433" s="4" t="s">
        <v>1301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1282</v>
      </c>
      <c r="E1433" s="5" t="str">
        <f>VLOOKUP(F1433,'Set up'!$A$2:$C$48,2,FALSE)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up'!$A$2:$C$48,3,FALSE)</f>
        <v>Cash</v>
      </c>
      <c r="J1433" s="5">
        <f>VLOOKUP(F1433,'Set up'!$A$2:$D$48,4,FALSE)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up'!$A$2:$E$48,5,FALSE)</f>
        <v>Trsf</v>
      </c>
      <c r="S1433" s="1" t="s">
        <v>1983</v>
      </c>
    </row>
    <row r="1434" spans="1:19" x14ac:dyDescent="0.35">
      <c r="A1434" s="4" t="s">
        <v>1303</v>
      </c>
      <c r="B1434" s="5">
        <f t="shared" si="481"/>
        <v>3</v>
      </c>
      <c r="C1434" s="5">
        <f t="shared" si="482"/>
        <v>2023</v>
      </c>
      <c r="D1434" s="5" t="s">
        <v>1302</v>
      </c>
      <c r="E1434" s="5" t="str">
        <f>VLOOKUP(F1434,'Set up'!$A$2:$C$48,2,FALSE)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up'!$A$2:$C$48,3,FALSE)</f>
        <v>Cash</v>
      </c>
      <c r="J1434" s="5">
        <f>VLOOKUP(F1434,'Set up'!$A$2:$D$48,4,FALSE)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up'!$A$2:$E$48,5,FALSE)</f>
        <v>Trsf</v>
      </c>
      <c r="S1434" s="1" t="s">
        <v>1368</v>
      </c>
    </row>
    <row r="1435" spans="1:19" x14ac:dyDescent="0.35">
      <c r="A1435" s="4" t="s">
        <v>1303</v>
      </c>
      <c r="B1435" s="5">
        <f t="shared" si="481"/>
        <v>3</v>
      </c>
      <c r="C1435" s="5">
        <f t="shared" si="482"/>
        <v>2023</v>
      </c>
      <c r="D1435" s="5" t="s">
        <v>1302</v>
      </c>
      <c r="E1435" s="5" t="str">
        <f>VLOOKUP(F1435,'Set up'!$A$2:$C$48,2,FALSE)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up'!$A$2:$C$48,3,FALSE)</f>
        <v>Cash</v>
      </c>
      <c r="J1435" s="5">
        <f>VLOOKUP(F1435,'Set up'!$A$2:$D$48,4,FALSE)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up'!$A$2:$E$48,5,FALSE)</f>
        <v>Trsf</v>
      </c>
      <c r="S1435" s="1" t="s">
        <v>1368</v>
      </c>
    </row>
    <row r="1436" spans="1:19" x14ac:dyDescent="0.35">
      <c r="A1436" s="4" t="s">
        <v>1303</v>
      </c>
      <c r="B1436" s="5">
        <f t="shared" si="481"/>
        <v>3</v>
      </c>
      <c r="C1436" s="5">
        <f t="shared" si="482"/>
        <v>2023</v>
      </c>
      <c r="D1436" s="5" t="s">
        <v>1306</v>
      </c>
      <c r="E1436" s="5" t="str">
        <f>VLOOKUP(F1436,'Set up'!$A$2:$C$48,2,FALSE)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up'!$A$2:$C$48,3,FALSE)</f>
        <v>Cash</v>
      </c>
      <c r="J1436" s="5">
        <f>VLOOKUP(F1436,'Set up'!$A$2:$D$48,4,FALSE)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up'!$A$2:$E$48,5,FALSE)</f>
        <v>Trsf</v>
      </c>
      <c r="S1436" s="1" t="s">
        <v>1369</v>
      </c>
    </row>
    <row r="1437" spans="1:19" x14ac:dyDescent="0.35">
      <c r="A1437" s="4" t="s">
        <v>1303</v>
      </c>
      <c r="B1437" s="5">
        <f t="shared" si="481"/>
        <v>3</v>
      </c>
      <c r="C1437" s="5">
        <f t="shared" si="482"/>
        <v>2023</v>
      </c>
      <c r="D1437" s="5" t="s">
        <v>1306</v>
      </c>
      <c r="E1437" s="5" t="str">
        <f>VLOOKUP(F1437,'Set up'!$A$2:$C$48,2,FALSE)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up'!$A$2:$C$48,3,FALSE)</f>
        <v>Cash</v>
      </c>
      <c r="J1437" s="5">
        <f>VLOOKUP(F1437,'Set up'!$A$2:$D$48,4,FALSE)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up'!$A$2:$E$48,5,FALSE)</f>
        <v>Trsf</v>
      </c>
      <c r="S1437" s="1" t="s">
        <v>1369</v>
      </c>
    </row>
    <row r="1438" spans="1:19" x14ac:dyDescent="0.35">
      <c r="A1438" s="4" t="s">
        <v>1308</v>
      </c>
      <c r="B1438" s="5">
        <f t="shared" si="481"/>
        <v>3</v>
      </c>
      <c r="C1438" s="5">
        <f t="shared" si="482"/>
        <v>2023</v>
      </c>
      <c r="D1438" s="5" t="s">
        <v>1307</v>
      </c>
      <c r="E1438" s="5" t="str">
        <f>VLOOKUP(F1438,'Set up'!$A$2:$C$48,2,FALSE)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up'!$A$2:$C$48,3,FALSE)</f>
        <v>Cash</v>
      </c>
      <c r="J1438" s="5">
        <f>VLOOKUP(F1438,'Set up'!$A$2:$D$48,4,FALSE)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up'!$A$2:$E$48,5,FALSE)</f>
        <v>Trsf</v>
      </c>
      <c r="S1438" s="1" t="s">
        <v>2236</v>
      </c>
    </row>
    <row r="1439" spans="1:19" x14ac:dyDescent="0.35">
      <c r="A1439" s="4" t="s">
        <v>1308</v>
      </c>
      <c r="B1439" s="5">
        <f t="shared" si="481"/>
        <v>3</v>
      </c>
      <c r="C1439" s="5">
        <f t="shared" si="482"/>
        <v>2023</v>
      </c>
      <c r="D1439" s="5" t="s">
        <v>1311</v>
      </c>
      <c r="E1439" s="5" t="str">
        <f>VLOOKUP(F1439,'Set up'!$A$2:$C$48,2,FALSE)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up'!$A$2:$C$48,3,FALSE)</f>
        <v>Cash</v>
      </c>
      <c r="J1439" s="5">
        <f>VLOOKUP(F1439,'Set up'!$A$2:$D$48,4,FALSE)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up'!$A$2:$E$48,5,FALSE)</f>
        <v>Trsf</v>
      </c>
      <c r="S1439" s="1" t="s">
        <v>2237</v>
      </c>
    </row>
    <row r="1440" spans="1:19" x14ac:dyDescent="0.35">
      <c r="A1440" s="4" t="s">
        <v>1308</v>
      </c>
      <c r="B1440" s="5">
        <f t="shared" si="481"/>
        <v>3</v>
      </c>
      <c r="C1440" s="5">
        <f t="shared" si="482"/>
        <v>2023</v>
      </c>
      <c r="D1440" s="5" t="s">
        <v>1311</v>
      </c>
      <c r="E1440" s="5" t="str">
        <f>VLOOKUP(F1440,'Set up'!$A$2:$C$48,2,FALSE)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up'!$A$2:$C$48,3,FALSE)</f>
        <v>Cash</v>
      </c>
      <c r="J1440" s="5">
        <f>VLOOKUP(F1440,'Set up'!$A$2:$D$48,4,FALSE)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up'!$A$2:$E$48,5,FALSE)</f>
        <v>Trsf</v>
      </c>
      <c r="S1440" s="1" t="s">
        <v>2238</v>
      </c>
    </row>
    <row r="1441" spans="1:19" x14ac:dyDescent="0.35">
      <c r="A1441" s="4" t="s">
        <v>1308</v>
      </c>
      <c r="B1441" s="5">
        <f t="shared" si="481"/>
        <v>3</v>
      </c>
      <c r="C1441" s="5">
        <f t="shared" si="482"/>
        <v>2023</v>
      </c>
      <c r="D1441" s="5" t="s">
        <v>1311</v>
      </c>
      <c r="E1441" s="5" t="str">
        <f>VLOOKUP(F1441,'Set up'!$A$2:$C$48,2,FALSE)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up'!$A$2:$C$48,3,FALSE)</f>
        <v>Cash</v>
      </c>
      <c r="J1441" s="5">
        <f>VLOOKUP(F1441,'Set up'!$A$2:$D$48,4,FALSE)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up'!$A$2:$E$48,5,FALSE)</f>
        <v>Trsf</v>
      </c>
      <c r="S1441" s="1" t="s">
        <v>2239</v>
      </c>
    </row>
    <row r="1442" spans="1:19" x14ac:dyDescent="0.35">
      <c r="A1442" s="4" t="s">
        <v>1308</v>
      </c>
      <c r="B1442" s="5">
        <f t="shared" si="481"/>
        <v>3</v>
      </c>
      <c r="C1442" s="5">
        <f t="shared" si="482"/>
        <v>2023</v>
      </c>
      <c r="D1442" s="5" t="s">
        <v>1311</v>
      </c>
      <c r="E1442" s="5" t="str">
        <f>VLOOKUP(F1442,'Set up'!$A$2:$C$48,2,FALSE)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up'!$A$2:$C$48,3,FALSE)</f>
        <v>Cash</v>
      </c>
      <c r="J1442" s="5">
        <f>VLOOKUP(F1442,'Set up'!$A$2:$D$48,4,FALSE)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up'!$A$2:$E$48,5,FALSE)</f>
        <v>Trsf</v>
      </c>
      <c r="S1442" s="1" t="s">
        <v>2240</v>
      </c>
    </row>
    <row r="1443" spans="1:19" x14ac:dyDescent="0.35">
      <c r="A1443" s="4" t="s">
        <v>1308</v>
      </c>
      <c r="B1443" s="5">
        <f t="shared" si="481"/>
        <v>3</v>
      </c>
      <c r="C1443" s="5">
        <f t="shared" si="482"/>
        <v>2023</v>
      </c>
      <c r="D1443" s="5" t="s">
        <v>1311</v>
      </c>
      <c r="E1443" s="5" t="str">
        <f>VLOOKUP(F1443,'Set up'!$A$2:$C$48,2,FALSE)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up'!$A$2:$C$48,3,FALSE)</f>
        <v>Cash</v>
      </c>
      <c r="J1443" s="5">
        <f>VLOOKUP(F1443,'Set up'!$A$2:$D$48,4,FALSE)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up'!$A$2:$E$48,5,FALSE)</f>
        <v>Trsf</v>
      </c>
      <c r="S1443" s="1" t="s">
        <v>2241</v>
      </c>
    </row>
    <row r="1444" spans="1:19" x14ac:dyDescent="0.35">
      <c r="A1444" s="4" t="s">
        <v>1308</v>
      </c>
      <c r="B1444" s="5">
        <f t="shared" si="481"/>
        <v>3</v>
      </c>
      <c r="C1444" s="5">
        <f t="shared" si="482"/>
        <v>2023</v>
      </c>
      <c r="D1444" s="5" t="s">
        <v>1311</v>
      </c>
      <c r="E1444" s="5" t="str">
        <f>VLOOKUP(F1444,'Set up'!$A$2:$C$48,2,FALSE)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up'!$A$2:$C$48,3,FALSE)</f>
        <v>Cash</v>
      </c>
      <c r="J1444" s="5">
        <f>VLOOKUP(F1444,'Set up'!$A$2:$D$48,4,FALSE)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up'!$A$2:$E$48,5,FALSE)</f>
        <v>Trsf</v>
      </c>
      <c r="S1444" s="1" t="s">
        <v>2242</v>
      </c>
    </row>
    <row r="1445" spans="1:19" x14ac:dyDescent="0.35">
      <c r="A1445" s="4" t="s">
        <v>1308</v>
      </c>
      <c r="B1445" s="5">
        <f t="shared" si="481"/>
        <v>3</v>
      </c>
      <c r="C1445" s="5">
        <f t="shared" si="482"/>
        <v>2023</v>
      </c>
      <c r="D1445" s="5" t="s">
        <v>1312</v>
      </c>
      <c r="E1445" s="5" t="str">
        <f>VLOOKUP(F1445,'Set up'!$A$2:$C$48,2,FALSE)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up'!$A$2:$C$48,3,FALSE)</f>
        <v>30</v>
      </c>
      <c r="J1445" s="5">
        <f>VLOOKUP(F1445,'Set up'!$A$2:$D$48,4,FALSE)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up'!$A$2:$E$48,5,FALSE)</f>
        <v>Chq</v>
      </c>
      <c r="S1445" s="1" t="s">
        <v>1376</v>
      </c>
    </row>
    <row r="1446" spans="1:19" x14ac:dyDescent="0.35">
      <c r="A1446" s="4" t="s">
        <v>1308</v>
      </c>
      <c r="B1446" s="5">
        <f t="shared" si="481"/>
        <v>3</v>
      </c>
      <c r="C1446" s="5">
        <f t="shared" si="482"/>
        <v>2023</v>
      </c>
      <c r="D1446" s="5" t="s">
        <v>1312</v>
      </c>
      <c r="E1446" s="5" t="str">
        <f>VLOOKUP(F1446,'Set up'!$A$2:$C$48,2,FALSE)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up'!$A$2:$C$48,3,FALSE)</f>
        <v>30</v>
      </c>
      <c r="J1446" s="5">
        <f>VLOOKUP(F1446,'Set up'!$A$2:$D$48,4,FALSE)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up'!$A$2:$E$48,5,FALSE)</f>
        <v>Chq</v>
      </c>
      <c r="S1446" s="1" t="s">
        <v>1376</v>
      </c>
    </row>
    <row r="1447" spans="1:19" x14ac:dyDescent="0.35">
      <c r="A1447" s="4" t="s">
        <v>1308</v>
      </c>
      <c r="B1447" s="5">
        <f t="shared" si="481"/>
        <v>3</v>
      </c>
      <c r="C1447" s="5">
        <f t="shared" si="482"/>
        <v>2023</v>
      </c>
      <c r="D1447" s="5" t="s">
        <v>1312</v>
      </c>
      <c r="E1447" s="5" t="str">
        <f>VLOOKUP(F1447,'Set up'!$A$2:$C$48,2,FALSE)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up'!$A$2:$C$48,3,FALSE)</f>
        <v>30</v>
      </c>
      <c r="J1447" s="5">
        <f>VLOOKUP(F1447,'Set up'!$A$2:$D$48,4,FALSE)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up'!$A$2:$E$48,5,FALSE)</f>
        <v>Chq</v>
      </c>
      <c r="S1447" s="1" t="s">
        <v>1376</v>
      </c>
    </row>
    <row r="1448" spans="1:19" x14ac:dyDescent="0.35">
      <c r="A1448" s="4" t="s">
        <v>1308</v>
      </c>
      <c r="B1448" s="5">
        <f t="shared" si="481"/>
        <v>3</v>
      </c>
      <c r="C1448" s="5">
        <f t="shared" si="482"/>
        <v>2023</v>
      </c>
      <c r="D1448" s="5" t="s">
        <v>1312</v>
      </c>
      <c r="E1448" s="5" t="str">
        <f>VLOOKUP(F1448,'Set up'!$A$2:$C$48,2,FALSE)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up'!$A$2:$C$48,3,FALSE)</f>
        <v>30</v>
      </c>
      <c r="J1448" s="5">
        <f>VLOOKUP(F1448,'Set up'!$A$2:$D$48,4,FALSE)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up'!$A$2:$E$48,5,FALSE)</f>
        <v>Chq</v>
      </c>
      <c r="S1448" s="1" t="s">
        <v>1376</v>
      </c>
    </row>
    <row r="1449" spans="1:19" x14ac:dyDescent="0.35">
      <c r="A1449" s="4" t="s">
        <v>1317</v>
      </c>
      <c r="B1449" s="5">
        <f t="shared" si="481"/>
        <v>3</v>
      </c>
      <c r="C1449" s="5">
        <f t="shared" si="482"/>
        <v>2023</v>
      </c>
      <c r="D1449" s="5" t="s">
        <v>1313</v>
      </c>
      <c r="E1449" s="5" t="str">
        <f>VLOOKUP(F1449,'Set up'!$A$2:$C$48,2,FALSE)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up'!$A$2:$C$48,3,FALSE)</f>
        <v>Cash</v>
      </c>
      <c r="J1449" s="5">
        <f>VLOOKUP(F1449,'Set up'!$A$2:$D$48,4,FALSE)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up'!$A$2:$E$48,5,FALSE)</f>
        <v>Trsf</v>
      </c>
      <c r="S1449" s="1" t="s">
        <v>1370</v>
      </c>
    </row>
    <row r="1450" spans="1:19" x14ac:dyDescent="0.35">
      <c r="A1450" s="4" t="s">
        <v>1317</v>
      </c>
      <c r="B1450" s="5">
        <f t="shared" si="481"/>
        <v>3</v>
      </c>
      <c r="C1450" s="5">
        <f t="shared" si="482"/>
        <v>2023</v>
      </c>
      <c r="D1450" s="5" t="s">
        <v>1313</v>
      </c>
      <c r="E1450" s="5" t="str">
        <f>VLOOKUP(F1450,'Set up'!$A$2:$C$48,2,FALSE)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up'!$A$2:$C$48,3,FALSE)</f>
        <v>Cash</v>
      </c>
      <c r="J1450" s="5">
        <f>VLOOKUP(F1450,'Set up'!$A$2:$D$48,4,FALSE)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up'!$A$2:$E$48,5,FALSE)</f>
        <v>Trsf</v>
      </c>
      <c r="S1450" s="1" t="s">
        <v>1370</v>
      </c>
    </row>
    <row r="1451" spans="1:19" x14ac:dyDescent="0.35">
      <c r="A1451" s="4" t="s">
        <v>1317</v>
      </c>
      <c r="B1451" s="5">
        <f t="shared" si="481"/>
        <v>3</v>
      </c>
      <c r="C1451" s="5">
        <f t="shared" si="482"/>
        <v>2023</v>
      </c>
      <c r="D1451" s="5" t="s">
        <v>1313</v>
      </c>
      <c r="E1451" s="5" t="str">
        <f>VLOOKUP(F1451,'Set up'!$A$2:$C$48,2,FALSE)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up'!$A$2:$C$48,3,FALSE)</f>
        <v>Cash</v>
      </c>
      <c r="J1451" s="5">
        <f>VLOOKUP(F1451,'Set up'!$A$2:$D$48,4,FALSE)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up'!$A$2:$E$48,5,FALSE)</f>
        <v>Trsf</v>
      </c>
      <c r="S1451" s="1" t="s">
        <v>1370</v>
      </c>
    </row>
    <row r="1452" spans="1:19" x14ac:dyDescent="0.35">
      <c r="A1452" s="4" t="s">
        <v>1317</v>
      </c>
      <c r="B1452" s="5">
        <f t="shared" si="481"/>
        <v>3</v>
      </c>
      <c r="C1452" s="5">
        <f t="shared" si="482"/>
        <v>2023</v>
      </c>
      <c r="D1452" s="5" t="s">
        <v>1318</v>
      </c>
      <c r="E1452" s="5" t="str">
        <f>VLOOKUP(F1452,'Set up'!$A$2:$C$48,2,FALSE)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up'!$A$2:$C$48,3,FALSE)</f>
        <v>Cash</v>
      </c>
      <c r="J1452" s="5">
        <f>VLOOKUP(F1452,'Set up'!$A$2:$D$48,4,FALSE)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up'!$A$2:$E$48,5,FALSE)</f>
        <v>PD Chq</v>
      </c>
      <c r="S1452" s="1" t="s">
        <v>1780</v>
      </c>
    </row>
    <row r="1453" spans="1:19" x14ac:dyDescent="0.35">
      <c r="A1453" s="4" t="s">
        <v>1317</v>
      </c>
      <c r="B1453" s="5">
        <f t="shared" si="481"/>
        <v>3</v>
      </c>
      <c r="C1453" s="5">
        <f t="shared" si="482"/>
        <v>2023</v>
      </c>
      <c r="D1453" s="5" t="s">
        <v>1318</v>
      </c>
      <c r="E1453" s="5" t="str">
        <f>VLOOKUP(F1453,'Set up'!$A$2:$C$48,2,FALSE)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up'!$A$2:$C$48,3,FALSE)</f>
        <v>Cash</v>
      </c>
      <c r="J1453" s="5">
        <f>VLOOKUP(F1453,'Set up'!$A$2:$D$48,4,FALSE)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up'!$A$2:$E$48,5,FALSE)</f>
        <v>PD Chq</v>
      </c>
      <c r="S1453" s="1" t="s">
        <v>1780</v>
      </c>
    </row>
    <row r="1454" spans="1:19" x14ac:dyDescent="0.35">
      <c r="A1454" s="4" t="s">
        <v>1317</v>
      </c>
      <c r="B1454" s="5">
        <f t="shared" si="481"/>
        <v>3</v>
      </c>
      <c r="C1454" s="5">
        <f t="shared" si="482"/>
        <v>2023</v>
      </c>
      <c r="D1454" s="5" t="s">
        <v>1318</v>
      </c>
      <c r="E1454" s="5" t="str">
        <f>VLOOKUP(F1454,'Set up'!$A$2:$C$48,2,FALSE)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up'!$A$2:$C$48,3,FALSE)</f>
        <v>Cash</v>
      </c>
      <c r="J1454" s="5">
        <f>VLOOKUP(F1454,'Set up'!$A$2:$D$48,4,FALSE)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up'!$A$2:$E$48,5,FALSE)</f>
        <v>PD Chq</v>
      </c>
      <c r="S1454" s="1" t="s">
        <v>1780</v>
      </c>
    </row>
    <row r="1455" spans="1:19" x14ac:dyDescent="0.35">
      <c r="A1455" s="4" t="s">
        <v>1321</v>
      </c>
      <c r="B1455" s="5">
        <f t="shared" si="481"/>
        <v>3</v>
      </c>
      <c r="C1455" s="5">
        <f t="shared" si="482"/>
        <v>2023</v>
      </c>
      <c r="D1455" s="5" t="s">
        <v>1319</v>
      </c>
      <c r="E1455" s="5" t="str">
        <f>VLOOKUP(F1455,'Set up'!$A$2:$C$48,2,FALSE)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up'!$A$2:$C$48,3,FALSE)</f>
        <v>Cash</v>
      </c>
      <c r="J1455" s="5">
        <f>VLOOKUP(F1455,'Set up'!$A$2:$D$48,4,FALSE)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up'!$A$2:$E$48,5,FALSE)</f>
        <v>Trsf</v>
      </c>
      <c r="S1455" s="1" t="s">
        <v>1669</v>
      </c>
    </row>
    <row r="1456" spans="1:19" x14ac:dyDescent="0.35">
      <c r="A1456" s="4" t="s">
        <v>1321</v>
      </c>
      <c r="B1456" s="5">
        <f t="shared" si="481"/>
        <v>3</v>
      </c>
      <c r="C1456" s="5">
        <f t="shared" si="482"/>
        <v>2023</v>
      </c>
      <c r="D1456" s="5" t="s">
        <v>1319</v>
      </c>
      <c r="E1456" s="5" t="str">
        <f>VLOOKUP(F1456,'Set up'!$A$2:$C$48,2,FALSE)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up'!$A$2:$C$48,3,FALSE)</f>
        <v>Cash</v>
      </c>
      <c r="J1456" s="5">
        <f>VLOOKUP(F1456,'Set up'!$A$2:$D$48,4,FALSE)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up'!$A$2:$E$48,5,FALSE)</f>
        <v>Trsf</v>
      </c>
      <c r="S1456" s="1" t="s">
        <v>1769</v>
      </c>
    </row>
    <row r="1457" spans="1:19" x14ac:dyDescent="0.35">
      <c r="A1457" s="4" t="s">
        <v>1324</v>
      </c>
      <c r="B1457" s="5">
        <f t="shared" si="481"/>
        <v>3</v>
      </c>
      <c r="C1457" s="5">
        <f t="shared" si="482"/>
        <v>2023</v>
      </c>
      <c r="D1457" s="5" t="s">
        <v>1320</v>
      </c>
      <c r="E1457" s="5" t="str">
        <f>VLOOKUP(F1457,'Set up'!$A$2:$C$48,2,FALSE)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up'!$A$2:$C$48,3,FALSE)</f>
        <v>Cash</v>
      </c>
      <c r="J1457" s="5">
        <f>VLOOKUP(F1457,'Set up'!$A$2:$D$48,4,FALSE)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up'!$A$2:$E$48,5,FALSE)</f>
        <v>Trsf</v>
      </c>
      <c r="S1457" s="1" t="s">
        <v>1770</v>
      </c>
    </row>
    <row r="1458" spans="1:19" x14ac:dyDescent="0.35">
      <c r="A1458" s="4" t="s">
        <v>1324</v>
      </c>
      <c r="B1458" s="5">
        <f t="shared" si="481"/>
        <v>3</v>
      </c>
      <c r="C1458" s="5">
        <f t="shared" si="482"/>
        <v>2023</v>
      </c>
      <c r="D1458" s="5" t="s">
        <v>1320</v>
      </c>
      <c r="E1458" s="5" t="str">
        <f>VLOOKUP(F1458,'Set up'!$A$2:$C$48,2,FALSE)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up'!$A$2:$C$48,3,FALSE)</f>
        <v>Cash</v>
      </c>
      <c r="J1458" s="5">
        <f>VLOOKUP(F1458,'Set up'!$A$2:$D$48,4,FALSE)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up'!$A$2:$E$48,5,FALSE)</f>
        <v>Trsf</v>
      </c>
      <c r="S1458" s="1" t="s">
        <v>1771</v>
      </c>
    </row>
    <row r="1459" spans="1:19" x14ac:dyDescent="0.35">
      <c r="A1459" s="4" t="s">
        <v>1324</v>
      </c>
      <c r="B1459" s="5">
        <f t="shared" si="481"/>
        <v>3</v>
      </c>
      <c r="C1459" s="5">
        <f t="shared" si="482"/>
        <v>2023</v>
      </c>
      <c r="D1459" s="5" t="s">
        <v>1320</v>
      </c>
      <c r="E1459" s="5" t="str">
        <f>VLOOKUP(F1459,'Set up'!$A$2:$C$48,2,FALSE)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up'!$A$2:$C$48,3,FALSE)</f>
        <v>Cash</v>
      </c>
      <c r="J1459" s="5">
        <f>VLOOKUP(F1459,'Set up'!$A$2:$D$48,4,FALSE)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up'!$A$2:$E$48,5,FALSE)</f>
        <v>Trsf</v>
      </c>
      <c r="S1459" s="1" t="s">
        <v>1772</v>
      </c>
    </row>
    <row r="1460" spans="1:19" x14ac:dyDescent="0.35">
      <c r="A1460" s="4" t="s">
        <v>1324</v>
      </c>
      <c r="B1460" s="5">
        <f t="shared" si="481"/>
        <v>3</v>
      </c>
      <c r="C1460" s="5">
        <f t="shared" si="482"/>
        <v>2023</v>
      </c>
      <c r="D1460" s="5" t="s">
        <v>1320</v>
      </c>
      <c r="E1460" s="5" t="str">
        <f>VLOOKUP(F1460,'Set up'!$A$2:$C$48,2,FALSE)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up'!$A$2:$C$48,3,FALSE)</f>
        <v>Cash</v>
      </c>
      <c r="J1460" s="5">
        <f>VLOOKUP(F1460,'Set up'!$A$2:$D$48,4,FALSE)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up'!$A$2:$E$48,5,FALSE)</f>
        <v>Trsf</v>
      </c>
      <c r="S1460" s="1" t="s">
        <v>1773</v>
      </c>
    </row>
    <row r="1461" spans="1:19" x14ac:dyDescent="0.35">
      <c r="A1461" s="4" t="s">
        <v>1330</v>
      </c>
      <c r="B1461" s="5">
        <f t="shared" si="481"/>
        <v>3</v>
      </c>
      <c r="C1461" s="5">
        <f t="shared" si="482"/>
        <v>2023</v>
      </c>
      <c r="D1461" s="5" t="s">
        <v>1329</v>
      </c>
      <c r="E1461" s="5" t="str">
        <f>VLOOKUP(F1461,'Set up'!$A$2:$C$48,2,FALSE)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up'!$A$2:$C$48,3,FALSE)</f>
        <v>Cash</v>
      </c>
      <c r="J1461" s="5">
        <f>VLOOKUP(F1461,'Set up'!$A$2:$D$48,4,FALSE)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up'!$A$2:$E$48,5,FALSE)</f>
        <v>Cash</v>
      </c>
      <c r="S1461" s="1" t="s">
        <v>1371</v>
      </c>
    </row>
    <row r="1462" spans="1:19" x14ac:dyDescent="0.35">
      <c r="A1462" s="4" t="s">
        <v>1330</v>
      </c>
      <c r="B1462" s="5">
        <f t="shared" si="481"/>
        <v>3</v>
      </c>
      <c r="C1462" s="5">
        <f t="shared" si="482"/>
        <v>2023</v>
      </c>
      <c r="D1462" s="5" t="s">
        <v>1329</v>
      </c>
      <c r="E1462" s="5" t="str">
        <f>VLOOKUP(F1462,'Set up'!$A$2:$C$48,2,FALSE)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up'!$A$2:$C$48,3,FALSE)</f>
        <v>Cash</v>
      </c>
      <c r="J1462" s="5">
        <f>VLOOKUP(F1462,'Set up'!$A$2:$D$48,4,FALSE)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up'!$A$2:$E$48,5,FALSE)</f>
        <v>Cash</v>
      </c>
      <c r="S1462" s="1" t="s">
        <v>1371</v>
      </c>
    </row>
    <row r="1463" spans="1:19" x14ac:dyDescent="0.35">
      <c r="A1463" s="4" t="s">
        <v>1330</v>
      </c>
      <c r="B1463" s="5">
        <f t="shared" si="481"/>
        <v>3</v>
      </c>
      <c r="C1463" s="5">
        <f t="shared" si="482"/>
        <v>2023</v>
      </c>
      <c r="D1463" s="5" t="s">
        <v>1329</v>
      </c>
      <c r="E1463" s="5" t="str">
        <f>VLOOKUP(F1463,'Set up'!$A$2:$C$48,2,FALSE)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up'!$A$2:$C$48,3,FALSE)</f>
        <v>Cash</v>
      </c>
      <c r="J1463" s="5">
        <f>VLOOKUP(F1463,'Set up'!$A$2:$D$48,4,FALSE)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up'!$A$2:$E$48,5,FALSE)</f>
        <v>Cash</v>
      </c>
      <c r="S1463" s="1" t="s">
        <v>1371</v>
      </c>
    </row>
    <row r="1464" spans="1:19" x14ac:dyDescent="0.35">
      <c r="A1464" s="4" t="s">
        <v>1330</v>
      </c>
      <c r="B1464" s="5">
        <f t="shared" si="481"/>
        <v>3</v>
      </c>
      <c r="C1464" s="5">
        <f t="shared" si="482"/>
        <v>2023</v>
      </c>
      <c r="D1464" s="5" t="s">
        <v>1329</v>
      </c>
      <c r="E1464" s="5" t="str">
        <f>VLOOKUP(F1464,'Set up'!$A$2:$C$48,2,FALSE)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up'!$A$2:$C$48,3,FALSE)</f>
        <v>Cash</v>
      </c>
      <c r="J1464" s="5">
        <f>VLOOKUP(F1464,'Set up'!$A$2:$D$48,4,FALSE)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up'!$A$2:$E$48,5,FALSE)</f>
        <v>Cash</v>
      </c>
      <c r="S1464" s="1" t="s">
        <v>1371</v>
      </c>
    </row>
    <row r="1465" spans="1:19" x14ac:dyDescent="0.35">
      <c r="A1465" s="4" t="s">
        <v>1330</v>
      </c>
      <c r="B1465" s="5">
        <f t="shared" si="481"/>
        <v>3</v>
      </c>
      <c r="C1465" s="5">
        <f t="shared" si="482"/>
        <v>2023</v>
      </c>
      <c r="D1465" s="5" t="s">
        <v>1329</v>
      </c>
      <c r="E1465" s="5" t="str">
        <f>VLOOKUP(F1465,'Set up'!$A$2:$C$48,2,FALSE)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up'!$A$2:$C$48,3,FALSE)</f>
        <v>Cash</v>
      </c>
      <c r="J1465" s="5">
        <f>VLOOKUP(F1465,'Set up'!$A$2:$D$48,4,FALSE)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up'!$A$2:$E$48,5,FALSE)</f>
        <v>Cash</v>
      </c>
      <c r="S1465" s="1" t="s">
        <v>1371</v>
      </c>
    </row>
    <row r="1466" spans="1:19" x14ac:dyDescent="0.35">
      <c r="A1466" s="4" t="s">
        <v>1330</v>
      </c>
      <c r="B1466" s="5">
        <f t="shared" si="481"/>
        <v>3</v>
      </c>
      <c r="C1466" s="5">
        <f t="shared" si="482"/>
        <v>2023</v>
      </c>
      <c r="D1466" s="5" t="s">
        <v>1329</v>
      </c>
      <c r="E1466" s="5" t="str">
        <f>VLOOKUP(F1466,'Set up'!$A$2:$C$48,2,FALSE)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up'!$A$2:$C$48,3,FALSE)</f>
        <v>Cash</v>
      </c>
      <c r="J1466" s="5">
        <f>VLOOKUP(F1466,'Set up'!$A$2:$D$48,4,FALSE)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up'!$A$2:$E$48,5,FALSE)</f>
        <v>Cash</v>
      </c>
      <c r="S1466" s="1" t="s">
        <v>1371</v>
      </c>
    </row>
    <row r="1467" spans="1:19" x14ac:dyDescent="0.35">
      <c r="A1467" s="4" t="s">
        <v>1332</v>
      </c>
      <c r="B1467" s="5">
        <f t="shared" si="481"/>
        <v>3</v>
      </c>
      <c r="C1467" s="5">
        <f t="shared" si="482"/>
        <v>2023</v>
      </c>
      <c r="D1467" s="5" t="s">
        <v>1331</v>
      </c>
      <c r="E1467" s="5" t="str">
        <f>VLOOKUP(F1467,'Set up'!$A$2:$C$48,2,FALSE)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up'!$A$2:$C$48,3,FALSE)</f>
        <v>Cash</v>
      </c>
      <c r="J1467" s="5">
        <f>VLOOKUP(F1467,'Set up'!$A$2:$D$48,4,FALSE)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up'!$A$2:$E$48,5,FALSE)</f>
        <v>Trsf</v>
      </c>
      <c r="S1467" s="1" t="s">
        <v>2243</v>
      </c>
    </row>
    <row r="1468" spans="1:19" x14ac:dyDescent="0.35">
      <c r="A1468" s="4" t="s">
        <v>1332</v>
      </c>
      <c r="B1468" s="5">
        <f t="shared" si="481"/>
        <v>3</v>
      </c>
      <c r="C1468" s="5">
        <f t="shared" si="482"/>
        <v>2023</v>
      </c>
      <c r="D1468" s="5" t="s">
        <v>1331</v>
      </c>
      <c r="E1468" s="5" t="str">
        <f>VLOOKUP(F1468,'Set up'!$A$2:$C$48,2,FALSE)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up'!$A$2:$C$48,3,FALSE)</f>
        <v>Cash</v>
      </c>
      <c r="J1468" s="5">
        <f>VLOOKUP(F1468,'Set up'!$A$2:$D$48,4,FALSE)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up'!$A$2:$E$48,5,FALSE)</f>
        <v>Trsf</v>
      </c>
      <c r="S1468" s="1" t="s">
        <v>2244</v>
      </c>
    </row>
    <row r="1469" spans="1:19" x14ac:dyDescent="0.35">
      <c r="A1469" s="4" t="s">
        <v>1334</v>
      </c>
      <c r="B1469" s="5">
        <f t="shared" si="481"/>
        <v>3</v>
      </c>
      <c r="C1469" s="5">
        <f t="shared" si="482"/>
        <v>2023</v>
      </c>
      <c r="D1469" s="5" t="s">
        <v>1333</v>
      </c>
      <c r="E1469" s="5" t="str">
        <f>VLOOKUP(F1469,'Set up'!$A$2:$C$48,2,FALSE)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up'!$A$2:$C$48,3,FALSE)</f>
        <v>120</v>
      </c>
      <c r="J1469" s="5">
        <f>VLOOKUP(F1469,'Set up'!$A$2:$D$48,4,FALSE)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up'!$A$2:$E$48,5,FALSE)</f>
        <v>Trsf</v>
      </c>
      <c r="S1469" s="1" t="s">
        <v>1694</v>
      </c>
    </row>
    <row r="1470" spans="1:19" x14ac:dyDescent="0.35">
      <c r="A1470" s="4" t="s">
        <v>1334</v>
      </c>
      <c r="B1470" s="5">
        <f t="shared" si="481"/>
        <v>3</v>
      </c>
      <c r="C1470" s="5">
        <f t="shared" si="482"/>
        <v>2023</v>
      </c>
      <c r="D1470" s="5" t="s">
        <v>1333</v>
      </c>
      <c r="E1470" s="5" t="str">
        <f>VLOOKUP(F1470,'Set up'!$A$2:$C$48,2,FALSE)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up'!$A$2:$C$48,3,FALSE)</f>
        <v>120</v>
      </c>
      <c r="J1470" s="5">
        <f>VLOOKUP(F1470,'Set up'!$A$2:$D$48,4,FALSE)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up'!$A$2:$E$48,5,FALSE)</f>
        <v>Trsf</v>
      </c>
      <c r="S1470" s="1" t="s">
        <v>1694</v>
      </c>
    </row>
    <row r="1471" spans="1:19" x14ac:dyDescent="0.35">
      <c r="A1471" s="4" t="s">
        <v>1334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1333</v>
      </c>
      <c r="E1471" s="5" t="str">
        <f>VLOOKUP(F1471,'Set up'!$A$2:$C$48,2,FALSE)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up'!$A$2:$C$48,3,FALSE)</f>
        <v>120</v>
      </c>
      <c r="J1471" s="5">
        <f>VLOOKUP(F1471,'Set up'!$A$2:$D$48,4,FALSE)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up'!$A$2:$E$48,5,FALSE)</f>
        <v>Trsf</v>
      </c>
      <c r="S1471" s="1" t="s">
        <v>1694</v>
      </c>
    </row>
    <row r="1472" spans="1:19" x14ac:dyDescent="0.35">
      <c r="A1472" s="4" t="s">
        <v>1334</v>
      </c>
      <c r="B1472" s="5">
        <f t="shared" si="496"/>
        <v>3</v>
      </c>
      <c r="C1472" s="5">
        <f t="shared" si="497"/>
        <v>2023</v>
      </c>
      <c r="D1472" s="5" t="s">
        <v>1335</v>
      </c>
      <c r="E1472" s="5" t="str">
        <f>VLOOKUP(F1472,'Set up'!$A$2:$C$48,2,FALSE)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up'!$A$2:$C$48,3,FALSE)</f>
        <v>Cash</v>
      </c>
      <c r="J1472" s="5">
        <f>VLOOKUP(F1472,'Set up'!$A$2:$D$48,4,FALSE)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up'!$A$2:$E$48,5,FALSE)</f>
        <v>Trsf</v>
      </c>
      <c r="S1472" s="1" t="s">
        <v>2245</v>
      </c>
    </row>
    <row r="1473" spans="1:19" x14ac:dyDescent="0.35">
      <c r="A1473" s="4" t="s">
        <v>1334</v>
      </c>
      <c r="B1473" s="5">
        <f t="shared" si="496"/>
        <v>3</v>
      </c>
      <c r="C1473" s="5">
        <f t="shared" si="497"/>
        <v>2023</v>
      </c>
      <c r="D1473" s="5" t="s">
        <v>1336</v>
      </c>
      <c r="E1473" s="5" t="str">
        <f>VLOOKUP(F1473,'Set up'!$A$2:$C$48,2,FALSE)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up'!$A$2:$C$48,3,FALSE)</f>
        <v>Cash</v>
      </c>
      <c r="J1473" s="5">
        <f>VLOOKUP(F1473,'Set up'!$A$2:$D$48,4,FALSE)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up'!$A$2:$E$48,5,FALSE)</f>
        <v>Trsf</v>
      </c>
      <c r="S1473" s="1" t="s">
        <v>2314</v>
      </c>
    </row>
    <row r="1474" spans="1:19" x14ac:dyDescent="0.35">
      <c r="A1474" s="4" t="s">
        <v>1334</v>
      </c>
      <c r="B1474" s="5">
        <f t="shared" si="496"/>
        <v>3</v>
      </c>
      <c r="C1474" s="5">
        <f t="shared" si="497"/>
        <v>2023</v>
      </c>
      <c r="D1474" s="5" t="s">
        <v>1336</v>
      </c>
      <c r="E1474" s="5" t="str">
        <f>VLOOKUP(F1474,'Set up'!$A$2:$C$48,2,FALSE)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up'!$A$2:$C$48,3,FALSE)</f>
        <v>Cash</v>
      </c>
      <c r="J1474" s="5">
        <f>VLOOKUP(F1474,'Set up'!$A$2:$D$48,4,FALSE)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up'!$A$2:$E$48,5,FALSE)</f>
        <v>Trsf</v>
      </c>
      <c r="S1474" s="1" t="s">
        <v>2315</v>
      </c>
    </row>
    <row r="1475" spans="1:19" x14ac:dyDescent="0.35">
      <c r="A1475" s="4" t="s">
        <v>1334</v>
      </c>
      <c r="B1475" s="5">
        <f t="shared" si="496"/>
        <v>3</v>
      </c>
      <c r="C1475" s="5">
        <f t="shared" si="497"/>
        <v>2023</v>
      </c>
      <c r="D1475" s="5" t="s">
        <v>1336</v>
      </c>
      <c r="E1475" s="5" t="str">
        <f>VLOOKUP(F1475,'Set up'!$A$2:$C$48,2,FALSE)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up'!$A$2:$C$48,3,FALSE)</f>
        <v>Cash</v>
      </c>
      <c r="J1475" s="5">
        <f>VLOOKUP(F1475,'Set up'!$A$2:$D$48,4,FALSE)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up'!$A$2:$E$48,5,FALSE)</f>
        <v>Trsf</v>
      </c>
      <c r="S1475" s="1" t="s">
        <v>2316</v>
      </c>
    </row>
    <row r="1476" spans="1:19" x14ac:dyDescent="0.35">
      <c r="A1476" s="4" t="s">
        <v>1334</v>
      </c>
      <c r="B1476" s="5">
        <f t="shared" si="496"/>
        <v>3</v>
      </c>
      <c r="C1476" s="5">
        <f t="shared" si="497"/>
        <v>2023</v>
      </c>
      <c r="D1476" s="5" t="s">
        <v>1336</v>
      </c>
      <c r="E1476" s="5" t="str">
        <f>VLOOKUP(F1476,'Set up'!$A$2:$C$48,2,FALSE)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up'!$A$2:$C$48,3,FALSE)</f>
        <v>Cash</v>
      </c>
      <c r="J1476" s="5">
        <f>VLOOKUP(F1476,'Set up'!$A$2:$D$48,4,FALSE)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up'!$A$2:$E$48,5,FALSE)</f>
        <v>Trsf</v>
      </c>
      <c r="S1476" s="1" t="s">
        <v>2317</v>
      </c>
    </row>
    <row r="1477" spans="1:19" x14ac:dyDescent="0.35">
      <c r="A1477" s="4" t="s">
        <v>1334</v>
      </c>
      <c r="B1477" s="5">
        <f t="shared" si="496"/>
        <v>3</v>
      </c>
      <c r="C1477" s="5">
        <f t="shared" si="497"/>
        <v>2023</v>
      </c>
      <c r="D1477" s="5" t="s">
        <v>1336</v>
      </c>
      <c r="E1477" s="5" t="str">
        <f>VLOOKUP(F1477,'Set up'!$A$2:$C$48,2,FALSE)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up'!$A$2:$C$48,3,FALSE)</f>
        <v>Cash</v>
      </c>
      <c r="J1477" s="5">
        <f>VLOOKUP(F1477,'Set up'!$A$2:$D$48,4,FALSE)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up'!$A$2:$E$48,5,FALSE)</f>
        <v>Trsf</v>
      </c>
      <c r="S1477" s="1" t="s">
        <v>2318</v>
      </c>
    </row>
    <row r="1478" spans="1:19" x14ac:dyDescent="0.35">
      <c r="A1478" s="4" t="s">
        <v>1334</v>
      </c>
      <c r="B1478" s="5">
        <f t="shared" si="496"/>
        <v>3</v>
      </c>
      <c r="C1478" s="5">
        <f t="shared" si="497"/>
        <v>2023</v>
      </c>
      <c r="D1478" s="5" t="s">
        <v>1337</v>
      </c>
      <c r="E1478" s="5" t="str">
        <f>VLOOKUP(F1478,'Set up'!$A$2:$C$48,2,FALSE)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up'!$A$2:$C$48,3,FALSE)</f>
        <v>Cash</v>
      </c>
      <c r="J1478" s="5">
        <f>VLOOKUP(F1478,'Set up'!$A$2:$D$48,4,FALSE)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up'!$A$2:$E$48,5,FALSE)</f>
        <v>Trsf</v>
      </c>
      <c r="S1478" s="1" t="s">
        <v>1774</v>
      </c>
    </row>
    <row r="1479" spans="1:19" x14ac:dyDescent="0.35">
      <c r="A1479" s="4" t="s">
        <v>1334</v>
      </c>
      <c r="B1479" s="5">
        <f t="shared" si="496"/>
        <v>3</v>
      </c>
      <c r="C1479" s="5">
        <f t="shared" si="497"/>
        <v>2023</v>
      </c>
      <c r="D1479" s="5" t="s">
        <v>1337</v>
      </c>
      <c r="E1479" s="5" t="str">
        <f>VLOOKUP(F1479,'Set up'!$A$2:$C$48,2,FALSE)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up'!$A$2:$C$48,3,FALSE)</f>
        <v>Cash</v>
      </c>
      <c r="J1479" s="5">
        <f>VLOOKUP(F1479,'Set up'!$A$2:$D$48,4,FALSE)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up'!$A$2:$E$48,5,FALSE)</f>
        <v>Trsf</v>
      </c>
      <c r="S1479" s="1" t="s">
        <v>1775</v>
      </c>
    </row>
    <row r="1480" spans="1:19" x14ac:dyDescent="0.35">
      <c r="A1480" s="4" t="s">
        <v>1334</v>
      </c>
      <c r="B1480" s="5">
        <f t="shared" si="496"/>
        <v>3</v>
      </c>
      <c r="C1480" s="5">
        <f t="shared" si="497"/>
        <v>2023</v>
      </c>
      <c r="D1480" s="5" t="s">
        <v>1338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up'!$A$2:$C$48,3,FALSE)</f>
        <v>60</v>
      </c>
      <c r="J1480" s="5">
        <f>VLOOKUP(F1480,'Set up'!$A$2:$D$48,4,FALSE)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up'!$A$2:$E$48,5,FALSE)</f>
        <v>Chq</v>
      </c>
      <c r="S1480" s="1" t="s">
        <v>2091</v>
      </c>
    </row>
    <row r="1481" spans="1:19" x14ac:dyDescent="0.35">
      <c r="A1481" s="4" t="s">
        <v>1334</v>
      </c>
      <c r="B1481" s="5">
        <f t="shared" si="496"/>
        <v>3</v>
      </c>
      <c r="C1481" s="5">
        <f t="shared" si="497"/>
        <v>2023</v>
      </c>
      <c r="D1481" s="5" t="s">
        <v>1338</v>
      </c>
      <c r="E1481" s="5" t="str">
        <f>VLOOKUP(F1481,'Set up'!$A$2:$C$48,2,FALSE)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up'!$A$2:$C$48,3,FALSE)</f>
        <v>60</v>
      </c>
      <c r="J1481" s="5">
        <f>VLOOKUP(F1481,'Set up'!$A$2:$D$48,4,FALSE)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up'!$A$2:$E$48,5,FALSE)</f>
        <v>Chq</v>
      </c>
      <c r="S1481" s="1" t="s">
        <v>2091</v>
      </c>
    </row>
    <row r="1482" spans="1:19" x14ac:dyDescent="0.35">
      <c r="A1482" s="4" t="s">
        <v>1334</v>
      </c>
      <c r="B1482" s="5">
        <f t="shared" si="496"/>
        <v>3</v>
      </c>
      <c r="C1482" s="5">
        <f t="shared" si="497"/>
        <v>2023</v>
      </c>
      <c r="D1482" s="5" t="s">
        <v>1338</v>
      </c>
      <c r="E1482" s="5" t="str">
        <f>VLOOKUP(F1482,'Set up'!$A$2:$C$48,2,FALSE)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up'!$A$2:$C$48,3,FALSE)</f>
        <v>60</v>
      </c>
      <c r="J1482" s="5">
        <f>VLOOKUP(F1482,'Set up'!$A$2:$D$48,4,FALSE)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up'!$A$2:$E$48,5,FALSE)</f>
        <v>Chq</v>
      </c>
      <c r="S1482" s="1" t="s">
        <v>2091</v>
      </c>
    </row>
    <row r="1483" spans="1:19" x14ac:dyDescent="0.35">
      <c r="A1483" s="4" t="s">
        <v>1340</v>
      </c>
      <c r="B1483" s="5">
        <f t="shared" si="496"/>
        <v>3</v>
      </c>
      <c r="C1483" s="5">
        <f t="shared" si="497"/>
        <v>2023</v>
      </c>
      <c r="D1483" s="5" t="s">
        <v>1339</v>
      </c>
      <c r="E1483" s="5" t="str">
        <f>VLOOKUP(F1483,'Set up'!$A$2:$C$48,2,FALSE)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up'!$A$2:$C$48,3,FALSE)</f>
        <v>Cash</v>
      </c>
      <c r="J1483" s="5">
        <f>VLOOKUP(F1483,'Set up'!$A$2:$D$48,4,FALSE)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up'!$A$2:$E$48,5,FALSE)</f>
        <v>PD Chq</v>
      </c>
      <c r="S1483" s="1" t="s">
        <v>1858</v>
      </c>
    </row>
    <row r="1484" spans="1:19" x14ac:dyDescent="0.35">
      <c r="A1484" s="4" t="s">
        <v>1340</v>
      </c>
      <c r="B1484" s="5">
        <f t="shared" si="496"/>
        <v>3</v>
      </c>
      <c r="C1484" s="5">
        <f t="shared" si="497"/>
        <v>2023</v>
      </c>
      <c r="D1484" s="5" t="s">
        <v>1339</v>
      </c>
      <c r="E1484" s="5" t="str">
        <f>VLOOKUP(F1484,'Set up'!$A$2:$C$48,2,FALSE)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up'!$A$2:$C$48,3,FALSE)</f>
        <v>Cash</v>
      </c>
      <c r="J1484" s="5">
        <f>VLOOKUP(F1484,'Set up'!$A$2:$D$48,4,FALSE)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up'!$A$2:$E$48,5,FALSE)</f>
        <v>PD Chq</v>
      </c>
      <c r="S1484" s="1" t="s">
        <v>1858</v>
      </c>
    </row>
    <row r="1485" spans="1:19" x14ac:dyDescent="0.35">
      <c r="A1485" s="4" t="s">
        <v>1340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1339</v>
      </c>
      <c r="E1485" s="5" t="str">
        <f>VLOOKUP(F1485,'Set up'!$A$2:$C$48,2,FALSE)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up'!$A$2:$C$48,3,FALSE)</f>
        <v>Cash</v>
      </c>
      <c r="J1485" s="5">
        <f>VLOOKUP(F1485,'Set up'!$A$2:$D$48,4,FALSE)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up'!$A$2:$E$48,5,FALSE)</f>
        <v>PD Chq</v>
      </c>
      <c r="S1485" s="1" t="s">
        <v>1858</v>
      </c>
    </row>
    <row r="1486" spans="1:19" x14ac:dyDescent="0.35">
      <c r="A1486" s="4" t="s">
        <v>1340</v>
      </c>
      <c r="B1486" s="5">
        <f t="shared" si="502"/>
        <v>3</v>
      </c>
      <c r="C1486" s="5">
        <f t="shared" si="503"/>
        <v>2023</v>
      </c>
      <c r="D1486" s="5" t="s">
        <v>1341</v>
      </c>
      <c r="E1486" s="5" t="str">
        <f>VLOOKUP(F1486,'Set up'!$A$2:$C$48,2,FALSE)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up'!$A$2:$C$48,3,FALSE)</f>
        <v>Cash</v>
      </c>
      <c r="J1486" s="5">
        <f>VLOOKUP(F1486,'Set up'!$A$2:$D$48,4,FALSE)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up'!$A$2:$E$48,5,FALSE)</f>
        <v>Cash</v>
      </c>
      <c r="S1486" s="1" t="s">
        <v>1378</v>
      </c>
    </row>
    <row r="1487" spans="1:19" x14ac:dyDescent="0.35">
      <c r="A1487" s="4" t="s">
        <v>1340</v>
      </c>
      <c r="B1487" s="5">
        <f t="shared" si="502"/>
        <v>3</v>
      </c>
      <c r="C1487" s="5">
        <f t="shared" si="503"/>
        <v>2023</v>
      </c>
      <c r="D1487" s="5" t="s">
        <v>1341</v>
      </c>
      <c r="E1487" s="5" t="str">
        <f>VLOOKUP(F1487,'Set up'!$A$2:$C$48,2,FALSE)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up'!$A$2:$C$48,3,FALSE)</f>
        <v>Cash</v>
      </c>
      <c r="J1487" s="5">
        <f>VLOOKUP(F1487,'Set up'!$A$2:$D$48,4,FALSE)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up'!$A$2:$E$48,5,FALSE)</f>
        <v>Cash</v>
      </c>
      <c r="S1487" s="1" t="s">
        <v>1378</v>
      </c>
    </row>
    <row r="1488" spans="1:19" x14ac:dyDescent="0.35">
      <c r="A1488" s="4" t="s">
        <v>1340</v>
      </c>
      <c r="B1488" s="5">
        <f t="shared" si="502"/>
        <v>3</v>
      </c>
      <c r="C1488" s="5">
        <f t="shared" si="503"/>
        <v>2023</v>
      </c>
      <c r="D1488" s="5" t="s">
        <v>1341</v>
      </c>
      <c r="E1488" s="5" t="str">
        <f>VLOOKUP(F1488,'Set up'!$A$2:$C$48,2,FALSE)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up'!$A$2:$C$48,3,FALSE)</f>
        <v>Cash</v>
      </c>
      <c r="J1488" s="5">
        <f>VLOOKUP(F1488,'Set up'!$A$2:$D$48,4,FALSE)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up'!$A$2:$E$48,5,FALSE)</f>
        <v>Cash</v>
      </c>
      <c r="S1488" s="1" t="s">
        <v>1378</v>
      </c>
    </row>
    <row r="1489" spans="1:19" x14ac:dyDescent="0.35">
      <c r="A1489" s="4" t="s">
        <v>1340</v>
      </c>
      <c r="B1489" s="5">
        <f t="shared" si="502"/>
        <v>3</v>
      </c>
      <c r="C1489" s="5">
        <f t="shared" si="503"/>
        <v>2023</v>
      </c>
      <c r="D1489" s="5" t="s">
        <v>1341</v>
      </c>
      <c r="E1489" s="5" t="str">
        <f>VLOOKUP(F1489,'Set up'!$A$2:$C$48,2,FALSE)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up'!$A$2:$C$48,3,FALSE)</f>
        <v>Cash</v>
      </c>
      <c r="J1489" s="5">
        <f>VLOOKUP(F1489,'Set up'!$A$2:$D$48,4,FALSE)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up'!$A$2:$E$48,5,FALSE)</f>
        <v>Cash</v>
      </c>
      <c r="S1489" s="1" t="s">
        <v>1378</v>
      </c>
    </row>
    <row r="1490" spans="1:19" x14ac:dyDescent="0.35">
      <c r="A1490" s="4" t="s">
        <v>1340</v>
      </c>
      <c r="B1490" s="5">
        <f t="shared" si="502"/>
        <v>3</v>
      </c>
      <c r="C1490" s="5">
        <f t="shared" si="503"/>
        <v>2023</v>
      </c>
      <c r="D1490" s="5" t="s">
        <v>1341</v>
      </c>
      <c r="E1490" s="5" t="str">
        <f>VLOOKUP(F1490,'Set up'!$A$2:$C$48,2,FALSE)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up'!$A$2:$C$48,3,FALSE)</f>
        <v>Cash</v>
      </c>
      <c r="J1490" s="5">
        <f>VLOOKUP(F1490,'Set up'!$A$2:$D$48,4,FALSE)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up'!$A$2:$E$48,5,FALSE)</f>
        <v>Cash</v>
      </c>
      <c r="S1490" s="1" t="s">
        <v>1378</v>
      </c>
    </row>
    <row r="1491" spans="1:19" x14ac:dyDescent="0.35">
      <c r="A1491" s="4" t="s">
        <v>1340</v>
      </c>
      <c r="B1491" s="5">
        <f t="shared" si="502"/>
        <v>3</v>
      </c>
      <c r="C1491" s="5">
        <f t="shared" si="503"/>
        <v>2023</v>
      </c>
      <c r="D1491" s="5" t="s">
        <v>1341</v>
      </c>
      <c r="E1491" s="5" t="str">
        <f>VLOOKUP(F1491,'Set up'!$A$2:$C$48,2,FALSE)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up'!$A$2:$C$48,3,FALSE)</f>
        <v>Cash</v>
      </c>
      <c r="J1491" s="5">
        <f>VLOOKUP(F1491,'Set up'!$A$2:$D$48,4,FALSE)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up'!$A$2:$E$48,5,FALSE)</f>
        <v>Cash</v>
      </c>
      <c r="S1491" s="1" t="s">
        <v>1378</v>
      </c>
    </row>
    <row r="1492" spans="1:19" x14ac:dyDescent="0.35">
      <c r="A1492" s="4" t="s">
        <v>1340</v>
      </c>
      <c r="B1492" s="5">
        <f t="shared" si="502"/>
        <v>3</v>
      </c>
      <c r="C1492" s="5">
        <f t="shared" si="503"/>
        <v>2023</v>
      </c>
      <c r="D1492" s="5" t="s">
        <v>1341</v>
      </c>
      <c r="E1492" s="5" t="str">
        <f>VLOOKUP(F1492,'Set up'!$A$2:$C$48,2,FALSE)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up'!$A$2:$C$48,3,FALSE)</f>
        <v>Cash</v>
      </c>
      <c r="J1492" s="5">
        <f>VLOOKUP(F1492,'Set up'!$A$2:$D$48,4,FALSE)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up'!$A$2:$E$48,5,FALSE)</f>
        <v>Cash</v>
      </c>
      <c r="S1492" s="1" t="s">
        <v>1378</v>
      </c>
    </row>
    <row r="1493" spans="1:19" x14ac:dyDescent="0.35">
      <c r="A1493" s="4" t="s">
        <v>1340</v>
      </c>
      <c r="B1493" s="5">
        <f t="shared" si="502"/>
        <v>3</v>
      </c>
      <c r="C1493" s="5">
        <f t="shared" si="503"/>
        <v>2023</v>
      </c>
      <c r="D1493" s="5" t="s">
        <v>1341</v>
      </c>
      <c r="E1493" s="5" t="str">
        <f>VLOOKUP(F1493,'Set up'!$A$2:$C$48,2,FALSE)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up'!$A$2:$C$48,3,FALSE)</f>
        <v>Cash</v>
      </c>
      <c r="J1493" s="5">
        <f>VLOOKUP(F1493,'Set up'!$A$2:$D$48,4,FALSE)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up'!$A$2:$E$48,5,FALSE)</f>
        <v>Cash</v>
      </c>
      <c r="S1493" s="1" t="s">
        <v>1378</v>
      </c>
    </row>
    <row r="1494" spans="1:19" x14ac:dyDescent="0.35">
      <c r="A1494" s="4" t="s">
        <v>1345</v>
      </c>
      <c r="B1494" s="5">
        <f t="shared" si="502"/>
        <v>3</v>
      </c>
      <c r="C1494" s="5">
        <f t="shared" si="503"/>
        <v>2023</v>
      </c>
      <c r="D1494" s="5" t="s">
        <v>1344</v>
      </c>
      <c r="E1494" s="5" t="str">
        <f>VLOOKUP(F1494,'Set up'!$A$2:$C$48,2,FALSE)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up'!$A$2:$C$48,3,FALSE)</f>
        <v>30</v>
      </c>
      <c r="J1494" s="5">
        <f>VLOOKUP(F1494,'Set up'!$A$2:$D$48,4,FALSE)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up'!$A$2:$E$48,5,FALSE)</f>
        <v>Chq</v>
      </c>
      <c r="S1494" s="1" t="s">
        <v>1377</v>
      </c>
    </row>
    <row r="1495" spans="1:19" x14ac:dyDescent="0.35">
      <c r="A1495" s="4" t="s">
        <v>1345</v>
      </c>
      <c r="B1495" s="5">
        <f t="shared" si="502"/>
        <v>3</v>
      </c>
      <c r="C1495" s="5">
        <f t="shared" si="503"/>
        <v>2023</v>
      </c>
      <c r="D1495" s="5" t="s">
        <v>1344</v>
      </c>
      <c r="E1495" s="5" t="str">
        <f>VLOOKUP(F1495,'Set up'!$A$2:$C$48,2,FALSE)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up'!$A$2:$C$48,3,FALSE)</f>
        <v>30</v>
      </c>
      <c r="J1495" s="5">
        <f>VLOOKUP(F1495,'Set up'!$A$2:$D$48,4,FALSE)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up'!$A$2:$E$48,5,FALSE)</f>
        <v>Chq</v>
      </c>
      <c r="S1495" s="1" t="s">
        <v>1377</v>
      </c>
    </row>
    <row r="1496" spans="1:19" x14ac:dyDescent="0.35">
      <c r="A1496" s="4" t="s">
        <v>1348</v>
      </c>
      <c r="B1496" s="5">
        <f t="shared" si="502"/>
        <v>3</v>
      </c>
      <c r="C1496" s="5">
        <f t="shared" si="503"/>
        <v>2023</v>
      </c>
      <c r="D1496" s="5" t="s">
        <v>1346</v>
      </c>
      <c r="E1496" s="5" t="str">
        <f>VLOOKUP(F1496,'Set up'!$A$2:$C$48,2,FALSE)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up'!$A$2:$C$48,3,FALSE)</f>
        <v>Cash</v>
      </c>
      <c r="J1496" s="5">
        <f>VLOOKUP(F1496,'Set up'!$A$2:$D$48,4,FALSE)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up'!$A$2:$E$48,5,FALSE)</f>
        <v>Trsf</v>
      </c>
      <c r="S1496" s="1" t="s">
        <v>2319</v>
      </c>
    </row>
    <row r="1497" spans="1:19" x14ac:dyDescent="0.35">
      <c r="A1497" s="4" t="s">
        <v>1348</v>
      </c>
      <c r="B1497" s="5">
        <f t="shared" si="502"/>
        <v>3</v>
      </c>
      <c r="C1497" s="5">
        <f t="shared" si="503"/>
        <v>2023</v>
      </c>
      <c r="D1497" s="5" t="s">
        <v>1347</v>
      </c>
      <c r="E1497" s="5" t="str">
        <f>VLOOKUP(F1497,'Set up'!$A$2:$C$48,2,FALSE)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up'!$A$2:$C$48,3,FALSE)</f>
        <v>Cash</v>
      </c>
      <c r="J1497" s="5">
        <f>VLOOKUP(F1497,'Set up'!$A$2:$D$48,4,FALSE)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up'!$A$2:$E$48,5,FALSE)</f>
        <v>Trsf</v>
      </c>
      <c r="S1497" s="1" t="s">
        <v>2320</v>
      </c>
    </row>
    <row r="1498" spans="1:19" x14ac:dyDescent="0.35">
      <c r="A1498" s="4" t="s">
        <v>1348</v>
      </c>
      <c r="B1498" s="5">
        <f t="shared" si="502"/>
        <v>3</v>
      </c>
      <c r="C1498" s="5">
        <f t="shared" si="503"/>
        <v>2023</v>
      </c>
      <c r="D1498" s="5" t="s">
        <v>1347</v>
      </c>
      <c r="E1498" s="5" t="str">
        <f>VLOOKUP(F1498,'Set up'!$A$2:$C$48,2,FALSE)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up'!$A$2:$C$48,3,FALSE)</f>
        <v>Cash</v>
      </c>
      <c r="J1498" s="5">
        <f>VLOOKUP(F1498,'Set up'!$A$2:$D$48,4,FALSE)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up'!$A$2:$E$48,5,FALSE)</f>
        <v>Trsf</v>
      </c>
      <c r="S1498" s="1" t="s">
        <v>2321</v>
      </c>
    </row>
    <row r="1499" spans="1:19" x14ac:dyDescent="0.35">
      <c r="A1499" s="4" t="s">
        <v>1348</v>
      </c>
      <c r="B1499" s="5">
        <f t="shared" si="502"/>
        <v>3</v>
      </c>
      <c r="C1499" s="5">
        <f t="shared" si="503"/>
        <v>2023</v>
      </c>
      <c r="D1499" s="5" t="s">
        <v>1347</v>
      </c>
      <c r="E1499" s="5" t="str">
        <f>VLOOKUP(F1499,'Set up'!$A$2:$C$48,2,FALSE)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up'!$A$2:$C$48,3,FALSE)</f>
        <v>Cash</v>
      </c>
      <c r="J1499" s="5">
        <f>VLOOKUP(F1499,'Set up'!$A$2:$D$48,4,FALSE)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up'!$A$2:$E$48,5,FALSE)</f>
        <v>Trsf</v>
      </c>
      <c r="S1499" s="1" t="s">
        <v>2322</v>
      </c>
    </row>
    <row r="1500" spans="1:19" x14ac:dyDescent="0.35">
      <c r="A1500" s="4" t="s">
        <v>1348</v>
      </c>
      <c r="B1500" s="5">
        <f t="shared" si="502"/>
        <v>3</v>
      </c>
      <c r="C1500" s="5">
        <f t="shared" si="503"/>
        <v>2023</v>
      </c>
      <c r="D1500" s="5" t="s">
        <v>1347</v>
      </c>
      <c r="E1500" s="5" t="str">
        <f>VLOOKUP(F1500,'Set up'!$A$2:$C$48,2,FALSE)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up'!$A$2:$C$48,3,FALSE)</f>
        <v>Cash</v>
      </c>
      <c r="J1500" s="5">
        <f>VLOOKUP(F1500,'Set up'!$A$2:$D$48,4,FALSE)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up'!$A$2:$E$48,5,FALSE)</f>
        <v>Trsf</v>
      </c>
      <c r="S1500" s="1" t="s">
        <v>2323</v>
      </c>
    </row>
    <row r="1501" spans="1:19" x14ac:dyDescent="0.35">
      <c r="A1501" s="4" t="s">
        <v>1348</v>
      </c>
      <c r="B1501" s="5">
        <f t="shared" si="502"/>
        <v>3</v>
      </c>
      <c r="C1501" s="5">
        <f t="shared" si="503"/>
        <v>2023</v>
      </c>
      <c r="D1501" s="5" t="s">
        <v>1347</v>
      </c>
      <c r="E1501" s="5" t="str">
        <f>VLOOKUP(F1501,'Set up'!$A$2:$C$48,2,FALSE)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up'!$A$2:$C$48,3,FALSE)</f>
        <v>Cash</v>
      </c>
      <c r="J1501" s="5">
        <f>VLOOKUP(F1501,'Set up'!$A$2:$D$48,4,FALSE)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up'!$A$2:$E$48,5,FALSE)</f>
        <v>Trsf</v>
      </c>
      <c r="S1501" s="1" t="s">
        <v>2331</v>
      </c>
    </row>
    <row r="1502" spans="1:19" x14ac:dyDescent="0.35">
      <c r="A1502" s="4" t="s">
        <v>1350</v>
      </c>
      <c r="B1502" s="5">
        <f t="shared" si="502"/>
        <v>3</v>
      </c>
      <c r="C1502" s="5">
        <f t="shared" si="503"/>
        <v>2023</v>
      </c>
      <c r="D1502" s="5" t="s">
        <v>1349</v>
      </c>
      <c r="E1502" s="5" t="str">
        <f>VLOOKUP(F1502,'Set up'!$A$2:$C$48,2,FALSE)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up'!$A$2:$C$48,3,FALSE)</f>
        <v>Cash</v>
      </c>
      <c r="J1502" s="5">
        <f>VLOOKUP(F1502,'Set up'!$A$2:$D$48,4,FALSE)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up'!$A$2:$E$48,5,FALSE)</f>
        <v>PD Chq</v>
      </c>
      <c r="S1502" s="1" t="s">
        <v>2085</v>
      </c>
    </row>
    <row r="1503" spans="1:19" x14ac:dyDescent="0.35">
      <c r="A1503" s="4" t="s">
        <v>1350</v>
      </c>
      <c r="B1503" s="5">
        <f t="shared" si="502"/>
        <v>3</v>
      </c>
      <c r="C1503" s="5">
        <f t="shared" si="503"/>
        <v>2023</v>
      </c>
      <c r="D1503" s="5" t="s">
        <v>1349</v>
      </c>
      <c r="E1503" s="5" t="str">
        <f>VLOOKUP(F1503,'Set up'!$A$2:$C$48,2,FALSE)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up'!$A$2:$C$48,3,FALSE)</f>
        <v>Cash</v>
      </c>
      <c r="J1503" s="5">
        <f>VLOOKUP(F1503,'Set up'!$A$2:$D$48,4,FALSE)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up'!$A$2:$E$48,5,FALSE)</f>
        <v>PD Chq</v>
      </c>
      <c r="S1503" s="1" t="s">
        <v>2085</v>
      </c>
    </row>
    <row r="1504" spans="1:19" x14ac:dyDescent="0.35">
      <c r="A1504" s="4" t="s">
        <v>1350</v>
      </c>
      <c r="B1504" s="5">
        <f t="shared" si="502"/>
        <v>3</v>
      </c>
      <c r="C1504" s="5">
        <f t="shared" si="503"/>
        <v>2023</v>
      </c>
      <c r="D1504" s="5" t="s">
        <v>1349</v>
      </c>
      <c r="E1504" s="5" t="str">
        <f>VLOOKUP(F1504,'Set up'!$A$2:$C$48,2,FALSE)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up'!$A$2:$C$48,3,FALSE)</f>
        <v>Cash</v>
      </c>
      <c r="J1504" s="5">
        <f>VLOOKUP(F1504,'Set up'!$A$2:$D$48,4,FALSE)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up'!$A$2:$E$48,5,FALSE)</f>
        <v>PD Chq</v>
      </c>
      <c r="S1504" s="1" t="s">
        <v>2085</v>
      </c>
    </row>
    <row r="1505" spans="1:19" x14ac:dyDescent="0.35">
      <c r="A1505" s="4" t="s">
        <v>1350</v>
      </c>
      <c r="B1505" s="5">
        <f t="shared" si="502"/>
        <v>3</v>
      </c>
      <c r="C1505" s="5">
        <f t="shared" si="503"/>
        <v>2023</v>
      </c>
      <c r="D1505" s="5" t="s">
        <v>1353</v>
      </c>
      <c r="E1505" s="5" t="str">
        <f>VLOOKUP(F1505,'Set up'!$A$2:$C$48,2,FALSE)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up'!$A$2:$C$48,3,FALSE)</f>
        <v>Cash</v>
      </c>
      <c r="J1505" s="5">
        <f>VLOOKUP(F1505,'Set up'!$A$2:$D$48,4,FALSE)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up'!$A$2:$E$48,5,FALSE)</f>
        <v>Trsf</v>
      </c>
      <c r="S1505" s="1" t="s">
        <v>1379</v>
      </c>
    </row>
    <row r="1506" spans="1:19" x14ac:dyDescent="0.35">
      <c r="A1506" s="4" t="s">
        <v>1350</v>
      </c>
      <c r="B1506" s="5">
        <f t="shared" si="502"/>
        <v>3</v>
      </c>
      <c r="C1506" s="5">
        <f t="shared" si="503"/>
        <v>2023</v>
      </c>
      <c r="D1506" s="5" t="s">
        <v>1353</v>
      </c>
      <c r="E1506" s="5" t="str">
        <f>VLOOKUP(F1506,'Set up'!$A$2:$C$48,2,FALSE)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up'!$A$2:$C$48,3,FALSE)</f>
        <v>Cash</v>
      </c>
      <c r="J1506" s="5">
        <f>VLOOKUP(F1506,'Set up'!$A$2:$D$48,4,FALSE)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up'!$A$2:$E$48,5,FALSE)</f>
        <v>Trsf</v>
      </c>
      <c r="S1506" s="1" t="s">
        <v>1379</v>
      </c>
    </row>
    <row r="1507" spans="1:19" x14ac:dyDescent="0.35">
      <c r="A1507" s="4" t="s">
        <v>1355</v>
      </c>
      <c r="B1507" s="5">
        <f t="shared" si="502"/>
        <v>3</v>
      </c>
      <c r="C1507" s="5">
        <f t="shared" si="503"/>
        <v>2023</v>
      </c>
      <c r="D1507" s="5" t="s">
        <v>1354</v>
      </c>
      <c r="E1507" s="5" t="str">
        <f>VLOOKUP(F1507,'Set up'!$A$2:$C$48,2,FALSE)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up'!$A$2:$C$48,3,FALSE)</f>
        <v>Cash</v>
      </c>
      <c r="J1507" s="5">
        <f>VLOOKUP(F1507,'Set up'!$A$2:$D$48,4,FALSE)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up'!$A$2:$E$48,5,FALSE)</f>
        <v>Trsf</v>
      </c>
      <c r="S1507" s="1" t="s">
        <v>1380</v>
      </c>
    </row>
    <row r="1508" spans="1:19" x14ac:dyDescent="0.35">
      <c r="A1508" s="4" t="s">
        <v>1355</v>
      </c>
      <c r="B1508" s="5">
        <f t="shared" si="502"/>
        <v>3</v>
      </c>
      <c r="C1508" s="5">
        <f t="shared" si="503"/>
        <v>2023</v>
      </c>
      <c r="D1508" s="5" t="s">
        <v>1354</v>
      </c>
      <c r="E1508" s="5" t="str">
        <f>VLOOKUP(F1508,'Set up'!$A$2:$C$48,2,FALSE)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up'!$A$2:$C$48,3,FALSE)</f>
        <v>Cash</v>
      </c>
      <c r="J1508" s="5">
        <f>VLOOKUP(F1508,'Set up'!$A$2:$D$48,4,FALSE)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up'!$A$2:$E$48,5,FALSE)</f>
        <v>Trsf</v>
      </c>
      <c r="S1508" s="1" t="s">
        <v>1380</v>
      </c>
    </row>
    <row r="1509" spans="1:19" x14ac:dyDescent="0.35">
      <c r="A1509" s="4" t="s">
        <v>1355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1354</v>
      </c>
      <c r="E1509" s="5" t="str">
        <f>VLOOKUP(F1509,'Set up'!$A$2:$C$48,2,FALSE)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up'!$A$2:$C$48,3,FALSE)</f>
        <v>Cash</v>
      </c>
      <c r="J1509" s="5">
        <f>VLOOKUP(F1509,'Set up'!$A$2:$D$48,4,FALSE)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up'!$A$2:$E$48,5,FALSE)</f>
        <v>Trsf</v>
      </c>
      <c r="S1509" s="1" t="s">
        <v>1380</v>
      </c>
    </row>
    <row r="1510" spans="1:19" x14ac:dyDescent="0.35">
      <c r="A1510" s="4" t="s">
        <v>1359</v>
      </c>
      <c r="B1510" s="5">
        <f t="shared" si="513"/>
        <v>3</v>
      </c>
      <c r="C1510" s="5">
        <f t="shared" si="514"/>
        <v>2023</v>
      </c>
      <c r="D1510" s="5" t="s">
        <v>1358</v>
      </c>
      <c r="E1510" s="5" t="str">
        <f>VLOOKUP(F1510,'Set up'!$A$2:$C$48,2,FALSE)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up'!$A$2:$C$48,3,FALSE)</f>
        <v>Cash</v>
      </c>
      <c r="J1510" s="5">
        <f>VLOOKUP(F1510,'Set up'!$A$2:$D$48,4,FALSE)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up'!$A$2:$E$48,5,FALSE)</f>
        <v>Trsf</v>
      </c>
      <c r="S1510" s="1" t="s">
        <v>1386</v>
      </c>
    </row>
    <row r="1511" spans="1:19" x14ac:dyDescent="0.35">
      <c r="A1511" s="4" t="s">
        <v>1359</v>
      </c>
      <c r="B1511" s="5">
        <f t="shared" si="513"/>
        <v>3</v>
      </c>
      <c r="C1511" s="5">
        <f t="shared" si="514"/>
        <v>2023</v>
      </c>
      <c r="D1511" s="5" t="s">
        <v>1358</v>
      </c>
      <c r="E1511" s="5" t="str">
        <f>VLOOKUP(F1511,'Set up'!$A$2:$C$48,2,FALSE)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up'!$A$2:$C$48,3,FALSE)</f>
        <v>Cash</v>
      </c>
      <c r="J1511" s="5">
        <f>VLOOKUP(F1511,'Set up'!$A$2:$D$48,4,FALSE)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up'!$A$2:$E$48,5,FALSE)</f>
        <v>Trsf</v>
      </c>
      <c r="S1511" s="1" t="s">
        <v>1480</v>
      </c>
    </row>
    <row r="1512" spans="1:19" x14ac:dyDescent="0.35">
      <c r="A1512" s="4" t="s">
        <v>1359</v>
      </c>
      <c r="B1512" s="5">
        <f t="shared" si="513"/>
        <v>3</v>
      </c>
      <c r="C1512" s="5">
        <f t="shared" si="514"/>
        <v>2023</v>
      </c>
      <c r="D1512" s="5" t="s">
        <v>1358</v>
      </c>
      <c r="E1512" s="5" t="str">
        <f>VLOOKUP(F1512,'Set up'!$A$2:$C$48,2,FALSE)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up'!$A$2:$C$48,3,FALSE)</f>
        <v>Cash</v>
      </c>
      <c r="J1512" s="5">
        <f>VLOOKUP(F1512,'Set up'!$A$2:$D$48,4,FALSE)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up'!$A$2:$E$48,5,FALSE)</f>
        <v>Trsf</v>
      </c>
      <c r="S1512" s="1" t="s">
        <v>1481</v>
      </c>
    </row>
    <row r="1513" spans="1:19" x14ac:dyDescent="0.35">
      <c r="A1513" s="4" t="s">
        <v>1359</v>
      </c>
      <c r="B1513" s="5">
        <f t="shared" si="513"/>
        <v>3</v>
      </c>
      <c r="C1513" s="5">
        <f t="shared" si="514"/>
        <v>2023</v>
      </c>
      <c r="D1513" s="5" t="s">
        <v>1358</v>
      </c>
      <c r="E1513" s="5" t="str">
        <f>VLOOKUP(F1513,'Set up'!$A$2:$C$48,2,FALSE)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up'!$A$2:$C$48,3,FALSE)</f>
        <v>Cash</v>
      </c>
      <c r="J1513" s="5">
        <f>VLOOKUP(F1513,'Set up'!$A$2:$D$48,4,FALSE)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up'!$A$2:$E$48,5,FALSE)</f>
        <v>Trsf</v>
      </c>
      <c r="S1513" s="1" t="s">
        <v>1482</v>
      </c>
    </row>
    <row r="1514" spans="1:19" x14ac:dyDescent="0.35">
      <c r="A1514" s="4" t="s">
        <v>1362</v>
      </c>
      <c r="B1514" s="5">
        <f t="shared" si="513"/>
        <v>3</v>
      </c>
      <c r="C1514" s="5">
        <f t="shared" si="514"/>
        <v>2023</v>
      </c>
      <c r="D1514" s="5" t="s">
        <v>1361</v>
      </c>
      <c r="E1514" s="5" t="str">
        <f>VLOOKUP(F1514,'Set up'!$A$2:$C$48,2,FALSE)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up'!$A$2:$C$48,3,FALSE)</f>
        <v>30</v>
      </c>
      <c r="J1514" s="5">
        <f>VLOOKUP(F1514,'Set up'!$A$2:$D$48,4,FALSE)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up'!$A$2:$E$48,5,FALSE)</f>
        <v>Chq</v>
      </c>
      <c r="S1514" s="1" t="s">
        <v>1566</v>
      </c>
    </row>
    <row r="1515" spans="1:19" x14ac:dyDescent="0.35">
      <c r="A1515" s="4" t="s">
        <v>1362</v>
      </c>
      <c r="B1515" s="5">
        <f t="shared" si="513"/>
        <v>3</v>
      </c>
      <c r="C1515" s="5">
        <f t="shared" si="514"/>
        <v>2023</v>
      </c>
      <c r="D1515" s="5" t="s">
        <v>1361</v>
      </c>
      <c r="E1515" s="5" t="str">
        <f>VLOOKUP(F1515,'Set up'!$A$2:$C$48,2,FALSE)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up'!$A$2:$C$48,3,FALSE)</f>
        <v>30</v>
      </c>
      <c r="J1515" s="5">
        <f>VLOOKUP(F1515,'Set up'!$A$2:$D$48,4,FALSE)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up'!$A$2:$E$48,5,FALSE)</f>
        <v>Chq</v>
      </c>
      <c r="S1515" s="1" t="s">
        <v>1566</v>
      </c>
    </row>
    <row r="1516" spans="1:19" x14ac:dyDescent="0.35">
      <c r="A1516" s="4" t="s">
        <v>1362</v>
      </c>
      <c r="B1516" s="5">
        <f t="shared" si="513"/>
        <v>3</v>
      </c>
      <c r="C1516" s="5">
        <f t="shared" si="514"/>
        <v>2023</v>
      </c>
      <c r="D1516" s="5" t="s">
        <v>1361</v>
      </c>
      <c r="E1516" s="5" t="str">
        <f>VLOOKUP(F1516,'Set up'!$A$2:$C$48,2,FALSE)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up'!$A$2:$C$48,3,FALSE)</f>
        <v>30</v>
      </c>
      <c r="J1516" s="5">
        <f>VLOOKUP(F1516,'Set up'!$A$2:$D$48,4,FALSE)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up'!$A$2:$E$48,5,FALSE)</f>
        <v>Chq</v>
      </c>
      <c r="S1516" s="1" t="s">
        <v>1566</v>
      </c>
    </row>
    <row r="1517" spans="1:19" x14ac:dyDescent="0.35">
      <c r="A1517" s="4" t="s">
        <v>1362</v>
      </c>
      <c r="B1517" s="5">
        <f t="shared" si="513"/>
        <v>3</v>
      </c>
      <c r="C1517" s="5">
        <f t="shared" si="514"/>
        <v>2023</v>
      </c>
      <c r="D1517" s="5" t="s">
        <v>1361</v>
      </c>
      <c r="E1517" s="5" t="str">
        <f>VLOOKUP(F1517,'Set up'!$A$2:$C$48,2,FALSE)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up'!$A$2:$C$48,3,FALSE)</f>
        <v>30</v>
      </c>
      <c r="J1517" s="5">
        <f>VLOOKUP(F1517,'Set up'!$A$2:$D$48,4,FALSE)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up'!$A$2:$E$48,5,FALSE)</f>
        <v>Chq</v>
      </c>
      <c r="S1517" s="1" t="s">
        <v>1566</v>
      </c>
    </row>
    <row r="1518" spans="1:19" x14ac:dyDescent="0.35">
      <c r="A1518" s="4" t="s">
        <v>1362</v>
      </c>
      <c r="B1518" s="5">
        <f t="shared" si="513"/>
        <v>3</v>
      </c>
      <c r="C1518" s="5">
        <f t="shared" si="514"/>
        <v>2023</v>
      </c>
      <c r="D1518" s="5" t="s">
        <v>1361</v>
      </c>
      <c r="E1518" s="5" t="str">
        <f>VLOOKUP(F1518,'Set up'!$A$2:$C$48,2,FALSE)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up'!$A$2:$C$48,3,FALSE)</f>
        <v>30</v>
      </c>
      <c r="J1518" s="5">
        <f>VLOOKUP(F1518,'Set up'!$A$2:$D$48,4,FALSE)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up'!$A$2:$E$48,5,FALSE)</f>
        <v>Chq</v>
      </c>
      <c r="S1518" s="1" t="s">
        <v>1566</v>
      </c>
    </row>
    <row r="1519" spans="1:19" x14ac:dyDescent="0.35">
      <c r="A1519" s="4" t="s">
        <v>1362</v>
      </c>
      <c r="B1519" s="5">
        <f t="shared" si="513"/>
        <v>3</v>
      </c>
      <c r="C1519" s="5">
        <f t="shared" si="514"/>
        <v>2023</v>
      </c>
      <c r="D1519" s="5" t="s">
        <v>1361</v>
      </c>
      <c r="E1519" s="5" t="str">
        <f>VLOOKUP(F1519,'Set up'!$A$2:$C$48,2,FALSE)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up'!$A$2:$C$48,3,FALSE)</f>
        <v>30</v>
      </c>
      <c r="J1519" s="5">
        <f>VLOOKUP(F1519,'Set up'!$A$2:$D$48,4,FALSE)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up'!$A$2:$E$48,5,FALSE)</f>
        <v>Chq</v>
      </c>
      <c r="S1519" s="1" t="s">
        <v>1566</v>
      </c>
    </row>
    <row r="1520" spans="1:19" x14ac:dyDescent="0.35">
      <c r="A1520" s="4" t="s">
        <v>1362</v>
      </c>
      <c r="B1520" s="5">
        <f t="shared" si="513"/>
        <v>3</v>
      </c>
      <c r="C1520" s="5">
        <f t="shared" si="514"/>
        <v>2023</v>
      </c>
      <c r="D1520" s="5" t="s">
        <v>1363</v>
      </c>
      <c r="E1520" s="5" t="str">
        <f>VLOOKUP(F1520,'Set up'!$A$2:$C$48,2,FALSE)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up'!$A$2:$C$48,3,FALSE)</f>
        <v>Cash</v>
      </c>
      <c r="J1520" s="5">
        <f>VLOOKUP(F1520,'Set up'!$A$2:$D$48,4,FALSE)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6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up'!$A$2:$E$48,5,FALSE)</f>
        <v>Trsf</v>
      </c>
      <c r="S1520" s="1" t="s">
        <v>1381</v>
      </c>
    </row>
    <row r="1521" spans="1:19" x14ac:dyDescent="0.35">
      <c r="A1521" s="4" t="s">
        <v>1362</v>
      </c>
      <c r="B1521" s="5">
        <f t="shared" si="513"/>
        <v>3</v>
      </c>
      <c r="C1521" s="5">
        <f t="shared" si="514"/>
        <v>2023</v>
      </c>
      <c r="D1521" s="5" t="s">
        <v>1364</v>
      </c>
      <c r="E1521" s="5" t="str">
        <f>VLOOKUP(F1521,'Set up'!$A$2:$C$48,2,FALSE)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up'!$A$2:$C$48,3,FALSE)</f>
        <v>Cash</v>
      </c>
      <c r="J1521" s="5">
        <f>VLOOKUP(F1521,'Set up'!$A$2:$D$48,4,FALSE)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up'!$A$2:$E$48,5,FALSE)</f>
        <v>Trsf</v>
      </c>
      <c r="S1521" s="1" t="s">
        <v>1381</v>
      </c>
    </row>
    <row r="1522" spans="1:19" x14ac:dyDescent="0.35">
      <c r="A1522" s="4" t="s">
        <v>1362</v>
      </c>
      <c r="B1522" s="5">
        <f t="shared" si="513"/>
        <v>3</v>
      </c>
      <c r="C1522" s="5">
        <f t="shared" si="514"/>
        <v>2023</v>
      </c>
      <c r="D1522" s="5" t="s">
        <v>1365</v>
      </c>
      <c r="E1522" s="5" t="str">
        <f>VLOOKUP(F1522,'Set up'!$A$2:$C$48,2,FALSE)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up'!$A$2:$C$48,3,FALSE)</f>
        <v>Cash</v>
      </c>
      <c r="J1522" s="5">
        <f>VLOOKUP(F1522,'Set up'!$A$2:$D$48,4,FALSE)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O1522" s="6">
        <f t="shared" si="520"/>
        <v>-312.5</v>
      </c>
      <c r="P1522" s="6">
        <f t="shared" si="517"/>
        <v>0</v>
      </c>
      <c r="Q1522" s="7">
        <f t="shared" si="518"/>
        <v>2817790.3500000006</v>
      </c>
      <c r="R1522" s="44" t="str">
        <f>VLOOKUP(F1522,'Set up'!$A$2:$E$48,5,FALSE)</f>
        <v>Trsf</v>
      </c>
      <c r="S1522" s="1" t="s">
        <v>2325</v>
      </c>
    </row>
    <row r="1523" spans="1:19" x14ac:dyDescent="0.35">
      <c r="A1523" s="4" t="s">
        <v>1362</v>
      </c>
      <c r="B1523" s="5">
        <f t="shared" si="513"/>
        <v>3</v>
      </c>
      <c r="C1523" s="5">
        <f t="shared" si="514"/>
        <v>2023</v>
      </c>
      <c r="D1523" s="5" t="s">
        <v>1366</v>
      </c>
      <c r="E1523" s="5" t="str">
        <f>VLOOKUP(F1523,'Set up'!$A$2:$C$48,2,FALSE)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up'!$A$2:$C$48,3,FALSE)</f>
        <v>Cash</v>
      </c>
      <c r="J1523" s="5">
        <f>VLOOKUP(F1523,'Set up'!$A$2:$D$48,4,FALSE)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O1523" s="6">
        <f t="shared" si="520"/>
        <v>-8690</v>
      </c>
      <c r="P1523" s="6">
        <f t="shared" si="517"/>
        <v>0</v>
      </c>
      <c r="Q1523" s="7">
        <f t="shared" si="518"/>
        <v>2826480.3500000006</v>
      </c>
      <c r="R1523" s="44" t="str">
        <f>VLOOKUP(F1523,'Set up'!$A$2:$E$48,5,FALSE)</f>
        <v>Trsf</v>
      </c>
      <c r="S1523" s="1" t="s">
        <v>2329</v>
      </c>
    </row>
    <row r="1524" spans="1:19" x14ac:dyDescent="0.35">
      <c r="A1524" s="4" t="s">
        <v>1362</v>
      </c>
      <c r="B1524" s="5">
        <f t="shared" si="513"/>
        <v>3</v>
      </c>
      <c r="C1524" s="5">
        <f t="shared" si="514"/>
        <v>2023</v>
      </c>
      <c r="D1524" s="5" t="s">
        <v>1366</v>
      </c>
      <c r="E1524" s="5" t="str">
        <f>VLOOKUP(F1524,'Set up'!$A$2:$C$48,2,FALSE)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up'!$A$2:$C$48,3,FALSE)</f>
        <v>Cash</v>
      </c>
      <c r="J1524" s="5">
        <f>VLOOKUP(F1524,'Set up'!$A$2:$D$48,4,FALSE)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O1524" s="6">
        <f t="shared" si="520"/>
        <v>-2280</v>
      </c>
      <c r="P1524" s="6">
        <f t="shared" si="517"/>
        <v>0</v>
      </c>
      <c r="Q1524" s="7">
        <f t="shared" si="518"/>
        <v>2828760.3500000006</v>
      </c>
      <c r="R1524" s="44" t="str">
        <f>VLOOKUP(F1524,'Set up'!$A$2:$E$48,5,FALSE)</f>
        <v>Trsf</v>
      </c>
      <c r="S1524" s="1" t="s">
        <v>2332</v>
      </c>
    </row>
    <row r="1525" spans="1:19" x14ac:dyDescent="0.35">
      <c r="A1525" s="4" t="s">
        <v>1362</v>
      </c>
      <c r="B1525" s="5">
        <f t="shared" si="513"/>
        <v>3</v>
      </c>
      <c r="C1525" s="5">
        <f t="shared" si="514"/>
        <v>2023</v>
      </c>
      <c r="D1525" s="5" t="s">
        <v>1366</v>
      </c>
      <c r="E1525" s="5" t="str">
        <f>VLOOKUP(F1525,'Set up'!$A$2:$C$48,2,FALSE)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up'!$A$2:$C$48,3,FALSE)</f>
        <v>Cash</v>
      </c>
      <c r="J1525" s="5">
        <f>VLOOKUP(F1525,'Set up'!$A$2:$D$48,4,FALSE)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O1525" s="6">
        <f t="shared" si="520"/>
        <v>-1260</v>
      </c>
      <c r="P1525" s="6">
        <f t="shared" si="517"/>
        <v>0</v>
      </c>
      <c r="Q1525" s="7">
        <f t="shared" si="518"/>
        <v>2830020.3500000006</v>
      </c>
      <c r="R1525" s="44" t="str">
        <f>VLOOKUP(F1525,'Set up'!$A$2:$E$48,5,FALSE)</f>
        <v>Trsf</v>
      </c>
      <c r="S1525" s="1" t="s">
        <v>2326</v>
      </c>
    </row>
    <row r="1526" spans="1:19" x14ac:dyDescent="0.35">
      <c r="A1526" s="4" t="s">
        <v>1362</v>
      </c>
      <c r="B1526" s="5">
        <f t="shared" si="513"/>
        <v>3</v>
      </c>
      <c r="C1526" s="5">
        <f t="shared" si="514"/>
        <v>2023</v>
      </c>
      <c r="D1526" s="5" t="s">
        <v>1366</v>
      </c>
      <c r="E1526" s="5" t="str">
        <f>VLOOKUP(F1526,'Set up'!$A$2:$C$48,2,FALSE)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up'!$A$2:$C$48,3,FALSE)</f>
        <v>Cash</v>
      </c>
      <c r="J1526" s="5">
        <f>VLOOKUP(F1526,'Set up'!$A$2:$D$48,4,FALSE)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O1526" s="6">
        <f t="shared" si="520"/>
        <v>-380</v>
      </c>
      <c r="P1526" s="6">
        <f t="shared" si="517"/>
        <v>0</v>
      </c>
      <c r="Q1526" s="7">
        <f t="shared" si="518"/>
        <v>2830400.3500000006</v>
      </c>
      <c r="R1526" s="44" t="str">
        <f>VLOOKUP(F1526,'Set up'!$A$2:$E$48,5,FALSE)</f>
        <v>Trsf</v>
      </c>
      <c r="S1526" s="1" t="s">
        <v>2327</v>
      </c>
    </row>
    <row r="1527" spans="1:19" x14ac:dyDescent="0.35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1391</v>
      </c>
      <c r="E1527" s="5" t="str">
        <f>VLOOKUP(F1527,'Set up'!$A$2:$C$48,2,FALSE)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up'!$A$2:$C$48,3,FALSE)</f>
        <v>Cash</v>
      </c>
      <c r="J1527" s="5">
        <f>VLOOKUP(F1527,'Set up'!$A$2:$D$48,4,FALSE)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up'!$A$2:$E$48,5,FALSE)</f>
        <v>Trsf</v>
      </c>
      <c r="S1527" s="1" t="s">
        <v>1984</v>
      </c>
    </row>
    <row r="1528" spans="1:19" x14ac:dyDescent="0.35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1394</v>
      </c>
      <c r="E1528" s="5" t="str">
        <f>VLOOKUP(F1528,'Set up'!$A$2:$C$48,2,FALSE)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up'!$A$2:$C$48,3,FALSE)</f>
        <v>Cash</v>
      </c>
      <c r="J1528" s="5">
        <f>VLOOKUP(F1528,'Set up'!$A$2:$D$48,4,FALSE)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up'!$A$2:$E$48,5,FALSE)</f>
        <v>Trsf</v>
      </c>
      <c r="S1528" s="1" t="s">
        <v>1470</v>
      </c>
    </row>
    <row r="1529" spans="1:19" x14ac:dyDescent="0.35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1394</v>
      </c>
      <c r="E1529" s="5" t="str">
        <f>VLOOKUP(F1529,'Set up'!$A$2:$C$48,2,FALSE)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up'!$A$2:$C$48,3,FALSE)</f>
        <v>Cash</v>
      </c>
      <c r="J1529" s="5">
        <f>VLOOKUP(F1529,'Set up'!$A$2:$D$48,4,FALSE)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up'!$A$2:$E$48,5,FALSE)</f>
        <v>Trsf</v>
      </c>
      <c r="S1529" s="1" t="s">
        <v>1471</v>
      </c>
    </row>
    <row r="1530" spans="1:19" x14ac:dyDescent="0.35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1394</v>
      </c>
      <c r="E1530" s="5" t="str">
        <f>VLOOKUP(F1530,'Set up'!$A$2:$C$48,2,FALSE)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up'!$A$2:$C$48,3,FALSE)</f>
        <v>Cash</v>
      </c>
      <c r="J1530" s="5">
        <f>VLOOKUP(F1530,'Set up'!$A$2:$D$48,4,FALSE)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up'!$A$2:$E$48,5,FALSE)</f>
        <v>Trsf</v>
      </c>
      <c r="S1530" s="1" t="s">
        <v>1472</v>
      </c>
    </row>
    <row r="1531" spans="1:19" x14ac:dyDescent="0.35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1394</v>
      </c>
      <c r="E1531" s="5" t="str">
        <f>VLOOKUP(F1531,'Set up'!$A$2:$C$48,2,FALSE)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up'!$A$2:$C$48,3,FALSE)</f>
        <v>Cash</v>
      </c>
      <c r="J1531" s="5">
        <f>VLOOKUP(F1531,'Set up'!$A$2:$D$48,4,FALSE)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up'!$A$2:$E$48,5,FALSE)</f>
        <v>Trsf</v>
      </c>
      <c r="S1531" s="1" t="s">
        <v>1473</v>
      </c>
    </row>
    <row r="1532" spans="1:19" x14ac:dyDescent="0.35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1394</v>
      </c>
      <c r="E1532" s="5" t="str">
        <f>VLOOKUP(F1532,'Set up'!$A$2:$C$48,2,FALSE)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up'!$A$2:$C$48,3,FALSE)</f>
        <v>Cash</v>
      </c>
      <c r="J1532" s="5">
        <f>VLOOKUP(F1532,'Set up'!$A$2:$D$48,4,FALSE)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up'!$A$2:$E$48,5,FALSE)</f>
        <v>Trsf</v>
      </c>
      <c r="S1532" s="1" t="s">
        <v>1474</v>
      </c>
    </row>
    <row r="1533" spans="1:19" x14ac:dyDescent="0.35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1394</v>
      </c>
      <c r="E1533" s="5" t="str">
        <f>VLOOKUP(F1533,'Set up'!$A$2:$C$48,2,FALSE)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up'!$A$2:$C$48,3,FALSE)</f>
        <v>Cash</v>
      </c>
      <c r="J1533" s="5">
        <f>VLOOKUP(F1533,'Set up'!$A$2:$D$48,4,FALSE)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up'!$A$2:$E$48,5,FALSE)</f>
        <v>Trsf</v>
      </c>
      <c r="S1533" s="1" t="s">
        <v>1475</v>
      </c>
    </row>
    <row r="1534" spans="1:19" x14ac:dyDescent="0.35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1394</v>
      </c>
      <c r="E1534" s="5" t="str">
        <f>VLOOKUP(F1534,'Set up'!$A$2:$C$48,2,FALSE)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up'!$A$2:$C$48,3,FALSE)</f>
        <v>Cash</v>
      </c>
      <c r="J1534" s="5">
        <f>VLOOKUP(F1534,'Set up'!$A$2:$D$48,4,FALSE)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up'!$A$2:$E$48,5,FALSE)</f>
        <v>Trsf</v>
      </c>
      <c r="S1534" s="1" t="s">
        <v>1476</v>
      </c>
    </row>
    <row r="1535" spans="1:19" x14ac:dyDescent="0.35">
      <c r="A1535" s="4" t="s">
        <v>1398</v>
      </c>
      <c r="B1535" s="5">
        <f t="shared" si="521"/>
        <v>4</v>
      </c>
      <c r="C1535" s="5">
        <f t="shared" si="522"/>
        <v>2023</v>
      </c>
      <c r="D1535" s="5" t="s">
        <v>1395</v>
      </c>
      <c r="E1535" s="5" t="str">
        <f>VLOOKUP(F1535,'Set up'!$A$2:$C$48,2,FALSE)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up'!$A$2:$C$48,3,FALSE)</f>
        <v>Cash</v>
      </c>
      <c r="J1535" s="5">
        <f>VLOOKUP(F1535,'Set up'!$A$2:$D$48,4,FALSE)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up'!$A$2:$E$48,5,FALSE)</f>
        <v>Trsf</v>
      </c>
      <c r="S1535" s="1" t="s">
        <v>1479</v>
      </c>
    </row>
    <row r="1536" spans="1:19" x14ac:dyDescent="0.35">
      <c r="A1536" s="4" t="s">
        <v>1398</v>
      </c>
      <c r="B1536" s="5">
        <f t="shared" si="521"/>
        <v>4</v>
      </c>
      <c r="C1536" s="5">
        <f t="shared" si="522"/>
        <v>2023</v>
      </c>
      <c r="D1536" s="5" t="s">
        <v>1395</v>
      </c>
      <c r="E1536" s="5" t="str">
        <f>VLOOKUP(F1536,'Set up'!$A$2:$C$48,2,FALSE)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up'!$A$2:$C$48,3,FALSE)</f>
        <v>Cash</v>
      </c>
      <c r="J1536" s="5">
        <f>VLOOKUP(F1536,'Set up'!$A$2:$D$48,4,FALSE)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up'!$A$2:$E$48,5,FALSE)</f>
        <v>Trsf</v>
      </c>
      <c r="S1536" s="1" t="s">
        <v>1479</v>
      </c>
    </row>
    <row r="1537" spans="1:19" x14ac:dyDescent="0.35">
      <c r="A1537" s="4" t="s">
        <v>1398</v>
      </c>
      <c r="B1537" s="5">
        <f t="shared" si="521"/>
        <v>4</v>
      </c>
      <c r="C1537" s="5">
        <f t="shared" si="522"/>
        <v>2023</v>
      </c>
      <c r="D1537" s="5" t="s">
        <v>1395</v>
      </c>
      <c r="E1537" s="5" t="str">
        <f>VLOOKUP(F1537,'Set up'!$A$2:$C$48,2,FALSE)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up'!$A$2:$C$48,3,FALSE)</f>
        <v>Cash</v>
      </c>
      <c r="J1537" s="5">
        <f>VLOOKUP(F1537,'Set up'!$A$2:$D$48,4,FALSE)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up'!$A$2:$E$48,5,FALSE)</f>
        <v>Trsf</v>
      </c>
      <c r="S1537" s="1" t="s">
        <v>1479</v>
      </c>
    </row>
    <row r="1538" spans="1:19" x14ac:dyDescent="0.35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1400</v>
      </c>
      <c r="E1538" s="5" t="str">
        <f>VLOOKUP(F1538,'Set up'!$A$2:$C$48,2,FALSE)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up'!$A$2:$C$48,3,FALSE)</f>
        <v>Cash</v>
      </c>
      <c r="J1538" s="5">
        <f>VLOOKUP(F1538,'Set up'!$A$2:$D$48,4,FALSE)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up'!$A$2:$E$48,5,FALSE)</f>
        <v>Trsf</v>
      </c>
      <c r="S1538" s="1" t="s">
        <v>2068</v>
      </c>
    </row>
    <row r="1539" spans="1:19" x14ac:dyDescent="0.35">
      <c r="A1539" s="4" t="s">
        <v>1401</v>
      </c>
      <c r="B1539" s="5">
        <f t="shared" si="521"/>
        <v>4</v>
      </c>
      <c r="C1539" s="5">
        <f t="shared" si="522"/>
        <v>2023</v>
      </c>
      <c r="D1539" s="5" t="s">
        <v>1400</v>
      </c>
      <c r="E1539" s="5" t="str">
        <f>VLOOKUP(F1539,'Set up'!$A$2:$C$48,2,FALSE)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up'!$A$2:$C$48,3,FALSE)</f>
        <v>Cash</v>
      </c>
      <c r="J1539" s="5">
        <f>VLOOKUP(F1539,'Set up'!$A$2:$D$48,4,FALSE)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up'!$A$2:$E$48,5,FALSE)</f>
        <v>Trsf</v>
      </c>
      <c r="S1539" s="1" t="s">
        <v>2069</v>
      </c>
    </row>
    <row r="1540" spans="1:19" x14ac:dyDescent="0.35">
      <c r="A1540" s="4" t="s">
        <v>1401</v>
      </c>
      <c r="B1540" s="5">
        <f t="shared" si="521"/>
        <v>4</v>
      </c>
      <c r="C1540" s="5">
        <f t="shared" si="522"/>
        <v>2023</v>
      </c>
      <c r="D1540" s="5" t="s">
        <v>1400</v>
      </c>
      <c r="E1540" s="5" t="str">
        <f>VLOOKUP(F1540,'Set up'!$A$2:$C$48,2,FALSE)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up'!$A$2:$C$48,3,FALSE)</f>
        <v>Cash</v>
      </c>
      <c r="J1540" s="5">
        <f>VLOOKUP(F1540,'Set up'!$A$2:$D$48,4,FALSE)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up'!$A$2:$E$48,5,FALSE)</f>
        <v>Trsf</v>
      </c>
      <c r="S1540" s="1" t="s">
        <v>2070</v>
      </c>
    </row>
    <row r="1541" spans="1:19" x14ac:dyDescent="0.35">
      <c r="A1541" s="4" t="s">
        <v>1401</v>
      </c>
      <c r="B1541" s="5">
        <f t="shared" si="521"/>
        <v>4</v>
      </c>
      <c r="C1541" s="5">
        <f t="shared" si="522"/>
        <v>2023</v>
      </c>
      <c r="D1541" s="5" t="s">
        <v>1400</v>
      </c>
      <c r="E1541" s="5" t="str">
        <f>VLOOKUP(F1541,'Set up'!$A$2:$C$48,2,FALSE)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up'!$A$2:$C$48,3,FALSE)</f>
        <v>Cash</v>
      </c>
      <c r="J1541" s="5">
        <f>VLOOKUP(F1541,'Set up'!$A$2:$D$48,4,FALSE)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up'!$A$2:$E$48,5,FALSE)</f>
        <v>Trsf</v>
      </c>
    </row>
    <row r="1542" spans="1:19" x14ac:dyDescent="0.35">
      <c r="A1542" s="4" t="s">
        <v>1401</v>
      </c>
      <c r="B1542" s="5">
        <f t="shared" si="521"/>
        <v>4</v>
      </c>
      <c r="C1542" s="5">
        <f t="shared" si="522"/>
        <v>2023</v>
      </c>
      <c r="D1542" s="5" t="s">
        <v>1400</v>
      </c>
      <c r="E1542" s="5" t="str">
        <f>VLOOKUP(F1542,'Set up'!$A$2:$C$48,2,FALSE)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up'!$A$2:$C$48,3,FALSE)</f>
        <v>Cash</v>
      </c>
      <c r="J1542" s="5">
        <f>VLOOKUP(F1542,'Set up'!$A$2:$D$48,4,FALSE)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up'!$A$2:$E$48,5,FALSE)</f>
        <v>Trsf</v>
      </c>
    </row>
    <row r="1543" spans="1:19" x14ac:dyDescent="0.35">
      <c r="A1543" s="4" t="s">
        <v>1401</v>
      </c>
      <c r="B1543" s="5">
        <f t="shared" si="521"/>
        <v>4</v>
      </c>
      <c r="C1543" s="5">
        <f t="shared" si="522"/>
        <v>2023</v>
      </c>
      <c r="D1543" s="5" t="s">
        <v>1400</v>
      </c>
      <c r="E1543" s="5" t="str">
        <f>VLOOKUP(F1543,'Set up'!$A$2:$C$48,2,FALSE)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up'!$A$2:$C$48,3,FALSE)</f>
        <v>Cash</v>
      </c>
      <c r="J1543" s="5">
        <f>VLOOKUP(F1543,'Set up'!$A$2:$D$48,4,FALSE)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up'!$A$2:$E$48,5,FALSE)</f>
        <v>Trsf</v>
      </c>
    </row>
    <row r="1544" spans="1:19" x14ac:dyDescent="0.35">
      <c r="A1544" s="4" t="s">
        <v>1401</v>
      </c>
      <c r="B1544" s="5">
        <f t="shared" si="521"/>
        <v>4</v>
      </c>
      <c r="C1544" s="5">
        <f t="shared" si="522"/>
        <v>2023</v>
      </c>
      <c r="D1544" s="5" t="s">
        <v>1400</v>
      </c>
      <c r="E1544" s="5" t="str">
        <f>VLOOKUP(F1544,'Set up'!$A$2:$C$48,2,FALSE)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up'!$A$2:$C$48,3,FALSE)</f>
        <v>Cash</v>
      </c>
      <c r="J1544" s="5">
        <f>VLOOKUP(F1544,'Set up'!$A$2:$D$48,4,FALSE)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up'!$A$2:$E$48,5,FALSE)</f>
        <v>Trsf</v>
      </c>
    </row>
    <row r="1545" spans="1:19" x14ac:dyDescent="0.35">
      <c r="A1545" s="4" t="s">
        <v>1401</v>
      </c>
      <c r="B1545" s="5">
        <f t="shared" si="521"/>
        <v>4</v>
      </c>
      <c r="C1545" s="5">
        <f t="shared" si="522"/>
        <v>2023</v>
      </c>
      <c r="D1545" s="5" t="s">
        <v>1400</v>
      </c>
      <c r="E1545" s="5" t="str">
        <f>VLOOKUP(F1545,'Set up'!$A$2:$C$48,2,FALSE)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up'!$A$2:$C$48,3,FALSE)</f>
        <v>Cash</v>
      </c>
      <c r="J1545" s="5">
        <f>VLOOKUP(F1545,'Set up'!$A$2:$D$48,4,FALSE)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up'!$A$2:$E$48,5,FALSE)</f>
        <v>Trsf</v>
      </c>
    </row>
    <row r="1546" spans="1:19" x14ac:dyDescent="0.35">
      <c r="A1546" s="4" t="s">
        <v>1401</v>
      </c>
      <c r="B1546" s="5">
        <f t="shared" si="521"/>
        <v>4</v>
      </c>
      <c r="C1546" s="5">
        <f t="shared" si="522"/>
        <v>2023</v>
      </c>
      <c r="D1546" s="5" t="s">
        <v>1400</v>
      </c>
      <c r="E1546" s="5" t="str">
        <f>VLOOKUP(F1546,'Set up'!$A$2:$C$48,2,FALSE)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up'!$A$2:$C$48,3,FALSE)</f>
        <v>Cash</v>
      </c>
      <c r="J1546" s="5">
        <f>VLOOKUP(F1546,'Set up'!$A$2:$D$48,4,FALSE)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up'!$A$2:$E$48,5,FALSE)</f>
        <v>Trsf</v>
      </c>
    </row>
    <row r="1547" spans="1:19" x14ac:dyDescent="0.35">
      <c r="A1547" s="4" t="s">
        <v>1403</v>
      </c>
      <c r="B1547" s="5">
        <f t="shared" si="521"/>
        <v>4</v>
      </c>
      <c r="C1547" s="5">
        <f t="shared" si="522"/>
        <v>2023</v>
      </c>
      <c r="D1547" s="5" t="s">
        <v>1404</v>
      </c>
      <c r="E1547" s="5" t="str">
        <f>VLOOKUP(F1547,'Set up'!$A$2:$C$48,2,FALSE)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up'!$A$2:$C$48,3,FALSE)</f>
        <v>120</v>
      </c>
      <c r="J1547" s="5">
        <f>VLOOKUP(F1547,'Set up'!$A$2:$D$48,4,FALSE)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up'!$A$2:$E$48,5,FALSE)</f>
        <v>Trsf</v>
      </c>
      <c r="S1547" s="1" t="s">
        <v>1787</v>
      </c>
    </row>
    <row r="1548" spans="1:19" x14ac:dyDescent="0.35">
      <c r="A1548" s="4" t="s">
        <v>1403</v>
      </c>
      <c r="B1548" s="5">
        <f t="shared" si="521"/>
        <v>4</v>
      </c>
      <c r="C1548" s="5">
        <f t="shared" si="522"/>
        <v>2023</v>
      </c>
      <c r="D1548" s="5" t="s">
        <v>1404</v>
      </c>
      <c r="E1548" s="5" t="str">
        <f>VLOOKUP(F1548,'Set up'!$A$2:$C$48,2,FALSE)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up'!$A$2:$C$48,3,FALSE)</f>
        <v>120</v>
      </c>
      <c r="J1548" s="5">
        <f>VLOOKUP(F1548,'Set up'!$A$2:$D$48,4,FALSE)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up'!$A$2:$E$48,5,FALSE)</f>
        <v>Trsf</v>
      </c>
      <c r="S1548" s="1" t="s">
        <v>1787</v>
      </c>
    </row>
    <row r="1549" spans="1:19" x14ac:dyDescent="0.35">
      <c r="A1549" s="4" t="s">
        <v>1403</v>
      </c>
      <c r="B1549" s="5">
        <f t="shared" si="521"/>
        <v>4</v>
      </c>
      <c r="C1549" s="5">
        <f t="shared" si="522"/>
        <v>2023</v>
      </c>
      <c r="D1549" s="5" t="s">
        <v>1404</v>
      </c>
      <c r="E1549" s="5" t="str">
        <f>VLOOKUP(F1549,'Set up'!$A$2:$C$48,2,FALSE)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up'!$A$2:$C$48,3,FALSE)</f>
        <v>120</v>
      </c>
      <c r="J1549" s="5">
        <f>VLOOKUP(F1549,'Set up'!$A$2:$D$48,4,FALSE)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up'!$A$2:$E$48,5,FALSE)</f>
        <v>Trsf</v>
      </c>
      <c r="S1549" s="1" t="s">
        <v>1787</v>
      </c>
    </row>
    <row r="1550" spans="1:19" x14ac:dyDescent="0.35">
      <c r="A1550" s="4" t="s">
        <v>1403</v>
      </c>
      <c r="B1550" s="5">
        <f t="shared" si="521"/>
        <v>4</v>
      </c>
      <c r="C1550" s="5">
        <f t="shared" si="522"/>
        <v>2023</v>
      </c>
      <c r="D1550" s="5" t="s">
        <v>1404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up'!$A$2:$C$48,3,FALSE)</f>
        <v>120</v>
      </c>
      <c r="J1550" s="5">
        <f>VLOOKUP(F1550,'Set up'!$A$2:$D$48,4,FALSE)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up'!$A$2:$E$48,5,FALSE)</f>
        <v>Trsf</v>
      </c>
      <c r="S1550" s="1" t="s">
        <v>1787</v>
      </c>
    </row>
    <row r="1551" spans="1:19" x14ac:dyDescent="0.35">
      <c r="A1551" s="4" t="s">
        <v>1403</v>
      </c>
      <c r="B1551" s="5">
        <f t="shared" si="521"/>
        <v>4</v>
      </c>
      <c r="C1551" s="5">
        <f t="shared" si="522"/>
        <v>2023</v>
      </c>
      <c r="D1551" s="5" t="s">
        <v>1404</v>
      </c>
      <c r="E1551" s="5" t="str">
        <f>VLOOKUP(F1551,'Set up'!$A$2:$C$48,2,FALSE)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up'!$A$2:$C$48,3,FALSE)</f>
        <v>120</v>
      </c>
      <c r="J1551" s="5">
        <f>VLOOKUP(F1551,'Set up'!$A$2:$D$48,4,FALSE)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up'!$A$2:$E$48,5,FALSE)</f>
        <v>Trsf</v>
      </c>
      <c r="S1551" s="1" t="s">
        <v>1787</v>
      </c>
    </row>
    <row r="1552" spans="1:19" x14ac:dyDescent="0.35">
      <c r="A1552" s="4" t="s">
        <v>1403</v>
      </c>
      <c r="B1552" s="5">
        <f t="shared" si="521"/>
        <v>4</v>
      </c>
      <c r="C1552" s="5">
        <f t="shared" si="522"/>
        <v>2023</v>
      </c>
      <c r="D1552" s="5" t="s">
        <v>1404</v>
      </c>
      <c r="E1552" s="5" t="str">
        <f>VLOOKUP(F1552,'Set up'!$A$2:$C$48,2,FALSE)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up'!$A$2:$C$48,3,FALSE)</f>
        <v>120</v>
      </c>
      <c r="J1552" s="5">
        <f>VLOOKUP(F1552,'Set up'!$A$2:$D$48,4,FALSE)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up'!$A$2:$E$48,5,FALSE)</f>
        <v>Trsf</v>
      </c>
      <c r="S1552" s="1" t="s">
        <v>1787</v>
      </c>
    </row>
    <row r="1553" spans="1:19" x14ac:dyDescent="0.35">
      <c r="A1553" s="4" t="s">
        <v>1403</v>
      </c>
      <c r="B1553" s="5">
        <f t="shared" si="521"/>
        <v>4</v>
      </c>
      <c r="C1553" s="5">
        <f t="shared" si="522"/>
        <v>2023</v>
      </c>
      <c r="D1553" s="5" t="s">
        <v>1406</v>
      </c>
      <c r="E1553" s="5" t="str">
        <f>VLOOKUP(F1553,'Set up'!$A$2:$C$48,2,FALSE)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up'!$A$2:$C$48,3,FALSE)</f>
        <v>Cash</v>
      </c>
      <c r="J1553" s="5">
        <f>VLOOKUP(F1553,'Set up'!$A$2:$D$48,4,FALSE)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8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up'!$A$2:$E$48,5,FALSE)</f>
        <v>PD Chq</v>
      </c>
      <c r="S1553" s="1" t="s">
        <v>2087</v>
      </c>
    </row>
    <row r="1554" spans="1:19" x14ac:dyDescent="0.35">
      <c r="A1554" s="4" t="s">
        <v>1403</v>
      </c>
      <c r="B1554" s="5">
        <f t="shared" si="521"/>
        <v>4</v>
      </c>
      <c r="C1554" s="5">
        <f t="shared" si="522"/>
        <v>2023</v>
      </c>
      <c r="D1554" s="5" t="s">
        <v>1406</v>
      </c>
      <c r="E1554" s="5" t="str">
        <f>VLOOKUP(F1554,'Set up'!$A$2:$C$48,2,FALSE)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up'!$A$2:$C$48,3,FALSE)</f>
        <v>Cash</v>
      </c>
      <c r="J1554" s="5">
        <f>VLOOKUP(F1554,'Set up'!$A$2:$D$48,4,FALSE)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up'!$A$2:$E$48,5,FALSE)</f>
        <v>PD Chq</v>
      </c>
      <c r="S1554" s="1" t="s">
        <v>2086</v>
      </c>
    </row>
    <row r="1555" spans="1:19" x14ac:dyDescent="0.35">
      <c r="A1555" s="4" t="s">
        <v>1403</v>
      </c>
      <c r="B1555" s="5">
        <f t="shared" si="521"/>
        <v>4</v>
      </c>
      <c r="C1555" s="5">
        <f t="shared" si="522"/>
        <v>2023</v>
      </c>
      <c r="D1555" s="5" t="s">
        <v>1406</v>
      </c>
      <c r="E1555" s="5" t="str">
        <f>VLOOKUP(F1555,'Set up'!$A$2:$C$48,2,FALSE)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up'!$A$2:$C$48,3,FALSE)</f>
        <v>Cash</v>
      </c>
      <c r="J1555" s="5">
        <f>VLOOKUP(F1555,'Set up'!$A$2:$D$48,4,FALSE)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up'!$A$2:$E$48,5,FALSE)</f>
        <v>PD Chq</v>
      </c>
      <c r="S1555" s="1" t="s">
        <v>2086</v>
      </c>
    </row>
    <row r="1556" spans="1:19" x14ac:dyDescent="0.35">
      <c r="A1556" s="4" t="s">
        <v>1403</v>
      </c>
      <c r="B1556" s="5">
        <f t="shared" si="521"/>
        <v>4</v>
      </c>
      <c r="C1556" s="5">
        <f t="shared" si="522"/>
        <v>2023</v>
      </c>
      <c r="D1556" s="5" t="s">
        <v>1406</v>
      </c>
      <c r="E1556" s="5" t="str">
        <f>VLOOKUP(F1556,'Set up'!$A$2:$C$48,2,FALSE)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up'!$A$2:$C$48,3,FALSE)</f>
        <v>Cash</v>
      </c>
      <c r="J1556" s="5">
        <f>VLOOKUP(F1556,'Set up'!$A$2:$D$48,4,FALSE)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up'!$A$2:$E$48,5,FALSE)</f>
        <v>PD Chq</v>
      </c>
      <c r="S1556" s="1" t="s">
        <v>2086</v>
      </c>
    </row>
    <row r="1557" spans="1:19" x14ac:dyDescent="0.35">
      <c r="A1557" s="4" t="s">
        <v>1403</v>
      </c>
      <c r="B1557" s="5">
        <f t="shared" si="521"/>
        <v>4</v>
      </c>
      <c r="C1557" s="5">
        <f t="shared" si="522"/>
        <v>2023</v>
      </c>
      <c r="D1557" s="5" t="s">
        <v>1406</v>
      </c>
      <c r="E1557" s="5" t="str">
        <f>VLOOKUP(F1557,'Set up'!$A$2:$C$48,2,FALSE)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up'!$A$2:$C$48,3,FALSE)</f>
        <v>Cash</v>
      </c>
      <c r="J1557" s="5">
        <f>VLOOKUP(F1557,'Set up'!$A$2:$D$48,4,FALSE)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up'!$A$2:$E$48,5,FALSE)</f>
        <v>PD Chq</v>
      </c>
      <c r="S1557" s="1" t="s">
        <v>2086</v>
      </c>
    </row>
    <row r="1558" spans="1:19" x14ac:dyDescent="0.35">
      <c r="A1558" s="4" t="s">
        <v>1409</v>
      </c>
      <c r="B1558" s="5">
        <f t="shared" si="521"/>
        <v>4</v>
      </c>
      <c r="C1558" s="5">
        <f t="shared" si="522"/>
        <v>2023</v>
      </c>
      <c r="D1558" s="5" t="s">
        <v>1407</v>
      </c>
      <c r="E1558" s="5" t="str">
        <f>VLOOKUP(F1558,'Set up'!$A$2:$C$48,2,FALSE)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up'!$A$2:$C$48,3,FALSE)</f>
        <v>Cash</v>
      </c>
      <c r="J1558" s="5">
        <f>VLOOKUP(F1558,'Set up'!$A$2:$D$48,4,FALSE)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O1558" s="6">
        <f t="shared" si="531"/>
        <v>-625</v>
      </c>
      <c r="P1558" s="6">
        <f t="shared" si="526"/>
        <v>0</v>
      </c>
      <c r="Q1558" s="7">
        <f t="shared" si="527"/>
        <v>2867767.6500000008</v>
      </c>
      <c r="R1558" s="44" t="str">
        <f>VLOOKUP(F1558,'Set up'!$A$2:$E$48,5,FALSE)</f>
        <v>Trsf</v>
      </c>
      <c r="S1558" s="1" t="s">
        <v>2328</v>
      </c>
    </row>
    <row r="1559" spans="1:19" x14ac:dyDescent="0.35">
      <c r="A1559" s="4" t="s">
        <v>1409</v>
      </c>
      <c r="B1559" s="5">
        <f t="shared" si="521"/>
        <v>4</v>
      </c>
      <c r="C1559" s="5">
        <f t="shared" si="522"/>
        <v>2023</v>
      </c>
      <c r="D1559" s="5" t="s">
        <v>1407</v>
      </c>
      <c r="E1559" s="5" t="str">
        <f>VLOOKUP(F1559,'Set up'!$A$2:$C$48,2,FALSE)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up'!$A$2:$C$48,3,FALSE)</f>
        <v>Cash</v>
      </c>
      <c r="J1559" s="5">
        <f>VLOOKUP(F1559,'Set up'!$A$2:$D$48,4,FALSE)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O1559" s="6">
        <f>-1389.4-7000-9430.6</f>
        <v>-17820</v>
      </c>
      <c r="P1559" s="6">
        <f t="shared" si="526"/>
        <v>0</v>
      </c>
      <c r="Q1559" s="7">
        <f t="shared" si="527"/>
        <v>2885587.6500000008</v>
      </c>
      <c r="R1559" s="44" t="str">
        <f>VLOOKUP(F1559,'Set up'!$A$2:$E$48,5,FALSE)</f>
        <v>Trsf</v>
      </c>
      <c r="S1559" s="1" t="s">
        <v>2330</v>
      </c>
    </row>
    <row r="1560" spans="1:19" x14ac:dyDescent="0.35">
      <c r="A1560" s="4" t="s">
        <v>1409</v>
      </c>
      <c r="B1560" s="5">
        <f t="shared" si="521"/>
        <v>4</v>
      </c>
      <c r="C1560" s="5">
        <f t="shared" si="522"/>
        <v>2023</v>
      </c>
      <c r="D1560" s="5" t="s">
        <v>1407</v>
      </c>
      <c r="E1560" s="5" t="str">
        <f>VLOOKUP(F1560,'Set up'!$A$2:$C$48,2,FALSE)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up'!$A$2:$C$48,3,FALSE)</f>
        <v>Cash</v>
      </c>
      <c r="J1560" s="5">
        <f>VLOOKUP(F1560,'Set up'!$A$2:$D$48,4,FALSE)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O1560" s="6">
        <f t="shared" ref="O1560" si="533">-N1560</f>
        <v>-6840</v>
      </c>
      <c r="P1560" s="6">
        <f t="shared" si="526"/>
        <v>0</v>
      </c>
      <c r="Q1560" s="7">
        <f t="shared" si="527"/>
        <v>2892427.6500000008</v>
      </c>
      <c r="R1560" s="44" t="str">
        <f>VLOOKUP(F1560,'Set up'!$A$2:$E$48,5,FALSE)</f>
        <v>Trsf</v>
      </c>
      <c r="S1560" s="1" t="s">
        <v>2324</v>
      </c>
    </row>
    <row r="1561" spans="1:19" x14ac:dyDescent="0.35">
      <c r="A1561" s="4" t="s">
        <v>1409</v>
      </c>
      <c r="B1561" s="5">
        <f t="shared" si="521"/>
        <v>4</v>
      </c>
      <c r="C1561" s="5">
        <f t="shared" si="522"/>
        <v>2023</v>
      </c>
      <c r="D1561" s="5" t="s">
        <v>1407</v>
      </c>
      <c r="E1561" s="5" t="str">
        <f>VLOOKUP(F1561,'Set up'!$A$2:$C$48,2,FALSE)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up'!$A$2:$C$48,3,FALSE)</f>
        <v>Cash</v>
      </c>
      <c r="J1561" s="5">
        <f>VLOOKUP(F1561,'Set up'!$A$2:$D$48,4,FALSE)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O1561" s="6">
        <f>-729.4-3050.6</f>
        <v>-3780</v>
      </c>
      <c r="P1561" s="6">
        <f t="shared" si="526"/>
        <v>0</v>
      </c>
      <c r="Q1561" s="7">
        <f t="shared" si="527"/>
        <v>2896207.6500000008</v>
      </c>
      <c r="R1561" s="44" t="str">
        <f>VLOOKUP(F1561,'Set up'!$A$2:$E$48,5,FALSE)</f>
        <v>Trsf</v>
      </c>
      <c r="S1561" s="1" t="s">
        <v>2394</v>
      </c>
    </row>
    <row r="1562" spans="1:19" x14ac:dyDescent="0.35">
      <c r="A1562" s="4" t="s">
        <v>1409</v>
      </c>
      <c r="B1562" s="5">
        <f t="shared" si="521"/>
        <v>4</v>
      </c>
      <c r="C1562" s="5">
        <f t="shared" si="522"/>
        <v>2023</v>
      </c>
      <c r="D1562" s="5" t="s">
        <v>1407</v>
      </c>
      <c r="E1562" s="5" t="str">
        <f>VLOOKUP(F1562,'Set up'!$A$2:$C$48,2,FALSE)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up'!$A$2:$C$48,3,FALSE)</f>
        <v>Cash</v>
      </c>
      <c r="J1562" s="5">
        <f>VLOOKUP(F1562,'Set up'!$A$2:$D$48,4,FALSE)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O1562" s="6">
        <f t="shared" ref="O1562:O1563" si="534">-N1562</f>
        <v>-380</v>
      </c>
      <c r="P1562" s="6">
        <f t="shared" si="526"/>
        <v>0</v>
      </c>
      <c r="Q1562" s="7">
        <f t="shared" si="527"/>
        <v>2896587.6500000008</v>
      </c>
      <c r="R1562" s="44" t="str">
        <f>VLOOKUP(F1562,'Set up'!$A$2:$E$48,5,FALSE)</f>
        <v>Trsf</v>
      </c>
      <c r="S1562" s="1" t="s">
        <v>2395</v>
      </c>
    </row>
    <row r="1563" spans="1:19" x14ac:dyDescent="0.35">
      <c r="A1563" s="4" t="s">
        <v>1409</v>
      </c>
      <c r="B1563" s="5">
        <f t="shared" si="521"/>
        <v>4</v>
      </c>
      <c r="C1563" s="5">
        <f t="shared" si="522"/>
        <v>2023</v>
      </c>
      <c r="D1563" s="5" t="s">
        <v>1407</v>
      </c>
      <c r="E1563" s="5" t="str">
        <f>VLOOKUP(F1563,'Set up'!$A$2:$C$48,2,FALSE)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up'!$A$2:$C$48,3,FALSE)</f>
        <v>Cash</v>
      </c>
      <c r="J1563" s="5">
        <f>VLOOKUP(F1563,'Set up'!$A$2:$D$48,4,FALSE)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O1563" s="6">
        <f t="shared" si="534"/>
        <v>-1000</v>
      </c>
      <c r="P1563" s="6">
        <f t="shared" si="526"/>
        <v>0</v>
      </c>
      <c r="Q1563" s="7">
        <f t="shared" si="527"/>
        <v>2897587.6500000008</v>
      </c>
      <c r="R1563" s="44" t="str">
        <f>VLOOKUP(F1563,'Set up'!$A$2:$E$48,5,FALSE)</f>
        <v>Trsf</v>
      </c>
      <c r="S1563" s="1" t="s">
        <v>2396</v>
      </c>
    </row>
    <row r="1564" spans="1:19" x14ac:dyDescent="0.35">
      <c r="A1564" s="4" t="s">
        <v>1403</v>
      </c>
      <c r="B1564" s="5">
        <f t="shared" si="521"/>
        <v>4</v>
      </c>
      <c r="C1564" s="5">
        <f t="shared" si="522"/>
        <v>2023</v>
      </c>
      <c r="D1564" s="5" t="s">
        <v>1410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up'!$A$2:$C$48,3,FALSE)</f>
        <v>60</v>
      </c>
      <c r="J1564" s="5">
        <f>VLOOKUP(F1564,'Set up'!$A$2:$D$48,4,FALSE)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5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up'!$A$2:$E$48,5,FALSE)</f>
        <v>Chq</v>
      </c>
      <c r="S1564" s="1" t="s">
        <v>1845</v>
      </c>
    </row>
    <row r="1565" spans="1:19" x14ac:dyDescent="0.35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1412</v>
      </c>
      <c r="E1565" s="5" t="str">
        <f>VLOOKUP(F1565,'Set up'!$A$2:$C$48,2,FALSE)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up'!$A$2:$C$48,3,FALSE)</f>
        <v>Cash</v>
      </c>
      <c r="J1565" s="5">
        <f>VLOOKUP(F1565,'Set up'!$A$2:$D$48,4,FALSE)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up'!$A$2:$E$48,5,FALSE)</f>
        <v>Trsf</v>
      </c>
      <c r="S1565" s="1" t="s">
        <v>1836</v>
      </c>
    </row>
    <row r="1566" spans="1:19" x14ac:dyDescent="0.35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1412</v>
      </c>
      <c r="E1566" s="5" t="str">
        <f>VLOOKUP(F1566,'Set up'!$A$2:$C$48,2,FALSE)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up'!$A$2:$C$48,3,FALSE)</f>
        <v>Cash</v>
      </c>
      <c r="J1566" s="5">
        <f>VLOOKUP(F1566,'Set up'!$A$2:$D$48,4,FALSE)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6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up'!$A$2:$E$48,5,FALSE)</f>
        <v>Trsf</v>
      </c>
      <c r="S1566" s="1" t="s">
        <v>1837</v>
      </c>
    </row>
    <row r="1567" spans="1:19" x14ac:dyDescent="0.35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1412</v>
      </c>
      <c r="E1567" s="5" t="str">
        <f>VLOOKUP(F1567,'Set up'!$A$2:$C$48,2,FALSE)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up'!$A$2:$C$48,3,FALSE)</f>
        <v>Cash</v>
      </c>
      <c r="J1567" s="5">
        <f>VLOOKUP(F1567,'Set up'!$A$2:$D$48,4,FALSE)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6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up'!$A$2:$E$48,5,FALSE)</f>
        <v>Trsf</v>
      </c>
      <c r="S1567" s="1" t="s">
        <v>1838</v>
      </c>
    </row>
    <row r="1568" spans="1:19" x14ac:dyDescent="0.35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1412</v>
      </c>
      <c r="E1568" s="5" t="str">
        <f>VLOOKUP(F1568,'Set up'!$A$2:$C$48,2,FALSE)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up'!$A$2:$C$48,3,FALSE)</f>
        <v>Cash</v>
      </c>
      <c r="J1568" s="5">
        <f>VLOOKUP(F1568,'Set up'!$A$2:$D$48,4,FALSE)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6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up'!$A$2:$E$48,5,FALSE)</f>
        <v>Trsf</v>
      </c>
      <c r="S1568" s="1" t="s">
        <v>1839</v>
      </c>
    </row>
    <row r="1569" spans="1:19" x14ac:dyDescent="0.35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1412</v>
      </c>
      <c r="E1569" s="5" t="str">
        <f>VLOOKUP(F1569,'Set up'!$A$2:$C$48,2,FALSE)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up'!$A$2:$C$48,3,FALSE)</f>
        <v>Cash</v>
      </c>
      <c r="J1569" s="5">
        <f>VLOOKUP(F1569,'Set up'!$A$2:$D$48,4,FALSE)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6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up'!$A$2:$E$48,5,FALSE)</f>
        <v>Trsf</v>
      </c>
      <c r="S1569" s="1" t="s">
        <v>1840</v>
      </c>
    </row>
    <row r="1570" spans="1:19" x14ac:dyDescent="0.35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1412</v>
      </c>
      <c r="E1570" s="5" t="str">
        <f>VLOOKUP(F1570,'Set up'!$A$2:$C$48,2,FALSE)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up'!$A$2:$C$48,3,FALSE)</f>
        <v>Cash</v>
      </c>
      <c r="J1570" s="5">
        <f>VLOOKUP(F1570,'Set up'!$A$2:$D$48,4,FALSE)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6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up'!$A$2:$E$48,5,FALSE)</f>
        <v>Trsf</v>
      </c>
      <c r="S1570" s="1" t="s">
        <v>1841</v>
      </c>
    </row>
    <row r="1571" spans="1:19" x14ac:dyDescent="0.35">
      <c r="A1571" s="4" t="s">
        <v>1414</v>
      </c>
      <c r="B1571" s="5">
        <f t="shared" si="521"/>
        <v>4</v>
      </c>
      <c r="C1571" s="5">
        <f t="shared" si="522"/>
        <v>2023</v>
      </c>
      <c r="D1571" s="5" t="s">
        <v>1413</v>
      </c>
      <c r="E1571" s="5" t="str">
        <f>VLOOKUP(F1571,'Set up'!$A$2:$C$48,2,FALSE)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up'!$A$2:$C$48,3,FALSE)</f>
        <v>Cash</v>
      </c>
      <c r="J1571" s="5">
        <f>VLOOKUP(F1571,'Set up'!$A$2:$D$48,4,FALSE)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6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up'!$A$2:$E$48,5,FALSE)</f>
        <v>Trsf</v>
      </c>
      <c r="S1571" s="1" t="s">
        <v>1985</v>
      </c>
    </row>
    <row r="1572" spans="1:19" x14ac:dyDescent="0.35">
      <c r="A1572" s="4" t="s">
        <v>1414</v>
      </c>
      <c r="B1572" s="5">
        <f t="shared" si="521"/>
        <v>4</v>
      </c>
      <c r="C1572" s="5">
        <f t="shared" si="522"/>
        <v>2023</v>
      </c>
      <c r="D1572" s="5" t="s">
        <v>1415</v>
      </c>
      <c r="E1572" s="5" t="str">
        <f>VLOOKUP(F1572,'Set up'!$A$2:$C$48,2,FALSE)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up'!$A$2:$C$48,3,FALSE)</f>
        <v>Cash</v>
      </c>
      <c r="J1572" s="5">
        <f>VLOOKUP(F1572,'Set up'!$A$2:$D$48,4,FALSE)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up'!$A$2:$E$48,5,FALSE)</f>
        <v>Chq</v>
      </c>
      <c r="S1572" s="1" t="s">
        <v>1683</v>
      </c>
    </row>
    <row r="1573" spans="1:19" x14ac:dyDescent="0.35">
      <c r="A1573" s="4" t="s">
        <v>1414</v>
      </c>
      <c r="B1573" s="5">
        <f t="shared" si="521"/>
        <v>4</v>
      </c>
      <c r="C1573" s="5">
        <f t="shared" si="522"/>
        <v>2023</v>
      </c>
      <c r="D1573" s="5" t="s">
        <v>1415</v>
      </c>
      <c r="E1573" s="5" t="str">
        <f>VLOOKUP(F1573,'Set up'!$A$2:$C$48,2,FALSE)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up'!$A$2:$C$48,3,FALSE)</f>
        <v>Cash</v>
      </c>
      <c r="J1573" s="5">
        <f>VLOOKUP(F1573,'Set up'!$A$2:$D$48,4,FALSE)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up'!$A$2:$E$48,5,FALSE)</f>
        <v>Chq</v>
      </c>
      <c r="S1573" s="1" t="s">
        <v>1683</v>
      </c>
    </row>
    <row r="1574" spans="1:19" x14ac:dyDescent="0.35">
      <c r="A1574" s="4" t="s">
        <v>1417</v>
      </c>
      <c r="B1574" s="5">
        <f t="shared" si="521"/>
        <v>4</v>
      </c>
      <c r="C1574" s="5">
        <f t="shared" si="522"/>
        <v>2023</v>
      </c>
      <c r="D1574" s="5" t="s">
        <v>1416</v>
      </c>
      <c r="E1574" s="5" t="str">
        <f>VLOOKUP(F1574,'Set up'!$A$2:$C$48,2,FALSE)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up'!$A$2:$C$48,3,FALSE)</f>
        <v>Cash</v>
      </c>
      <c r="J1574" s="5">
        <f>VLOOKUP(F1574,'Set up'!$A$2:$D$48,4,FALSE)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8" si="537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up'!$A$2:$E$48,5,FALSE)</f>
        <v>Trsf</v>
      </c>
      <c r="S1574" s="1" t="s">
        <v>1524</v>
      </c>
    </row>
    <row r="1575" spans="1:19" x14ac:dyDescent="0.35">
      <c r="A1575" s="4" t="s">
        <v>1417</v>
      </c>
      <c r="B1575" s="5">
        <f t="shared" si="521"/>
        <v>4</v>
      </c>
      <c r="C1575" s="5">
        <f t="shared" si="522"/>
        <v>2023</v>
      </c>
      <c r="D1575" s="5" t="s">
        <v>1416</v>
      </c>
      <c r="E1575" s="5" t="str">
        <f>VLOOKUP(F1575,'Set up'!$A$2:$C$48,2,FALSE)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up'!$A$2:$C$48,3,FALSE)</f>
        <v>Cash</v>
      </c>
      <c r="J1575" s="5">
        <f>VLOOKUP(F1575,'Set up'!$A$2:$D$48,4,FALSE)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7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up'!$A$2:$E$48,5,FALSE)</f>
        <v>Trsf</v>
      </c>
      <c r="S1575" s="1" t="s">
        <v>1524</v>
      </c>
    </row>
    <row r="1576" spans="1:19" x14ac:dyDescent="0.35">
      <c r="A1576" s="4" t="s">
        <v>1417</v>
      </c>
      <c r="B1576" s="5">
        <f t="shared" si="521"/>
        <v>4</v>
      </c>
      <c r="C1576" s="5">
        <f t="shared" si="522"/>
        <v>2023</v>
      </c>
      <c r="D1576" s="5" t="s">
        <v>1416</v>
      </c>
      <c r="E1576" s="5" t="str">
        <f>VLOOKUP(F1576,'Set up'!$A$2:$C$48,2,FALSE)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up'!$A$2:$C$48,3,FALSE)</f>
        <v>Cash</v>
      </c>
      <c r="J1576" s="5">
        <f>VLOOKUP(F1576,'Set up'!$A$2:$D$48,4,FALSE)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7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up'!$A$2:$E$48,5,FALSE)</f>
        <v>Trsf</v>
      </c>
      <c r="S1576" s="1" t="s">
        <v>1524</v>
      </c>
    </row>
    <row r="1577" spans="1:19" x14ac:dyDescent="0.35">
      <c r="A1577" s="4" t="s">
        <v>1417</v>
      </c>
      <c r="B1577" s="5">
        <f t="shared" si="521"/>
        <v>4</v>
      </c>
      <c r="C1577" s="5">
        <f t="shared" si="522"/>
        <v>2023</v>
      </c>
      <c r="D1577" s="5" t="s">
        <v>1416</v>
      </c>
      <c r="E1577" s="5" t="str">
        <f>VLOOKUP(F1577,'Set up'!$A$2:$C$48,2,FALSE)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up'!$A$2:$C$48,3,FALSE)</f>
        <v>Cash</v>
      </c>
      <c r="J1577" s="5">
        <f>VLOOKUP(F1577,'Set up'!$A$2:$D$48,4,FALSE)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7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up'!$A$2:$E$48,5,FALSE)</f>
        <v>Trsf</v>
      </c>
      <c r="S1577" s="1" t="s">
        <v>1524</v>
      </c>
    </row>
    <row r="1578" spans="1:19" x14ac:dyDescent="0.35">
      <c r="A1578" s="4" t="s">
        <v>1419</v>
      </c>
      <c r="B1578" s="5">
        <f t="shared" ref="B1578:B1595" si="538">MONTH(A1578)</f>
        <v>4</v>
      </c>
      <c r="C1578" s="5">
        <f t="shared" ref="C1578:C1595" si="539">YEAR(A1578)</f>
        <v>2023</v>
      </c>
      <c r="D1578" s="5" t="s">
        <v>1418</v>
      </c>
      <c r="E1578" s="5" t="str">
        <f>VLOOKUP(F1578,'Set up'!$A$2:$C$48,2,FALSE)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up'!$A$2:$C$48,3,FALSE)</f>
        <v>Cash</v>
      </c>
      <c r="J1578" s="5">
        <f>VLOOKUP(F1578,'Set up'!$A$2:$D$48,4,FALSE)</f>
        <v>0</v>
      </c>
      <c r="K1578" s="4">
        <f t="shared" si="532"/>
        <v>45025</v>
      </c>
      <c r="L1578" s="5">
        <f t="shared" ref="L1578:L1595" si="540">MONTH(K1578)</f>
        <v>4</v>
      </c>
      <c r="M1578" s="5">
        <f t="shared" ref="M1578:M1595" si="541">YEAR(K1578)</f>
        <v>2023</v>
      </c>
      <c r="N1578" s="6">
        <v>1000</v>
      </c>
      <c r="O1578" s="6">
        <f t="shared" si="537"/>
        <v>-1000</v>
      </c>
      <c r="P1578" s="6">
        <f t="shared" ref="P1578:P1595" si="542">SUM(N1578+O1578)</f>
        <v>0</v>
      </c>
      <c r="Q1578" s="7">
        <f t="shared" ref="Q1578:Q1595" si="543">SUM(Q1577+N1578)</f>
        <v>2914237.5500000007</v>
      </c>
      <c r="R1578" s="44" t="str">
        <f>VLOOKUP(F1578,'Set up'!$A$2:$E$48,5,FALSE)</f>
        <v>Trsf</v>
      </c>
      <c r="S1578" s="1" t="s">
        <v>2396</v>
      </c>
    </row>
    <row r="1579" spans="1:19" x14ac:dyDescent="0.35">
      <c r="A1579" s="4" t="s">
        <v>1426</v>
      </c>
      <c r="B1579" s="5">
        <f t="shared" si="538"/>
        <v>4</v>
      </c>
      <c r="C1579" s="5">
        <f t="shared" si="539"/>
        <v>2023</v>
      </c>
      <c r="D1579" s="5" t="s">
        <v>1422</v>
      </c>
      <c r="E1579" s="5" t="str">
        <f>VLOOKUP(F1579,'Set up'!$A$2:$C$48,2,FALSE)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up'!$A$2:$C$48,3,FALSE)</f>
        <v>Cash</v>
      </c>
      <c r="J1579" s="5">
        <f>VLOOKUP(F1579,'Set up'!$A$2:$D$48,4,FALSE)</f>
        <v>0</v>
      </c>
      <c r="K1579" s="4">
        <f t="shared" si="532"/>
        <v>45027</v>
      </c>
      <c r="L1579" s="5">
        <f t="shared" si="540"/>
        <v>4</v>
      </c>
      <c r="M1579" s="5">
        <f t="shared" si="541"/>
        <v>2023</v>
      </c>
      <c r="N1579" s="6">
        <v>267</v>
      </c>
      <c r="O1579" s="6">
        <f t="shared" ref="O1579:O1585" si="544">-N1579</f>
        <v>-267</v>
      </c>
      <c r="P1579" s="6">
        <f t="shared" si="542"/>
        <v>0</v>
      </c>
      <c r="Q1579" s="7">
        <f t="shared" si="543"/>
        <v>2914504.5500000007</v>
      </c>
      <c r="R1579" s="44" t="str">
        <f>VLOOKUP(F1579,'Set up'!$A$2:$E$48,5,FALSE)</f>
        <v>Trsf</v>
      </c>
      <c r="S1579" s="1" t="s">
        <v>1485</v>
      </c>
    </row>
    <row r="1580" spans="1:19" x14ac:dyDescent="0.35">
      <c r="A1580" s="4" t="s">
        <v>1426</v>
      </c>
      <c r="B1580" s="5">
        <f t="shared" si="538"/>
        <v>4</v>
      </c>
      <c r="C1580" s="5">
        <f t="shared" si="539"/>
        <v>2023</v>
      </c>
      <c r="D1580" s="5" t="s">
        <v>1422</v>
      </c>
      <c r="E1580" s="5" t="str">
        <f>VLOOKUP(F1580,'Set up'!$A$2:$C$48,2,FALSE)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up'!$A$2:$C$48,3,FALSE)</f>
        <v>Cash</v>
      </c>
      <c r="J1580" s="5">
        <f>VLOOKUP(F1580,'Set up'!$A$2:$D$48,4,FALSE)</f>
        <v>0</v>
      </c>
      <c r="K1580" s="4">
        <f t="shared" si="532"/>
        <v>45027</v>
      </c>
      <c r="L1580" s="5">
        <f t="shared" si="540"/>
        <v>4</v>
      </c>
      <c r="M1580" s="5">
        <f t="shared" si="541"/>
        <v>2023</v>
      </c>
      <c r="N1580" s="6">
        <v>258</v>
      </c>
      <c r="O1580" s="6">
        <f t="shared" si="544"/>
        <v>-258</v>
      </c>
      <c r="P1580" s="6">
        <f t="shared" si="542"/>
        <v>0</v>
      </c>
      <c r="Q1580" s="7">
        <f t="shared" si="543"/>
        <v>2914762.5500000007</v>
      </c>
      <c r="R1580" s="44" t="str">
        <f>VLOOKUP(F1580,'Set up'!$A$2:$E$48,5,FALSE)</f>
        <v>Trsf</v>
      </c>
      <c r="S1580" s="1" t="s">
        <v>1485</v>
      </c>
    </row>
    <row r="1581" spans="1:19" x14ac:dyDescent="0.35">
      <c r="A1581" s="4" t="s">
        <v>1426</v>
      </c>
      <c r="B1581" s="5">
        <f t="shared" si="538"/>
        <v>4</v>
      </c>
      <c r="C1581" s="5">
        <f t="shared" si="539"/>
        <v>2023</v>
      </c>
      <c r="D1581" s="5" t="s">
        <v>1422</v>
      </c>
      <c r="E1581" s="5" t="str">
        <f>VLOOKUP(F1581,'Set up'!$A$2:$C$48,2,FALSE)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up'!$A$2:$C$48,3,FALSE)</f>
        <v>Cash</v>
      </c>
      <c r="J1581" s="5">
        <f>VLOOKUP(F1581,'Set up'!$A$2:$D$48,4,FALSE)</f>
        <v>0</v>
      </c>
      <c r="K1581" s="4">
        <f t="shared" si="532"/>
        <v>45027</v>
      </c>
      <c r="L1581" s="5">
        <f t="shared" si="540"/>
        <v>4</v>
      </c>
      <c r="M1581" s="5">
        <f t="shared" si="541"/>
        <v>2023</v>
      </c>
      <c r="N1581" s="6">
        <v>95</v>
      </c>
      <c r="O1581" s="6">
        <f t="shared" si="544"/>
        <v>-95</v>
      </c>
      <c r="P1581" s="6">
        <f t="shared" si="542"/>
        <v>0</v>
      </c>
      <c r="Q1581" s="7">
        <f t="shared" si="543"/>
        <v>2914857.5500000007</v>
      </c>
      <c r="R1581" s="44" t="str">
        <f>VLOOKUP(F1581,'Set up'!$A$2:$E$48,5,FALSE)</f>
        <v>Trsf</v>
      </c>
      <c r="S1581" s="1" t="s">
        <v>1485</v>
      </c>
    </row>
    <row r="1582" spans="1:19" x14ac:dyDescent="0.35">
      <c r="A1582" s="4" t="s">
        <v>1426</v>
      </c>
      <c r="B1582" s="5">
        <f t="shared" si="538"/>
        <v>4</v>
      </c>
      <c r="C1582" s="5">
        <f t="shared" si="539"/>
        <v>2023</v>
      </c>
      <c r="D1582" s="5" t="s">
        <v>1422</v>
      </c>
      <c r="E1582" s="5" t="str">
        <f>VLOOKUP(F1582,'Set up'!$A$2:$C$48,2,FALSE)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up'!$A$2:$C$48,3,FALSE)</f>
        <v>Cash</v>
      </c>
      <c r="J1582" s="5">
        <f>VLOOKUP(F1582,'Set up'!$A$2:$D$48,4,FALSE)</f>
        <v>0</v>
      </c>
      <c r="K1582" s="4">
        <f t="shared" si="532"/>
        <v>45027</v>
      </c>
      <c r="L1582" s="5">
        <f t="shared" si="540"/>
        <v>4</v>
      </c>
      <c r="M1582" s="5">
        <f t="shared" si="541"/>
        <v>2023</v>
      </c>
      <c r="N1582" s="6">
        <v>50</v>
      </c>
      <c r="O1582" s="6">
        <f t="shared" si="544"/>
        <v>-50</v>
      </c>
      <c r="P1582" s="6">
        <f t="shared" si="542"/>
        <v>0</v>
      </c>
      <c r="Q1582" s="7">
        <f t="shared" si="543"/>
        <v>2914907.5500000007</v>
      </c>
      <c r="R1582" s="44" t="str">
        <f>VLOOKUP(F1582,'Set up'!$A$2:$E$48,5,FALSE)</f>
        <v>Trsf</v>
      </c>
      <c r="S1582" s="1" t="s">
        <v>1485</v>
      </c>
    </row>
    <row r="1583" spans="1:19" x14ac:dyDescent="0.35">
      <c r="A1583" s="4" t="s">
        <v>1428</v>
      </c>
      <c r="B1583" s="5">
        <f t="shared" si="538"/>
        <v>4</v>
      </c>
      <c r="C1583" s="5">
        <f t="shared" si="539"/>
        <v>2023</v>
      </c>
      <c r="D1583" s="5" t="s">
        <v>1427</v>
      </c>
      <c r="E1583" s="5" t="str">
        <f>VLOOKUP(F1583,'Set up'!$A$2:$C$48,2,FALSE)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up'!$A$2:$C$48,3,FALSE)</f>
        <v>Cash</v>
      </c>
      <c r="J1583" s="5">
        <f>VLOOKUP(F1583,'Set up'!$A$2:$D$48,4,FALSE)</f>
        <v>0</v>
      </c>
      <c r="K1583" s="4">
        <f t="shared" si="532"/>
        <v>45028</v>
      </c>
      <c r="L1583" s="5">
        <f t="shared" si="540"/>
        <v>4</v>
      </c>
      <c r="M1583" s="5">
        <f t="shared" si="541"/>
        <v>2023</v>
      </c>
      <c r="N1583" s="6">
        <v>1870</v>
      </c>
      <c r="O1583" s="6">
        <f t="shared" si="544"/>
        <v>-1870</v>
      </c>
      <c r="P1583" s="6">
        <f t="shared" si="542"/>
        <v>0</v>
      </c>
      <c r="Q1583" s="7">
        <f t="shared" si="543"/>
        <v>2916777.5500000007</v>
      </c>
      <c r="R1583" s="44" t="str">
        <f>VLOOKUP(F1583,'Set up'!$A$2:$E$48,5,FALSE)</f>
        <v>PD Chq</v>
      </c>
      <c r="S1583" s="1" t="s">
        <v>2118</v>
      </c>
    </row>
    <row r="1584" spans="1:19" x14ac:dyDescent="0.35">
      <c r="A1584" s="4" t="s">
        <v>1428</v>
      </c>
      <c r="B1584" s="5">
        <f t="shared" si="538"/>
        <v>4</v>
      </c>
      <c r="C1584" s="5">
        <f t="shared" si="539"/>
        <v>2023</v>
      </c>
      <c r="D1584" s="5" t="s">
        <v>1427</v>
      </c>
      <c r="E1584" s="5" t="str">
        <f>VLOOKUP(F1584,'Set up'!$A$2:$C$48,2,FALSE)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up'!$A$2:$C$48,3,FALSE)</f>
        <v>Cash</v>
      </c>
      <c r="J1584" s="5">
        <f>VLOOKUP(F1584,'Set up'!$A$2:$D$48,4,FALSE)</f>
        <v>0</v>
      </c>
      <c r="K1584" s="4">
        <f t="shared" si="532"/>
        <v>45028</v>
      </c>
      <c r="L1584" s="5">
        <f t="shared" si="540"/>
        <v>4</v>
      </c>
      <c r="M1584" s="5">
        <f t="shared" si="541"/>
        <v>2023</v>
      </c>
      <c r="N1584" s="6">
        <v>765</v>
      </c>
      <c r="O1584" s="6">
        <f t="shared" si="544"/>
        <v>-765</v>
      </c>
      <c r="P1584" s="6">
        <f t="shared" si="542"/>
        <v>0</v>
      </c>
      <c r="Q1584" s="7">
        <f t="shared" si="543"/>
        <v>2917542.5500000007</v>
      </c>
      <c r="R1584" s="44" t="str">
        <f>VLOOKUP(F1584,'Set up'!$A$2:$E$48,5,FALSE)</f>
        <v>PD Chq</v>
      </c>
      <c r="S1584" s="1" t="s">
        <v>2118</v>
      </c>
    </row>
    <row r="1585" spans="1:19" x14ac:dyDescent="0.35">
      <c r="A1585" s="4" t="s">
        <v>1428</v>
      </c>
      <c r="B1585" s="5">
        <f t="shared" si="538"/>
        <v>4</v>
      </c>
      <c r="C1585" s="5">
        <f t="shared" si="539"/>
        <v>2023</v>
      </c>
      <c r="D1585" s="5" t="s">
        <v>1427</v>
      </c>
      <c r="E1585" s="5" t="str">
        <f>VLOOKUP(F1585,'Set up'!$A$2:$C$48,2,FALSE)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up'!$A$2:$C$48,3,FALSE)</f>
        <v>Cash</v>
      </c>
      <c r="J1585" s="5">
        <f>VLOOKUP(F1585,'Set up'!$A$2:$D$48,4,FALSE)</f>
        <v>0</v>
      </c>
      <c r="K1585" s="4">
        <f t="shared" si="532"/>
        <v>45028</v>
      </c>
      <c r="L1585" s="5">
        <f t="shared" si="540"/>
        <v>4</v>
      </c>
      <c r="M1585" s="5">
        <f t="shared" si="541"/>
        <v>2023</v>
      </c>
      <c r="N1585" s="6">
        <v>312.5</v>
      </c>
      <c r="O1585" s="6">
        <f t="shared" si="544"/>
        <v>-312.5</v>
      </c>
      <c r="P1585" s="6">
        <f t="shared" si="542"/>
        <v>0</v>
      </c>
      <c r="Q1585" s="7">
        <f t="shared" si="543"/>
        <v>2917855.0500000007</v>
      </c>
      <c r="R1585" s="44" t="str">
        <f>VLOOKUP(F1585,'Set up'!$A$2:$E$48,5,FALSE)</f>
        <v>PD Chq</v>
      </c>
      <c r="S1585" s="1" t="s">
        <v>2118</v>
      </c>
    </row>
    <row r="1586" spans="1:19" x14ac:dyDescent="0.35">
      <c r="A1586" s="4" t="s">
        <v>1430</v>
      </c>
      <c r="B1586" s="5">
        <f t="shared" si="538"/>
        <v>4</v>
      </c>
      <c r="C1586" s="5">
        <f t="shared" si="539"/>
        <v>2023</v>
      </c>
      <c r="D1586" s="5" t="s">
        <v>1429</v>
      </c>
      <c r="E1586" s="5" t="str">
        <f>VLOOKUP(F1586,'Set up'!$A$2:$C$48,2,FALSE)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up'!$A$2:$C$48,3,FALSE)</f>
        <v>30</v>
      </c>
      <c r="J1586" s="5">
        <f>VLOOKUP(F1586,'Set up'!$A$2:$D$48,4,FALSE)</f>
        <v>30</v>
      </c>
      <c r="K1586" s="4">
        <f t="shared" si="532"/>
        <v>45059</v>
      </c>
      <c r="L1586" s="5">
        <f t="shared" si="540"/>
        <v>5</v>
      </c>
      <c r="M1586" s="5">
        <f t="shared" si="541"/>
        <v>2023</v>
      </c>
      <c r="N1586" s="6">
        <v>3696</v>
      </c>
      <c r="O1586" s="6">
        <f t="shared" ref="O1586:O1587" si="545">-N1586</f>
        <v>-3696</v>
      </c>
      <c r="P1586" s="6">
        <f t="shared" si="542"/>
        <v>0</v>
      </c>
      <c r="Q1586" s="7">
        <f t="shared" si="543"/>
        <v>2921551.0500000007</v>
      </c>
      <c r="R1586" s="44" t="str">
        <f>VLOOKUP(F1586,'Set up'!$A$2:$E$48,5,FALSE)</f>
        <v>Chq</v>
      </c>
      <c r="S1586" s="1" t="s">
        <v>1568</v>
      </c>
    </row>
    <row r="1587" spans="1:19" x14ac:dyDescent="0.35">
      <c r="A1587" s="4" t="s">
        <v>1430</v>
      </c>
      <c r="B1587" s="5">
        <f t="shared" si="538"/>
        <v>4</v>
      </c>
      <c r="C1587" s="5">
        <f t="shared" si="539"/>
        <v>2023</v>
      </c>
      <c r="D1587" s="5" t="s">
        <v>1429</v>
      </c>
      <c r="E1587" s="5" t="str">
        <f>VLOOKUP(F1587,'Set up'!$A$2:$C$48,2,FALSE)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up'!$A$2:$C$48,3,FALSE)</f>
        <v>30</v>
      </c>
      <c r="J1587" s="5">
        <f>VLOOKUP(F1587,'Set up'!$A$2:$D$48,4,FALSE)</f>
        <v>30</v>
      </c>
      <c r="K1587" s="4">
        <f t="shared" si="532"/>
        <v>45059</v>
      </c>
      <c r="L1587" s="5">
        <f t="shared" si="540"/>
        <v>5</v>
      </c>
      <c r="M1587" s="5">
        <f t="shared" si="541"/>
        <v>2023</v>
      </c>
      <c r="N1587" s="6">
        <v>1263.5999999999999</v>
      </c>
      <c r="O1587" s="6">
        <f t="shared" si="545"/>
        <v>-1263.5999999999999</v>
      </c>
      <c r="P1587" s="6">
        <f t="shared" si="542"/>
        <v>0</v>
      </c>
      <c r="Q1587" s="7">
        <f t="shared" si="543"/>
        <v>2922814.6500000008</v>
      </c>
      <c r="R1587" s="44" t="str">
        <f>VLOOKUP(F1587,'Set up'!$A$2:$E$48,5,FALSE)</f>
        <v>Chq</v>
      </c>
      <c r="S1587" s="1" t="s">
        <v>1568</v>
      </c>
    </row>
    <row r="1588" spans="1:19" x14ac:dyDescent="0.35">
      <c r="A1588" s="4">
        <v>45030</v>
      </c>
      <c r="B1588" s="5">
        <f t="shared" si="538"/>
        <v>4</v>
      </c>
      <c r="C1588" s="5">
        <f t="shared" si="539"/>
        <v>2023</v>
      </c>
      <c r="D1588" s="5" t="s">
        <v>1432</v>
      </c>
      <c r="E1588" s="5" t="str">
        <f>VLOOKUP(F1588,'Set up'!$A$2:$C$48,2,FALSE)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up'!$A$2:$C$48,3,FALSE)</f>
        <v>Cash</v>
      </c>
      <c r="J1588" s="5">
        <f>VLOOKUP(F1588,'Set up'!$A$2:$D$48,4,FALSE)</f>
        <v>0</v>
      </c>
      <c r="K1588" s="4">
        <f t="shared" si="532"/>
        <v>45030</v>
      </c>
      <c r="L1588" s="5">
        <f t="shared" si="540"/>
        <v>4</v>
      </c>
      <c r="M1588" s="5">
        <f t="shared" si="541"/>
        <v>2023</v>
      </c>
      <c r="N1588" s="6">
        <v>1892</v>
      </c>
      <c r="O1588" s="6">
        <f>-1642.8-249.2</f>
        <v>-1892</v>
      </c>
      <c r="P1588" s="6">
        <f t="shared" si="542"/>
        <v>0</v>
      </c>
      <c r="Q1588" s="7">
        <f t="shared" si="543"/>
        <v>2924706.6500000008</v>
      </c>
      <c r="R1588" s="44" t="str">
        <f>VLOOKUP(F1588,'Set up'!$A$2:$E$48,5,FALSE)</f>
        <v>Trsf</v>
      </c>
      <c r="S1588" s="1" t="s">
        <v>2246</v>
      </c>
    </row>
    <row r="1589" spans="1:19" x14ac:dyDescent="0.35">
      <c r="A1589" s="4">
        <v>45030</v>
      </c>
      <c r="B1589" s="5">
        <f t="shared" si="538"/>
        <v>4</v>
      </c>
      <c r="C1589" s="5">
        <f t="shared" si="539"/>
        <v>2023</v>
      </c>
      <c r="D1589" s="5" t="s">
        <v>1432</v>
      </c>
      <c r="E1589" s="5" t="str">
        <f>VLOOKUP(F1589,'Set up'!$A$2:$C$48,2,FALSE)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up'!$A$2:$C$48,3,FALSE)</f>
        <v>Cash</v>
      </c>
      <c r="J1589" s="5">
        <f>VLOOKUP(F1589,'Set up'!$A$2:$D$48,4,FALSE)</f>
        <v>0</v>
      </c>
      <c r="K1589" s="4">
        <f t="shared" si="532"/>
        <v>45030</v>
      </c>
      <c r="L1589" s="5">
        <f t="shared" si="540"/>
        <v>4</v>
      </c>
      <c r="M1589" s="5">
        <f t="shared" si="541"/>
        <v>2023</v>
      </c>
      <c r="N1589" s="6">
        <v>258</v>
      </c>
      <c r="O1589" s="6">
        <f t="shared" ref="O1589:O1591" si="546">-N1589</f>
        <v>-258</v>
      </c>
      <c r="P1589" s="6">
        <f t="shared" si="542"/>
        <v>0</v>
      </c>
      <c r="Q1589" s="7">
        <f t="shared" si="543"/>
        <v>2924964.6500000008</v>
      </c>
      <c r="R1589" s="44" t="str">
        <f>VLOOKUP(F1589,'Set up'!$A$2:$E$48,5,FALSE)</f>
        <v>Trsf</v>
      </c>
      <c r="S1589" s="1" t="s">
        <v>2248</v>
      </c>
    </row>
    <row r="1590" spans="1:19" x14ac:dyDescent="0.35">
      <c r="A1590" s="4">
        <v>45030</v>
      </c>
      <c r="B1590" s="5">
        <f t="shared" si="538"/>
        <v>4</v>
      </c>
      <c r="C1590" s="5">
        <f t="shared" si="539"/>
        <v>2023</v>
      </c>
      <c r="D1590" s="5" t="s">
        <v>1432</v>
      </c>
      <c r="E1590" s="5" t="str">
        <f>VLOOKUP(F1590,'Set up'!$A$2:$C$48,2,FALSE)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up'!$A$2:$C$48,3,FALSE)</f>
        <v>Cash</v>
      </c>
      <c r="J1590" s="5">
        <f>VLOOKUP(F1590,'Set up'!$A$2:$D$48,4,FALSE)</f>
        <v>0</v>
      </c>
      <c r="K1590" s="4">
        <f t="shared" si="532"/>
        <v>45030</v>
      </c>
      <c r="L1590" s="5">
        <f t="shared" si="540"/>
        <v>4</v>
      </c>
      <c r="M1590" s="5">
        <f t="shared" si="541"/>
        <v>2023</v>
      </c>
      <c r="N1590" s="6">
        <v>110</v>
      </c>
      <c r="O1590" s="6">
        <f t="shared" si="546"/>
        <v>-110</v>
      </c>
      <c r="P1590" s="6">
        <f t="shared" si="542"/>
        <v>0</v>
      </c>
      <c r="Q1590" s="7">
        <f t="shared" si="543"/>
        <v>2925074.6500000008</v>
      </c>
      <c r="R1590" s="44" t="str">
        <f>VLOOKUP(F1590,'Set up'!$A$2:$E$48,5,FALSE)</f>
        <v>Trsf</v>
      </c>
      <c r="S1590" s="1" t="s">
        <v>2247</v>
      </c>
    </row>
    <row r="1591" spans="1:19" x14ac:dyDescent="0.35">
      <c r="A1591" s="4" t="s">
        <v>1435</v>
      </c>
      <c r="B1591" s="5">
        <f t="shared" si="538"/>
        <v>4</v>
      </c>
      <c r="C1591" s="5">
        <f t="shared" si="539"/>
        <v>2023</v>
      </c>
      <c r="D1591" s="5" t="s">
        <v>1433</v>
      </c>
      <c r="E1591" s="5" t="str">
        <f>VLOOKUP(F1591,'Set up'!$A$2:$C$48,2,FALSE)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up'!$A$2:$C$48,3,FALSE)</f>
        <v>Cash</v>
      </c>
      <c r="J1591" s="5">
        <f>VLOOKUP(F1591,'Set up'!$A$2:$D$48,4,FALSE)</f>
        <v>0</v>
      </c>
      <c r="K1591" s="4">
        <f t="shared" si="532"/>
        <v>45031</v>
      </c>
      <c r="L1591" s="5">
        <f t="shared" si="540"/>
        <v>4</v>
      </c>
      <c r="M1591" s="5">
        <f t="shared" si="541"/>
        <v>2023</v>
      </c>
      <c r="N1591" s="6">
        <v>312.5</v>
      </c>
      <c r="O1591" s="6">
        <f t="shared" si="546"/>
        <v>-312.5</v>
      </c>
      <c r="P1591" s="6">
        <f t="shared" si="542"/>
        <v>0</v>
      </c>
      <c r="Q1591" s="7">
        <f t="shared" si="543"/>
        <v>2925387.1500000008</v>
      </c>
      <c r="R1591" s="44" t="str">
        <f>VLOOKUP(F1591,'Set up'!$A$2:$E$48,5,FALSE)</f>
        <v>Trsf</v>
      </c>
      <c r="S1591" s="1" t="s">
        <v>2397</v>
      </c>
    </row>
    <row r="1592" spans="1:19" x14ac:dyDescent="0.35">
      <c r="A1592" s="4" t="s">
        <v>1435</v>
      </c>
      <c r="B1592" s="5">
        <f t="shared" si="538"/>
        <v>4</v>
      </c>
      <c r="C1592" s="5">
        <f t="shared" si="539"/>
        <v>2023</v>
      </c>
      <c r="D1592" s="5" t="s">
        <v>1434</v>
      </c>
      <c r="E1592" s="5" t="str">
        <f>VLOOKUP(F1592,'Set up'!$A$2:$C$48,2,FALSE)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up'!$A$2:$C$48,3,FALSE)</f>
        <v>Cash</v>
      </c>
      <c r="J1592" s="5">
        <f>VLOOKUP(F1592,'Set up'!$A$2:$D$48,4,FALSE)</f>
        <v>0</v>
      </c>
      <c r="K1592" s="4">
        <f t="shared" si="532"/>
        <v>45031</v>
      </c>
      <c r="L1592" s="5">
        <f t="shared" si="540"/>
        <v>4</v>
      </c>
      <c r="M1592" s="5">
        <f t="shared" si="541"/>
        <v>2023</v>
      </c>
      <c r="N1592" s="6">
        <v>8910</v>
      </c>
      <c r="O1592" s="6">
        <f>-5756.9-3153.1</f>
        <v>-8910</v>
      </c>
      <c r="P1592" s="6">
        <f t="shared" si="542"/>
        <v>0</v>
      </c>
      <c r="Q1592" s="7">
        <f t="shared" si="543"/>
        <v>2934297.1500000008</v>
      </c>
      <c r="R1592" s="44" t="str">
        <f>VLOOKUP(F1592,'Set up'!$A$2:$E$48,5,FALSE)</f>
        <v>Trsf</v>
      </c>
      <c r="S1592" s="1" t="s">
        <v>2398</v>
      </c>
    </row>
    <row r="1593" spans="1:19" x14ac:dyDescent="0.35">
      <c r="A1593" s="4" t="s">
        <v>1435</v>
      </c>
      <c r="B1593" s="5">
        <f t="shared" si="538"/>
        <v>4</v>
      </c>
      <c r="C1593" s="5">
        <f t="shared" si="539"/>
        <v>2023</v>
      </c>
      <c r="D1593" s="5" t="s">
        <v>1434</v>
      </c>
      <c r="E1593" s="5" t="str">
        <f>VLOOKUP(F1593,'Set up'!$A$2:$C$48,2,FALSE)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up'!$A$2:$C$48,3,FALSE)</f>
        <v>Cash</v>
      </c>
      <c r="J1593" s="5">
        <f>VLOOKUP(F1593,'Set up'!$A$2:$D$48,4,FALSE)</f>
        <v>0</v>
      </c>
      <c r="K1593" s="4">
        <f t="shared" si="532"/>
        <v>45031</v>
      </c>
      <c r="L1593" s="5">
        <f t="shared" si="540"/>
        <v>4</v>
      </c>
      <c r="M1593" s="5">
        <f t="shared" si="541"/>
        <v>2023</v>
      </c>
      <c r="N1593" s="6">
        <v>3420</v>
      </c>
      <c r="O1593" s="6">
        <f t="shared" ref="O1593:O1595" si="547">-N1593</f>
        <v>-3420</v>
      </c>
      <c r="P1593" s="6">
        <f t="shared" si="542"/>
        <v>0</v>
      </c>
      <c r="Q1593" s="7">
        <f t="shared" si="543"/>
        <v>2937717.1500000008</v>
      </c>
      <c r="R1593" s="44" t="str">
        <f>VLOOKUP(F1593,'Set up'!$A$2:$E$48,5,FALSE)</f>
        <v>Trsf</v>
      </c>
      <c r="S1593" s="1" t="s">
        <v>2400</v>
      </c>
    </row>
    <row r="1594" spans="1:19" x14ac:dyDescent="0.35">
      <c r="A1594" s="4" t="s">
        <v>1435</v>
      </c>
      <c r="B1594" s="5">
        <f t="shared" si="538"/>
        <v>4</v>
      </c>
      <c r="C1594" s="5">
        <f t="shared" si="539"/>
        <v>2023</v>
      </c>
      <c r="D1594" s="5" t="s">
        <v>1434</v>
      </c>
      <c r="E1594" s="5" t="str">
        <f>VLOOKUP(F1594,'Set up'!$A$2:$C$48,2,FALSE)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up'!$A$2:$C$48,3,FALSE)</f>
        <v>Cash</v>
      </c>
      <c r="J1594" s="5">
        <f>VLOOKUP(F1594,'Set up'!$A$2:$D$48,4,FALSE)</f>
        <v>0</v>
      </c>
      <c r="K1594" s="4">
        <f t="shared" si="532"/>
        <v>45031</v>
      </c>
      <c r="L1594" s="5">
        <f t="shared" si="540"/>
        <v>4</v>
      </c>
      <c r="M1594" s="5">
        <f t="shared" si="541"/>
        <v>2023</v>
      </c>
      <c r="N1594" s="6">
        <v>1852.2000000000003</v>
      </c>
      <c r="O1594" s="6">
        <f t="shared" si="547"/>
        <v>-1852.2000000000003</v>
      </c>
      <c r="P1594" s="6">
        <f t="shared" si="542"/>
        <v>0</v>
      </c>
      <c r="Q1594" s="7">
        <f t="shared" si="543"/>
        <v>2939569.350000001</v>
      </c>
      <c r="R1594" s="44" t="str">
        <f>VLOOKUP(F1594,'Set up'!$A$2:$E$48,5,FALSE)</f>
        <v>Trsf</v>
      </c>
      <c r="S1594" s="1" t="s">
        <v>2401</v>
      </c>
    </row>
    <row r="1595" spans="1:19" x14ac:dyDescent="0.35">
      <c r="A1595" s="4" t="s">
        <v>1435</v>
      </c>
      <c r="B1595" s="5">
        <f t="shared" si="538"/>
        <v>4</v>
      </c>
      <c r="C1595" s="5">
        <f t="shared" si="539"/>
        <v>2023</v>
      </c>
      <c r="D1595" s="5" t="s">
        <v>1434</v>
      </c>
      <c r="E1595" s="5" t="str">
        <f>VLOOKUP(F1595,'Set up'!$A$2:$C$48,2,FALSE)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up'!$A$2:$C$48,3,FALSE)</f>
        <v>Cash</v>
      </c>
      <c r="J1595" s="5">
        <f>VLOOKUP(F1595,'Set up'!$A$2:$D$48,4,FALSE)</f>
        <v>0</v>
      </c>
      <c r="K1595" s="4">
        <f t="shared" si="532"/>
        <v>45031</v>
      </c>
      <c r="L1595" s="5">
        <f t="shared" si="540"/>
        <v>4</v>
      </c>
      <c r="M1595" s="5">
        <f t="shared" si="541"/>
        <v>2023</v>
      </c>
      <c r="N1595" s="6">
        <v>1000</v>
      </c>
      <c r="O1595" s="6">
        <f t="shared" si="547"/>
        <v>-1000</v>
      </c>
      <c r="P1595" s="6">
        <f t="shared" si="542"/>
        <v>0</v>
      </c>
      <c r="Q1595" s="7">
        <f t="shared" si="543"/>
        <v>2940569.350000001</v>
      </c>
      <c r="R1595" s="44" t="str">
        <f>VLOOKUP(F1595,'Set up'!$A$2:$E$48,5,FALSE)</f>
        <v>Trsf</v>
      </c>
      <c r="S1595" s="1" t="s">
        <v>2402</v>
      </c>
    </row>
    <row r="1596" spans="1:19" x14ac:dyDescent="0.35">
      <c r="A1596" s="4" t="s">
        <v>1439</v>
      </c>
      <c r="B1596" s="5">
        <f t="shared" ref="B1596:B1619" si="548">MONTH(A1596)</f>
        <v>4</v>
      </c>
      <c r="C1596" s="5">
        <f t="shared" ref="C1596:C1619" si="549">YEAR(A1596)</f>
        <v>2023</v>
      </c>
      <c r="D1596" s="5" t="s">
        <v>1438</v>
      </c>
      <c r="E1596" s="5" t="str">
        <f>VLOOKUP(F1596,'Set up'!$A$2:$C$48,2,FALSE)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up'!$A$2:$C$48,3,FALSE)</f>
        <v>Cash</v>
      </c>
      <c r="J1596" s="5">
        <f>VLOOKUP(F1596,'Set up'!$A$2:$D$48,4,FALSE)</f>
        <v>0</v>
      </c>
      <c r="K1596" s="4">
        <f t="shared" si="532"/>
        <v>45034</v>
      </c>
      <c r="L1596" s="5">
        <f t="shared" ref="L1596:L1620" si="550">MONTH(K1596)</f>
        <v>4</v>
      </c>
      <c r="M1596" s="5">
        <f t="shared" ref="M1596:M1620" si="551">YEAR(K1596)</f>
        <v>2023</v>
      </c>
      <c r="N1596" s="6">
        <v>1870</v>
      </c>
      <c r="O1596" s="6">
        <f t="shared" ref="O1596:O1599" si="552">-N1596</f>
        <v>-1870</v>
      </c>
      <c r="P1596" s="6">
        <f t="shared" ref="P1596:P1620" si="553">SUM(N1596+O1596)</f>
        <v>0</v>
      </c>
      <c r="Q1596" s="7">
        <f t="shared" ref="Q1596:Q1620" si="554">SUM(Q1595+N1596)</f>
        <v>2942439.350000001</v>
      </c>
      <c r="R1596" s="44" t="str">
        <f>VLOOKUP(F1596,'Set up'!$A$2:$E$48,5,FALSE)</f>
        <v>PD Chq</v>
      </c>
      <c r="S1596" s="1" t="s">
        <v>2119</v>
      </c>
    </row>
    <row r="1597" spans="1:19" x14ac:dyDescent="0.35">
      <c r="A1597" s="4" t="s">
        <v>1439</v>
      </c>
      <c r="B1597" s="5">
        <f t="shared" si="548"/>
        <v>4</v>
      </c>
      <c r="C1597" s="5">
        <f t="shared" si="549"/>
        <v>2023</v>
      </c>
      <c r="D1597" s="5" t="s">
        <v>1438</v>
      </c>
      <c r="E1597" s="5" t="str">
        <f>VLOOKUP(F1597,'Set up'!$A$2:$C$48,2,FALSE)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up'!$A$2:$C$48,3,FALSE)</f>
        <v>Cash</v>
      </c>
      <c r="J1597" s="5">
        <f>VLOOKUP(F1597,'Set up'!$A$2:$D$48,4,FALSE)</f>
        <v>0</v>
      </c>
      <c r="K1597" s="4">
        <f t="shared" si="532"/>
        <v>45034</v>
      </c>
      <c r="L1597" s="5">
        <f t="shared" si="550"/>
        <v>4</v>
      </c>
      <c r="M1597" s="5">
        <f t="shared" si="551"/>
        <v>2023</v>
      </c>
      <c r="N1597" s="6">
        <v>765</v>
      </c>
      <c r="O1597" s="6">
        <f t="shared" si="552"/>
        <v>-765</v>
      </c>
      <c r="P1597" s="6">
        <f t="shared" si="553"/>
        <v>0</v>
      </c>
      <c r="Q1597" s="7">
        <f t="shared" si="554"/>
        <v>2943204.350000001</v>
      </c>
      <c r="R1597" s="44" t="str">
        <f>VLOOKUP(F1597,'Set up'!$A$2:$E$48,5,FALSE)</f>
        <v>PD Chq</v>
      </c>
      <c r="S1597" s="1" t="s">
        <v>2119</v>
      </c>
    </row>
    <row r="1598" spans="1:19" x14ac:dyDescent="0.35">
      <c r="A1598" s="4" t="s">
        <v>1439</v>
      </c>
      <c r="B1598" s="5">
        <f t="shared" si="548"/>
        <v>4</v>
      </c>
      <c r="C1598" s="5">
        <f t="shared" si="549"/>
        <v>2023</v>
      </c>
      <c r="D1598" s="5" t="s">
        <v>1438</v>
      </c>
      <c r="E1598" s="5" t="str">
        <f>VLOOKUP(F1598,'Set up'!$A$2:$C$48,2,FALSE)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up'!$A$2:$C$48,3,FALSE)</f>
        <v>Cash</v>
      </c>
      <c r="J1598" s="5">
        <f>VLOOKUP(F1598,'Set up'!$A$2:$D$48,4,FALSE)</f>
        <v>0</v>
      </c>
      <c r="K1598" s="4">
        <f t="shared" si="532"/>
        <v>45034</v>
      </c>
      <c r="L1598" s="5">
        <f t="shared" si="550"/>
        <v>4</v>
      </c>
      <c r="M1598" s="5">
        <f t="shared" si="551"/>
        <v>2023</v>
      </c>
      <c r="N1598" s="6">
        <v>312.5</v>
      </c>
      <c r="O1598" s="6">
        <f t="shared" si="552"/>
        <v>-312.5</v>
      </c>
      <c r="P1598" s="6">
        <f t="shared" si="553"/>
        <v>0</v>
      </c>
      <c r="Q1598" s="7">
        <f t="shared" si="554"/>
        <v>2943516.850000001</v>
      </c>
      <c r="R1598" s="44" t="str">
        <f>VLOOKUP(F1598,'Set up'!$A$2:$E$48,5,FALSE)</f>
        <v>PD Chq</v>
      </c>
      <c r="S1598" s="1" t="s">
        <v>2119</v>
      </c>
    </row>
    <row r="1599" spans="1:19" x14ac:dyDescent="0.35">
      <c r="A1599" s="4" t="s">
        <v>1439</v>
      </c>
      <c r="B1599" s="5">
        <f t="shared" si="548"/>
        <v>4</v>
      </c>
      <c r="C1599" s="5">
        <f t="shared" si="549"/>
        <v>2023</v>
      </c>
      <c r="D1599" s="5" t="s">
        <v>1438</v>
      </c>
      <c r="E1599" s="5" t="str">
        <f>VLOOKUP(F1599,'Set up'!$A$2:$C$48,2,FALSE)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up'!$A$2:$C$48,3,FALSE)</f>
        <v>Cash</v>
      </c>
      <c r="J1599" s="5">
        <f>VLOOKUP(F1599,'Set up'!$A$2:$D$48,4,FALSE)</f>
        <v>0</v>
      </c>
      <c r="K1599" s="4">
        <f t="shared" si="532"/>
        <v>45034</v>
      </c>
      <c r="L1599" s="5">
        <f t="shared" si="550"/>
        <v>4</v>
      </c>
      <c r="M1599" s="5">
        <f t="shared" si="551"/>
        <v>2023</v>
      </c>
      <c r="N1599" s="6">
        <v>190</v>
      </c>
      <c r="O1599" s="6">
        <f t="shared" si="552"/>
        <v>-190</v>
      </c>
      <c r="P1599" s="6">
        <f t="shared" si="553"/>
        <v>0</v>
      </c>
      <c r="Q1599" s="7">
        <f t="shared" si="554"/>
        <v>2943706.850000001</v>
      </c>
      <c r="R1599" s="44" t="str">
        <f>VLOOKUP(F1599,'Set up'!$A$2:$E$48,5,FALSE)</f>
        <v>PD Chq</v>
      </c>
      <c r="S1599" s="1" t="s">
        <v>2119</v>
      </c>
    </row>
    <row r="1600" spans="1:19" x14ac:dyDescent="0.35">
      <c r="A1600" s="4" t="s">
        <v>1441</v>
      </c>
      <c r="B1600" s="5">
        <f t="shared" si="548"/>
        <v>4</v>
      </c>
      <c r="C1600" s="5">
        <f t="shared" si="549"/>
        <v>2023</v>
      </c>
      <c r="D1600" s="5" t="s">
        <v>1440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up'!$A$2:$C$48,3,FALSE)</f>
        <v>60</v>
      </c>
      <c r="J1600" s="5">
        <f>VLOOKUP(F1600,'Set up'!$A$2:$D$48,4,FALSE)</f>
        <v>60</v>
      </c>
      <c r="K1600" s="4">
        <f t="shared" si="532"/>
        <v>45095</v>
      </c>
      <c r="L1600" s="5">
        <f t="shared" si="550"/>
        <v>6</v>
      </c>
      <c r="M1600" s="5">
        <f t="shared" si="551"/>
        <v>2023</v>
      </c>
      <c r="N1600" s="6">
        <v>3388</v>
      </c>
      <c r="O1600" s="6">
        <f t="shared" ref="O1600:O1602" si="555">-N1600</f>
        <v>-3388</v>
      </c>
      <c r="P1600" s="6">
        <f t="shared" si="553"/>
        <v>0</v>
      </c>
      <c r="Q1600" s="7">
        <f t="shared" si="554"/>
        <v>2947094.850000001</v>
      </c>
      <c r="R1600" s="44" t="str">
        <f>VLOOKUP(F1600,'Set up'!$A$2:$E$48,5,FALSE)</f>
        <v>Chq</v>
      </c>
      <c r="S1600" s="1" t="s">
        <v>1845</v>
      </c>
    </row>
    <row r="1601" spans="1:19" x14ac:dyDescent="0.35">
      <c r="A1601" s="4" t="s">
        <v>1441</v>
      </c>
      <c r="B1601" s="5">
        <f t="shared" si="548"/>
        <v>4</v>
      </c>
      <c r="C1601" s="5">
        <f t="shared" si="549"/>
        <v>2023</v>
      </c>
      <c r="D1601" s="5" t="s">
        <v>1440</v>
      </c>
      <c r="E1601" s="5" t="str">
        <f>VLOOKUP(F1601,'Set up'!$A$2:$C$48,2,FALSE)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up'!$A$2:$C$48,3,FALSE)</f>
        <v>60</v>
      </c>
      <c r="J1601" s="5">
        <f>VLOOKUP(F1601,'Set up'!$A$2:$D$48,4,FALSE)</f>
        <v>60</v>
      </c>
      <c r="K1601" s="4">
        <f t="shared" si="532"/>
        <v>45095</v>
      </c>
      <c r="L1601" s="5">
        <f t="shared" si="550"/>
        <v>6</v>
      </c>
      <c r="M1601" s="5">
        <f t="shared" si="551"/>
        <v>2023</v>
      </c>
      <c r="N1601" s="6">
        <v>745.2</v>
      </c>
      <c r="O1601" s="6">
        <f t="shared" si="555"/>
        <v>-745.2</v>
      </c>
      <c r="P1601" s="6">
        <f t="shared" si="553"/>
        <v>0</v>
      </c>
      <c r="Q1601" s="7">
        <f t="shared" si="554"/>
        <v>2947840.0500000012</v>
      </c>
      <c r="R1601" s="44" t="str">
        <f>VLOOKUP(F1601,'Set up'!$A$2:$E$48,5,FALSE)</f>
        <v>Chq</v>
      </c>
      <c r="S1601" s="1" t="s">
        <v>1845</v>
      </c>
    </row>
    <row r="1602" spans="1:19" x14ac:dyDescent="0.35">
      <c r="A1602" s="4" t="s">
        <v>1441</v>
      </c>
      <c r="B1602" s="5">
        <f t="shared" si="548"/>
        <v>4</v>
      </c>
      <c r="C1602" s="5">
        <f t="shared" si="549"/>
        <v>2023</v>
      </c>
      <c r="D1602" s="5" t="s">
        <v>1440</v>
      </c>
      <c r="E1602" s="5" t="str">
        <f>VLOOKUP(F1602,'Set up'!$A$2:$C$48,2,FALSE)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up'!$A$2:$C$48,3,FALSE)</f>
        <v>60</v>
      </c>
      <c r="J1602" s="5">
        <f>VLOOKUP(F1602,'Set up'!$A$2:$D$48,4,FALSE)</f>
        <v>60</v>
      </c>
      <c r="K1602" s="4">
        <f t="shared" si="532"/>
        <v>45095</v>
      </c>
      <c r="L1602" s="5">
        <f t="shared" si="550"/>
        <v>6</v>
      </c>
      <c r="M1602" s="5">
        <f t="shared" si="551"/>
        <v>2023</v>
      </c>
      <c r="N1602" s="6">
        <v>745.2</v>
      </c>
      <c r="O1602" s="6">
        <f t="shared" si="555"/>
        <v>-745.2</v>
      </c>
      <c r="P1602" s="6">
        <f t="shared" si="553"/>
        <v>0</v>
      </c>
      <c r="Q1602" s="7">
        <f t="shared" si="554"/>
        <v>2948585.2500000014</v>
      </c>
      <c r="R1602" s="44" t="str">
        <f>VLOOKUP(F1602,'Set up'!$A$2:$E$48,5,FALSE)</f>
        <v>Chq</v>
      </c>
      <c r="S1602" s="1" t="s">
        <v>1845</v>
      </c>
    </row>
    <row r="1603" spans="1:19" x14ac:dyDescent="0.35">
      <c r="A1603" s="4" t="s">
        <v>1455</v>
      </c>
      <c r="B1603" s="5">
        <f t="shared" si="548"/>
        <v>4</v>
      </c>
      <c r="C1603" s="5">
        <f t="shared" si="549"/>
        <v>2023</v>
      </c>
      <c r="D1603" s="5" t="s">
        <v>1454</v>
      </c>
      <c r="E1603" s="5" t="str">
        <f>VLOOKUP(F1603,'Set up'!$A$2:$C$48,2,FALSE)</f>
        <v>C00000013</v>
      </c>
      <c r="F1603" s="1" t="s">
        <v>1453</v>
      </c>
      <c r="G1603" s="89" t="s">
        <v>1442</v>
      </c>
      <c r="H1603" s="5">
        <v>3</v>
      </c>
      <c r="I1603" s="5" t="str">
        <f>VLOOKUP(F1603,'Set up'!$A$2:$C$48,3,FALSE)</f>
        <v>Cash</v>
      </c>
      <c r="J1603" s="5">
        <f>VLOOKUP(F1603,'Set up'!$A$2:$D$48,4,FALSE)</f>
        <v>0</v>
      </c>
      <c r="K1603" s="4">
        <f t="shared" si="532"/>
        <v>45036</v>
      </c>
      <c r="L1603" s="5">
        <f t="shared" si="550"/>
        <v>4</v>
      </c>
      <c r="M1603" s="5">
        <f t="shared" si="551"/>
        <v>2023</v>
      </c>
      <c r="N1603" s="6">
        <v>5478</v>
      </c>
      <c r="O1603" s="6">
        <f t="shared" ref="O1603:O1612" si="556">-N1603</f>
        <v>-5478</v>
      </c>
      <c r="P1603" s="6">
        <f t="shared" si="553"/>
        <v>0</v>
      </c>
      <c r="Q1603" s="7">
        <f t="shared" si="554"/>
        <v>2954063.2500000014</v>
      </c>
      <c r="R1603" s="44" t="str">
        <f>VLOOKUP(F1603,'Set up'!$A$2:$E$48,5,FALSE)</f>
        <v>Chq</v>
      </c>
      <c r="S1603" s="1" t="s">
        <v>1488</v>
      </c>
    </row>
    <row r="1604" spans="1:19" x14ac:dyDescent="0.35">
      <c r="A1604" s="4" t="s">
        <v>1455</v>
      </c>
      <c r="B1604" s="5">
        <f t="shared" si="548"/>
        <v>4</v>
      </c>
      <c r="C1604" s="5">
        <f t="shared" si="549"/>
        <v>2023</v>
      </c>
      <c r="D1604" s="5" t="s">
        <v>1454</v>
      </c>
      <c r="E1604" s="5" t="str">
        <f>VLOOKUP(F1604,'Set up'!$A$2:$C$48,2,FALSE)</f>
        <v>C00000013</v>
      </c>
      <c r="F1604" s="1" t="s">
        <v>1453</v>
      </c>
      <c r="G1604" s="89" t="s">
        <v>1443</v>
      </c>
      <c r="H1604" s="5">
        <v>5</v>
      </c>
      <c r="I1604" s="5" t="str">
        <f>VLOOKUP(F1604,'Set up'!$A$2:$C$48,3,FALSE)</f>
        <v>Cash</v>
      </c>
      <c r="J1604" s="5">
        <f>VLOOKUP(F1604,'Set up'!$A$2:$D$48,4,FALSE)</f>
        <v>0</v>
      </c>
      <c r="K1604" s="4">
        <f t="shared" si="532"/>
        <v>45036</v>
      </c>
      <c r="L1604" s="5">
        <f t="shared" si="550"/>
        <v>4</v>
      </c>
      <c r="M1604" s="5">
        <f t="shared" si="551"/>
        <v>2023</v>
      </c>
      <c r="N1604" s="6">
        <v>2133</v>
      </c>
      <c r="O1604" s="6">
        <f t="shared" si="556"/>
        <v>-2133</v>
      </c>
      <c r="P1604" s="6">
        <f t="shared" si="553"/>
        <v>0</v>
      </c>
      <c r="Q1604" s="7">
        <f t="shared" si="554"/>
        <v>2956196.2500000014</v>
      </c>
      <c r="R1604" s="44" t="str">
        <f>VLOOKUP(F1604,'Set up'!$A$2:$E$48,5,FALSE)</f>
        <v>Chq</v>
      </c>
      <c r="S1604" s="1" t="s">
        <v>1489</v>
      </c>
    </row>
    <row r="1605" spans="1:19" x14ac:dyDescent="0.35">
      <c r="A1605" s="4" t="s">
        <v>1455</v>
      </c>
      <c r="B1605" s="5">
        <f t="shared" si="548"/>
        <v>4</v>
      </c>
      <c r="C1605" s="5">
        <f t="shared" si="549"/>
        <v>2023</v>
      </c>
      <c r="D1605" s="5" t="s">
        <v>1454</v>
      </c>
      <c r="E1605" s="5" t="str">
        <f>VLOOKUP(F1605,'Set up'!$A$2:$C$48,2,FALSE)</f>
        <v>C00000013</v>
      </c>
      <c r="F1605" s="1" t="s">
        <v>1453</v>
      </c>
      <c r="G1605" s="89" t="s">
        <v>1444</v>
      </c>
      <c r="H1605" s="5">
        <v>3</v>
      </c>
      <c r="I1605" s="5" t="str">
        <f>VLOOKUP(F1605,'Set up'!$A$2:$C$48,3,FALSE)</f>
        <v>Cash</v>
      </c>
      <c r="J1605" s="5">
        <f>VLOOKUP(F1605,'Set up'!$A$2:$D$48,4,FALSE)</f>
        <v>0</v>
      </c>
      <c r="K1605" s="4">
        <f t="shared" si="532"/>
        <v>45036</v>
      </c>
      <c r="L1605" s="5">
        <f t="shared" si="550"/>
        <v>4</v>
      </c>
      <c r="M1605" s="5">
        <f t="shared" si="551"/>
        <v>2023</v>
      </c>
      <c r="N1605" s="6">
        <v>1279.8000000000002</v>
      </c>
      <c r="O1605" s="6">
        <f t="shared" si="556"/>
        <v>-1279.8000000000002</v>
      </c>
      <c r="P1605" s="6">
        <f t="shared" si="553"/>
        <v>0</v>
      </c>
      <c r="Q1605" s="7">
        <f t="shared" si="554"/>
        <v>2957476.0500000012</v>
      </c>
      <c r="R1605" s="44" t="str">
        <f>VLOOKUP(F1605,'Set up'!$A$2:$E$48,5,FALSE)</f>
        <v>Chq</v>
      </c>
      <c r="S1605" s="1" t="s">
        <v>1490</v>
      </c>
    </row>
    <row r="1606" spans="1:19" x14ac:dyDescent="0.35">
      <c r="A1606" s="4" t="s">
        <v>1455</v>
      </c>
      <c r="B1606" s="5">
        <f t="shared" si="548"/>
        <v>4</v>
      </c>
      <c r="C1606" s="5">
        <f t="shared" si="549"/>
        <v>2023</v>
      </c>
      <c r="D1606" s="5" t="s">
        <v>1454</v>
      </c>
      <c r="E1606" s="5" t="str">
        <f>VLOOKUP(F1606,'Set up'!$A$2:$C$48,2,FALSE)</f>
        <v>C00000013</v>
      </c>
      <c r="F1606" s="1" t="s">
        <v>1453</v>
      </c>
      <c r="G1606" s="89" t="s">
        <v>1445</v>
      </c>
      <c r="H1606" s="5">
        <v>5</v>
      </c>
      <c r="I1606" s="5" t="str">
        <f>VLOOKUP(F1606,'Set up'!$A$2:$C$48,3,FALSE)</f>
        <v>Cash</v>
      </c>
      <c r="J1606" s="5">
        <f>VLOOKUP(F1606,'Set up'!$A$2:$D$48,4,FALSE)</f>
        <v>0</v>
      </c>
      <c r="K1606" s="4">
        <f t="shared" si="532"/>
        <v>45036</v>
      </c>
      <c r="L1606" s="5">
        <f t="shared" si="550"/>
        <v>4</v>
      </c>
      <c r="M1606" s="5">
        <f t="shared" si="551"/>
        <v>2023</v>
      </c>
      <c r="N1606" s="6">
        <v>1290</v>
      </c>
      <c r="O1606" s="6">
        <f t="shared" si="556"/>
        <v>-1290</v>
      </c>
      <c r="P1606" s="6">
        <f t="shared" si="553"/>
        <v>0</v>
      </c>
      <c r="Q1606" s="7">
        <f t="shared" si="554"/>
        <v>2958766.0500000012</v>
      </c>
      <c r="R1606" s="44" t="str">
        <f>VLOOKUP(F1606,'Set up'!$A$2:$E$48,5,FALSE)</f>
        <v>Chq</v>
      </c>
      <c r="S1606" s="1" t="s">
        <v>1491</v>
      </c>
    </row>
    <row r="1607" spans="1:19" x14ac:dyDescent="0.35">
      <c r="A1607" s="4" t="s">
        <v>1455</v>
      </c>
      <c r="B1607" s="5">
        <f t="shared" si="548"/>
        <v>4</v>
      </c>
      <c r="C1607" s="5">
        <f t="shared" si="549"/>
        <v>2023</v>
      </c>
      <c r="D1607" s="5" t="s">
        <v>1454</v>
      </c>
      <c r="E1607" s="5" t="str">
        <f>VLOOKUP(F1607,'Set up'!$A$2:$C$48,2,FALSE)</f>
        <v>C00000013</v>
      </c>
      <c r="F1607" s="1" t="s">
        <v>1453</v>
      </c>
      <c r="G1607" s="89" t="s">
        <v>1446</v>
      </c>
      <c r="H1607" s="5">
        <v>12</v>
      </c>
      <c r="I1607" s="5" t="str">
        <f>VLOOKUP(F1607,'Set up'!$A$2:$C$48,3,FALSE)</f>
        <v>Cash</v>
      </c>
      <c r="J1607" s="5">
        <f>VLOOKUP(F1607,'Set up'!$A$2:$D$48,4,FALSE)</f>
        <v>0</v>
      </c>
      <c r="K1607" s="4">
        <f t="shared" si="532"/>
        <v>45036</v>
      </c>
      <c r="L1607" s="5">
        <f t="shared" si="550"/>
        <v>4</v>
      </c>
      <c r="M1607" s="5">
        <f t="shared" si="551"/>
        <v>2023</v>
      </c>
      <c r="N1607" s="6">
        <v>600</v>
      </c>
      <c r="O1607" s="6">
        <f t="shared" si="556"/>
        <v>-600</v>
      </c>
      <c r="P1607" s="6">
        <f t="shared" si="553"/>
        <v>0</v>
      </c>
      <c r="Q1607" s="7">
        <f t="shared" si="554"/>
        <v>2959366.0500000012</v>
      </c>
      <c r="R1607" s="44" t="str">
        <f>VLOOKUP(F1607,'Set up'!$A$2:$E$48,5,FALSE)</f>
        <v>Chq</v>
      </c>
      <c r="S1607" s="1" t="s">
        <v>1492</v>
      </c>
    </row>
    <row r="1608" spans="1:19" x14ac:dyDescent="0.35">
      <c r="A1608" s="4" t="s">
        <v>1455</v>
      </c>
      <c r="B1608" s="5">
        <f t="shared" si="548"/>
        <v>4</v>
      </c>
      <c r="C1608" s="5">
        <f t="shared" si="549"/>
        <v>2023</v>
      </c>
      <c r="D1608" s="5" t="s">
        <v>1454</v>
      </c>
      <c r="E1608" s="5" t="str">
        <f>VLOOKUP(F1608,'Set up'!$A$2:$C$48,2,FALSE)</f>
        <v>C00000013</v>
      </c>
      <c r="F1608" s="1" t="s">
        <v>1453</v>
      </c>
      <c r="G1608" s="89" t="s">
        <v>1447</v>
      </c>
      <c r="H1608" s="5">
        <v>1</v>
      </c>
      <c r="I1608" s="5" t="str">
        <f>VLOOKUP(F1608,'Set up'!$A$2:$C$48,3,FALSE)</f>
        <v>Cash</v>
      </c>
      <c r="J1608" s="5">
        <f>VLOOKUP(F1608,'Set up'!$A$2:$D$48,4,FALSE)</f>
        <v>0</v>
      </c>
      <c r="K1608" s="4">
        <f t="shared" si="532"/>
        <v>45036</v>
      </c>
      <c r="L1608" s="5">
        <f t="shared" si="550"/>
        <v>4</v>
      </c>
      <c r="M1608" s="5">
        <f t="shared" si="551"/>
        <v>2023</v>
      </c>
      <c r="N1608" s="6">
        <v>800</v>
      </c>
      <c r="O1608" s="6">
        <f t="shared" si="556"/>
        <v>-800</v>
      </c>
      <c r="P1608" s="6">
        <f t="shared" si="553"/>
        <v>0</v>
      </c>
      <c r="Q1608" s="7">
        <f t="shared" si="554"/>
        <v>2960166.0500000012</v>
      </c>
      <c r="R1608" s="44" t="str">
        <f>VLOOKUP(F1608,'Set up'!$A$2:$E$48,5,FALSE)</f>
        <v>Chq</v>
      </c>
      <c r="S1608" s="1" t="s">
        <v>1493</v>
      </c>
    </row>
    <row r="1609" spans="1:19" x14ac:dyDescent="0.35">
      <c r="A1609" s="4" t="s">
        <v>1455</v>
      </c>
      <c r="B1609" s="5">
        <f t="shared" si="548"/>
        <v>4</v>
      </c>
      <c r="C1609" s="5">
        <f t="shared" si="549"/>
        <v>2023</v>
      </c>
      <c r="D1609" s="5" t="s">
        <v>1454</v>
      </c>
      <c r="E1609" s="5" t="str">
        <f>VLOOKUP(F1609,'Set up'!$A$2:$C$48,2,FALSE)</f>
        <v>C00000013</v>
      </c>
      <c r="F1609" s="1" t="s">
        <v>1453</v>
      </c>
      <c r="G1609" s="89" t="s">
        <v>1448</v>
      </c>
      <c r="H1609" s="5">
        <v>2</v>
      </c>
      <c r="I1609" s="5" t="str">
        <f>VLOOKUP(F1609,'Set up'!$A$2:$C$48,3,FALSE)</f>
        <v>Cash</v>
      </c>
      <c r="J1609" s="5">
        <f>VLOOKUP(F1609,'Set up'!$A$2:$D$48,4,FALSE)</f>
        <v>0</v>
      </c>
      <c r="K1609" s="4">
        <f t="shared" si="532"/>
        <v>45036</v>
      </c>
      <c r="L1609" s="5">
        <f t="shared" si="550"/>
        <v>4</v>
      </c>
      <c r="M1609" s="5">
        <f t="shared" si="551"/>
        <v>2023</v>
      </c>
      <c r="N1609" s="6">
        <v>860</v>
      </c>
      <c r="O1609" s="6">
        <f t="shared" si="556"/>
        <v>-860</v>
      </c>
      <c r="P1609" s="6">
        <f t="shared" si="553"/>
        <v>0</v>
      </c>
      <c r="Q1609" s="7">
        <f t="shared" si="554"/>
        <v>2961026.0500000012</v>
      </c>
      <c r="R1609" s="44" t="str">
        <f>VLOOKUP(F1609,'Set up'!$A$2:$E$48,5,FALSE)</f>
        <v>Chq</v>
      </c>
      <c r="S1609" s="1" t="s">
        <v>1494</v>
      </c>
    </row>
    <row r="1610" spans="1:19" x14ac:dyDescent="0.35">
      <c r="A1610" s="4" t="s">
        <v>1455</v>
      </c>
      <c r="B1610" s="5">
        <f t="shared" si="548"/>
        <v>4</v>
      </c>
      <c r="C1610" s="5">
        <f t="shared" si="549"/>
        <v>2023</v>
      </c>
      <c r="D1610" s="5" t="s">
        <v>1454</v>
      </c>
      <c r="E1610" s="5" t="str">
        <f>VLOOKUP(F1610,'Set up'!$A$2:$C$48,2,FALSE)</f>
        <v>C00000013</v>
      </c>
      <c r="F1610" s="1" t="s">
        <v>1453</v>
      </c>
      <c r="G1610" s="89" t="s">
        <v>1449</v>
      </c>
      <c r="H1610" s="5">
        <v>4</v>
      </c>
      <c r="I1610" s="5" t="str">
        <f>VLOOKUP(F1610,'Set up'!$A$2:$C$48,3,FALSE)</f>
        <v>Cash</v>
      </c>
      <c r="J1610" s="5">
        <f>VLOOKUP(F1610,'Set up'!$A$2:$D$48,4,FALSE)</f>
        <v>0</v>
      </c>
      <c r="K1610" s="4">
        <f t="shared" si="532"/>
        <v>45036</v>
      </c>
      <c r="L1610" s="5">
        <f t="shared" si="550"/>
        <v>4</v>
      </c>
      <c r="M1610" s="5">
        <f t="shared" si="551"/>
        <v>2023</v>
      </c>
      <c r="N1610" s="6">
        <v>440</v>
      </c>
      <c r="O1610" s="6">
        <f t="shared" si="556"/>
        <v>-440</v>
      </c>
      <c r="P1610" s="6">
        <f t="shared" si="553"/>
        <v>0</v>
      </c>
      <c r="Q1610" s="7">
        <f t="shared" si="554"/>
        <v>2961466.0500000012</v>
      </c>
      <c r="R1610" s="44" t="str">
        <f>VLOOKUP(F1610,'Set up'!$A$2:$E$48,5,FALSE)</f>
        <v>Chq</v>
      </c>
      <c r="S1610" s="1" t="s">
        <v>1495</v>
      </c>
    </row>
    <row r="1611" spans="1:19" x14ac:dyDescent="0.35">
      <c r="A1611" s="4" t="s">
        <v>1455</v>
      </c>
      <c r="B1611" s="5">
        <f t="shared" si="548"/>
        <v>4</v>
      </c>
      <c r="C1611" s="5">
        <f t="shared" si="549"/>
        <v>2023</v>
      </c>
      <c r="D1611" s="5" t="s">
        <v>1454</v>
      </c>
      <c r="E1611" s="5" t="str">
        <f>VLOOKUP(F1611,'Set up'!$A$2:$C$48,2,FALSE)</f>
        <v>C00000013</v>
      </c>
      <c r="F1611" s="1" t="s">
        <v>1453</v>
      </c>
      <c r="G1611" s="89" t="s">
        <v>1450</v>
      </c>
      <c r="H1611" s="5">
        <v>3</v>
      </c>
      <c r="I1611" s="5" t="str">
        <f>VLOOKUP(F1611,'Set up'!$A$2:$C$48,3,FALSE)</f>
        <v>Cash</v>
      </c>
      <c r="J1611" s="5">
        <f>VLOOKUP(F1611,'Set up'!$A$2:$D$48,4,FALSE)</f>
        <v>0</v>
      </c>
      <c r="K1611" s="4">
        <f t="shared" si="532"/>
        <v>45036</v>
      </c>
      <c r="L1611" s="5">
        <f t="shared" si="550"/>
        <v>4</v>
      </c>
      <c r="M1611" s="5">
        <f t="shared" si="551"/>
        <v>2023</v>
      </c>
      <c r="N1611" s="6">
        <v>180</v>
      </c>
      <c r="O1611" s="6">
        <f t="shared" si="556"/>
        <v>-180</v>
      </c>
      <c r="P1611" s="6">
        <f t="shared" si="553"/>
        <v>0</v>
      </c>
      <c r="Q1611" s="7">
        <f t="shared" si="554"/>
        <v>2961646.0500000012</v>
      </c>
      <c r="R1611" s="44" t="str">
        <f>VLOOKUP(F1611,'Set up'!$A$2:$E$48,5,FALSE)</f>
        <v>Chq</v>
      </c>
      <c r="S1611" s="1" t="s">
        <v>1496</v>
      </c>
    </row>
    <row r="1612" spans="1:19" x14ac:dyDescent="0.35">
      <c r="A1612" s="4" t="s">
        <v>1455</v>
      </c>
      <c r="B1612" s="5">
        <f t="shared" si="548"/>
        <v>4</v>
      </c>
      <c r="C1612" s="5">
        <f t="shared" si="549"/>
        <v>2023</v>
      </c>
      <c r="D1612" s="5" t="s">
        <v>1454</v>
      </c>
      <c r="E1612" s="5" t="str">
        <f>VLOOKUP(F1612,'Set up'!$A$2:$C$48,2,FALSE)</f>
        <v>C00000013</v>
      </c>
      <c r="F1612" s="1" t="s">
        <v>1453</v>
      </c>
      <c r="G1612" s="89" t="s">
        <v>1451</v>
      </c>
      <c r="H1612" s="5">
        <v>2</v>
      </c>
      <c r="I1612" s="5" t="str">
        <f>VLOOKUP(F1612,'Set up'!$A$2:$C$48,3,FALSE)</f>
        <v>Cash</v>
      </c>
      <c r="J1612" s="5">
        <f>VLOOKUP(F1612,'Set up'!$A$2:$D$48,4,FALSE)</f>
        <v>0</v>
      </c>
      <c r="K1612" s="4">
        <f t="shared" si="532"/>
        <v>45036</v>
      </c>
      <c r="L1612" s="5">
        <f t="shared" si="550"/>
        <v>4</v>
      </c>
      <c r="M1612" s="5">
        <f t="shared" si="551"/>
        <v>2023</v>
      </c>
      <c r="N1612" s="6">
        <v>110.4</v>
      </c>
      <c r="O1612" s="6">
        <f t="shared" si="556"/>
        <v>-110.4</v>
      </c>
      <c r="P1612" s="6">
        <f t="shared" si="553"/>
        <v>0</v>
      </c>
      <c r="Q1612" s="7">
        <f t="shared" si="554"/>
        <v>2961756.4500000011</v>
      </c>
      <c r="R1612" s="44" t="str">
        <f>VLOOKUP(F1612,'Set up'!$A$2:$E$48,5,FALSE)</f>
        <v>Chq</v>
      </c>
      <c r="S1612" s="1" t="s">
        <v>1497</v>
      </c>
    </row>
    <row r="1613" spans="1:19" x14ac:dyDescent="0.35">
      <c r="A1613" s="4" t="s">
        <v>1455</v>
      </c>
      <c r="B1613" s="5">
        <f t="shared" si="548"/>
        <v>4</v>
      </c>
      <c r="C1613" s="5">
        <f t="shared" si="549"/>
        <v>2023</v>
      </c>
      <c r="D1613" s="5" t="s">
        <v>1454</v>
      </c>
      <c r="E1613" s="5" t="str">
        <f>VLOOKUP(F1613,'Set up'!$A$2:$C$48,2,FALSE)</f>
        <v>C00000013</v>
      </c>
      <c r="F1613" s="1" t="s">
        <v>1453</v>
      </c>
      <c r="G1613" s="89" t="s">
        <v>1452</v>
      </c>
      <c r="H1613" s="5">
        <v>1</v>
      </c>
      <c r="I1613" s="5" t="str">
        <f>VLOOKUP(F1613,'Set up'!$A$2:$C$48,3,FALSE)</f>
        <v>Cash</v>
      </c>
      <c r="J1613" s="5">
        <f>VLOOKUP(F1613,'Set up'!$A$2:$D$48,4,FALSE)</f>
        <v>0</v>
      </c>
      <c r="K1613" s="4">
        <f t="shared" si="532"/>
        <v>45036</v>
      </c>
      <c r="L1613" s="5">
        <f t="shared" si="550"/>
        <v>4</v>
      </c>
      <c r="M1613" s="5">
        <f t="shared" si="551"/>
        <v>2023</v>
      </c>
      <c r="N1613" s="6">
        <v>1108.4000000000001</v>
      </c>
      <c r="O1613" s="6">
        <f>-828.8-279.6</f>
        <v>-1108.4000000000001</v>
      </c>
      <c r="P1613" s="6">
        <f t="shared" si="553"/>
        <v>0</v>
      </c>
      <c r="Q1613" s="7">
        <f t="shared" si="554"/>
        <v>2962864.850000001</v>
      </c>
      <c r="R1613" s="44" t="str">
        <f>VLOOKUP(F1613,'Set up'!$A$2:$E$48,5,FALSE)</f>
        <v>Chq</v>
      </c>
      <c r="S1613" s="1" t="s">
        <v>1597</v>
      </c>
    </row>
    <row r="1614" spans="1:19" x14ac:dyDescent="0.35">
      <c r="A1614" s="4" t="s">
        <v>1458</v>
      </c>
      <c r="B1614" s="5">
        <f t="shared" si="548"/>
        <v>4</v>
      </c>
      <c r="C1614" s="5">
        <f t="shared" si="549"/>
        <v>2023</v>
      </c>
      <c r="D1614" s="5" t="s">
        <v>1456</v>
      </c>
      <c r="E1614" s="5" t="str">
        <f>VLOOKUP(F1614,'Set up'!$A$2:$C$48,2,FALSE)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up'!$A$2:$C$48,3,FALSE)</f>
        <v>Cash</v>
      </c>
      <c r="J1614" s="5">
        <f>VLOOKUP(F1614,'Set up'!$A$2:$D$48,4,FALSE)</f>
        <v>0</v>
      </c>
      <c r="K1614" s="4">
        <f t="shared" si="532"/>
        <v>45042</v>
      </c>
      <c r="L1614" s="5">
        <f t="shared" si="550"/>
        <v>4</v>
      </c>
      <c r="M1614" s="5">
        <f t="shared" si="551"/>
        <v>2023</v>
      </c>
      <c r="N1614" s="6">
        <v>3608</v>
      </c>
      <c r="O1614" s="6">
        <f t="shared" ref="O1614:O1622" si="557">-N1614</f>
        <v>-3608</v>
      </c>
      <c r="P1614" s="6">
        <f t="shared" si="553"/>
        <v>0</v>
      </c>
      <c r="Q1614" s="7">
        <f t="shared" si="554"/>
        <v>2966472.850000001</v>
      </c>
      <c r="R1614" s="44" t="str">
        <f>VLOOKUP(F1614,'Set up'!$A$2:$E$48,5,FALSE)</f>
        <v>Cash</v>
      </c>
      <c r="S1614" s="1" t="s">
        <v>1498</v>
      </c>
    </row>
    <row r="1615" spans="1:19" x14ac:dyDescent="0.35">
      <c r="A1615" s="4" t="s">
        <v>1458</v>
      </c>
      <c r="B1615" s="5">
        <f t="shared" si="548"/>
        <v>4</v>
      </c>
      <c r="C1615" s="5">
        <f t="shared" si="549"/>
        <v>2023</v>
      </c>
      <c r="D1615" s="5" t="s">
        <v>1456</v>
      </c>
      <c r="E1615" s="5" t="str">
        <f>VLOOKUP(F1615,'Set up'!$A$2:$C$48,2,FALSE)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up'!$A$2:$C$48,3,FALSE)</f>
        <v>Cash</v>
      </c>
      <c r="J1615" s="5">
        <f>VLOOKUP(F1615,'Set up'!$A$2:$D$48,4,FALSE)</f>
        <v>0</v>
      </c>
      <c r="K1615" s="4">
        <f t="shared" si="532"/>
        <v>45042</v>
      </c>
      <c r="L1615" s="5">
        <f t="shared" si="550"/>
        <v>4</v>
      </c>
      <c r="M1615" s="5">
        <f t="shared" si="551"/>
        <v>2023</v>
      </c>
      <c r="N1615" s="6">
        <v>1896</v>
      </c>
      <c r="O1615" s="6">
        <f t="shared" si="557"/>
        <v>-1896</v>
      </c>
      <c r="P1615" s="6">
        <f t="shared" si="553"/>
        <v>0</v>
      </c>
      <c r="Q1615" s="7">
        <f t="shared" si="554"/>
        <v>2968368.850000001</v>
      </c>
      <c r="R1615" s="44" t="str">
        <f>VLOOKUP(F1615,'Set up'!$A$2:$E$48,5,FALSE)</f>
        <v>Cash</v>
      </c>
      <c r="S1615" s="1" t="s">
        <v>1498</v>
      </c>
    </row>
    <row r="1616" spans="1:19" x14ac:dyDescent="0.35">
      <c r="A1616" s="4" t="s">
        <v>1458</v>
      </c>
      <c r="B1616" s="5">
        <f t="shared" si="548"/>
        <v>4</v>
      </c>
      <c r="C1616" s="5">
        <f t="shared" si="549"/>
        <v>2023</v>
      </c>
      <c r="D1616" s="5" t="s">
        <v>1456</v>
      </c>
      <c r="E1616" s="5" t="str">
        <f>VLOOKUP(F1616,'Set up'!$A$2:$C$48,2,FALSE)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up'!$A$2:$C$48,3,FALSE)</f>
        <v>Cash</v>
      </c>
      <c r="J1616" s="5">
        <f>VLOOKUP(F1616,'Set up'!$A$2:$D$48,4,FALSE)</f>
        <v>0</v>
      </c>
      <c r="K1616" s="4">
        <f t="shared" si="532"/>
        <v>45042</v>
      </c>
      <c r="L1616" s="5">
        <f t="shared" si="550"/>
        <v>4</v>
      </c>
      <c r="M1616" s="5">
        <f t="shared" si="551"/>
        <v>2023</v>
      </c>
      <c r="N1616" s="6">
        <v>320</v>
      </c>
      <c r="O1616" s="6">
        <f t="shared" si="557"/>
        <v>-320</v>
      </c>
      <c r="P1616" s="6">
        <f t="shared" si="553"/>
        <v>0</v>
      </c>
      <c r="Q1616" s="7">
        <f t="shared" si="554"/>
        <v>2968688.850000001</v>
      </c>
      <c r="R1616" s="44" t="str">
        <f>VLOOKUP(F1616,'Set up'!$A$2:$E$48,5,FALSE)</f>
        <v>Cash</v>
      </c>
      <c r="S1616" s="1" t="s">
        <v>1498</v>
      </c>
    </row>
    <row r="1617" spans="1:19" x14ac:dyDescent="0.35">
      <c r="A1617" s="4" t="s">
        <v>1458</v>
      </c>
      <c r="B1617" s="5">
        <f t="shared" si="548"/>
        <v>4</v>
      </c>
      <c r="C1617" s="5">
        <f t="shared" si="549"/>
        <v>2023</v>
      </c>
      <c r="D1617" s="5" t="s">
        <v>1456</v>
      </c>
      <c r="E1617" s="5" t="str">
        <f>VLOOKUP(F1617,'Set up'!$A$2:$C$48,2,FALSE)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up'!$A$2:$C$48,3,FALSE)</f>
        <v>Cash</v>
      </c>
      <c r="J1617" s="5">
        <f>VLOOKUP(F1617,'Set up'!$A$2:$D$48,4,FALSE)</f>
        <v>0</v>
      </c>
      <c r="K1617" s="4">
        <f t="shared" si="532"/>
        <v>45042</v>
      </c>
      <c r="L1617" s="5">
        <f t="shared" si="550"/>
        <v>4</v>
      </c>
      <c r="M1617" s="5">
        <f t="shared" si="551"/>
        <v>2023</v>
      </c>
      <c r="N1617" s="6">
        <v>62.5</v>
      </c>
      <c r="O1617" s="6">
        <f t="shared" si="557"/>
        <v>-62.5</v>
      </c>
      <c r="P1617" s="6">
        <f t="shared" si="553"/>
        <v>0</v>
      </c>
      <c r="Q1617" s="7">
        <f t="shared" si="554"/>
        <v>2968751.350000001</v>
      </c>
      <c r="R1617" s="44" t="str">
        <f>VLOOKUP(F1617,'Set up'!$A$2:$E$48,5,FALSE)</f>
        <v>Cash</v>
      </c>
      <c r="S1617" s="1" t="s">
        <v>1498</v>
      </c>
    </row>
    <row r="1618" spans="1:19" x14ac:dyDescent="0.35">
      <c r="A1618" s="4" t="s">
        <v>1458</v>
      </c>
      <c r="B1618" s="5">
        <f t="shared" si="548"/>
        <v>4</v>
      </c>
      <c r="C1618" s="5">
        <f t="shared" si="549"/>
        <v>2023</v>
      </c>
      <c r="D1618" s="5" t="s">
        <v>1456</v>
      </c>
      <c r="E1618" s="5" t="str">
        <f>VLOOKUP(F1618,'Set up'!$A$2:$C$48,2,FALSE)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up'!$A$2:$C$48,3,FALSE)</f>
        <v>Cash</v>
      </c>
      <c r="J1618" s="5">
        <f>VLOOKUP(F1618,'Set up'!$A$2:$D$48,4,FALSE)</f>
        <v>0</v>
      </c>
      <c r="K1618" s="4">
        <f t="shared" si="532"/>
        <v>45042</v>
      </c>
      <c r="L1618" s="5">
        <f t="shared" si="550"/>
        <v>4</v>
      </c>
      <c r="M1618" s="5">
        <f t="shared" si="551"/>
        <v>2023</v>
      </c>
      <c r="N1618" s="6">
        <v>516</v>
      </c>
      <c r="O1618" s="6">
        <f t="shared" si="557"/>
        <v>-516</v>
      </c>
      <c r="P1618" s="6">
        <f t="shared" si="553"/>
        <v>0</v>
      </c>
      <c r="Q1618" s="7">
        <f t="shared" si="554"/>
        <v>2969267.350000001</v>
      </c>
      <c r="R1618" s="44" t="str">
        <f>VLOOKUP(F1618,'Set up'!$A$2:$E$48,5,FALSE)</f>
        <v>Cash</v>
      </c>
      <c r="S1618" s="1" t="s">
        <v>1498</v>
      </c>
    </row>
    <row r="1619" spans="1:19" x14ac:dyDescent="0.35">
      <c r="A1619" s="4" t="s">
        <v>1458</v>
      </c>
      <c r="B1619" s="5">
        <f t="shared" si="548"/>
        <v>4</v>
      </c>
      <c r="C1619" s="5">
        <f t="shared" si="549"/>
        <v>2023</v>
      </c>
      <c r="D1619" s="5" t="s">
        <v>1456</v>
      </c>
      <c r="E1619" s="5" t="str">
        <f>VLOOKUP(F1619,'Set up'!$A$2:$C$48,2,FALSE)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up'!$A$2:$C$48,3,FALSE)</f>
        <v>Cash</v>
      </c>
      <c r="J1619" s="5">
        <f>VLOOKUP(F1619,'Set up'!$A$2:$D$48,4,FALSE)</f>
        <v>0</v>
      </c>
      <c r="K1619" s="4">
        <f t="shared" si="532"/>
        <v>45042</v>
      </c>
      <c r="L1619" s="5">
        <f t="shared" si="550"/>
        <v>4</v>
      </c>
      <c r="M1619" s="5">
        <f t="shared" si="551"/>
        <v>2023</v>
      </c>
      <c r="N1619" s="6">
        <v>190</v>
      </c>
      <c r="O1619" s="6">
        <f t="shared" si="557"/>
        <v>-190</v>
      </c>
      <c r="P1619" s="6">
        <f t="shared" si="553"/>
        <v>0</v>
      </c>
      <c r="Q1619" s="7">
        <f t="shared" si="554"/>
        <v>2969457.350000001</v>
      </c>
      <c r="R1619" s="44" t="str">
        <f>VLOOKUP(F1619,'Set up'!$A$2:$E$48,5,FALSE)</f>
        <v>Cash</v>
      </c>
      <c r="S1619" s="1" t="s">
        <v>1498</v>
      </c>
    </row>
    <row r="1620" spans="1:19" x14ac:dyDescent="0.35">
      <c r="A1620" s="4" t="s">
        <v>1458</v>
      </c>
      <c r="B1620" s="5">
        <f t="shared" ref="B1620:B1633" si="558">MONTH(A1620)</f>
        <v>4</v>
      </c>
      <c r="C1620" s="5">
        <f t="shared" ref="C1620:C1633" si="559">YEAR(A1620)</f>
        <v>2023</v>
      </c>
      <c r="D1620" s="5" t="s">
        <v>1456</v>
      </c>
      <c r="E1620" s="5" t="str">
        <f>VLOOKUP(F1620,'Set up'!$A$2:$C$48,2,FALSE)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up'!$A$2:$C$48,3,FALSE)</f>
        <v>Cash</v>
      </c>
      <c r="J1620" s="5">
        <f>VLOOKUP(F1620,'Set up'!$A$2:$D$48,4,FALSE)</f>
        <v>0</v>
      </c>
      <c r="K1620" s="4">
        <f t="shared" si="532"/>
        <v>45042</v>
      </c>
      <c r="L1620" s="5">
        <f t="shared" si="550"/>
        <v>4</v>
      </c>
      <c r="M1620" s="5">
        <f t="shared" si="551"/>
        <v>2023</v>
      </c>
      <c r="N1620" s="6">
        <v>200</v>
      </c>
      <c r="O1620" s="6">
        <f t="shared" si="557"/>
        <v>-200</v>
      </c>
      <c r="P1620" s="6">
        <f t="shared" si="553"/>
        <v>0</v>
      </c>
      <c r="Q1620" s="7">
        <f t="shared" si="554"/>
        <v>2969657.350000001</v>
      </c>
      <c r="R1620" s="44" t="str">
        <f>VLOOKUP(F1620,'Set up'!$A$2:$E$48,5,FALSE)</f>
        <v>Cash</v>
      </c>
      <c r="S1620" s="1" t="s">
        <v>1498</v>
      </c>
    </row>
    <row r="1621" spans="1:19" x14ac:dyDescent="0.35">
      <c r="A1621" s="4" t="s">
        <v>1458</v>
      </c>
      <c r="B1621" s="5">
        <f t="shared" si="558"/>
        <v>4</v>
      </c>
      <c r="C1621" s="5">
        <f t="shared" si="559"/>
        <v>2023</v>
      </c>
      <c r="D1621" s="5" t="s">
        <v>1457</v>
      </c>
      <c r="E1621" s="5" t="str">
        <f>VLOOKUP(F1621,'Set up'!$A$2:$C$48,2,FALSE)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up'!$A$2:$C$48,3,FALSE)</f>
        <v>Cash</v>
      </c>
      <c r="J1621" s="5">
        <f>VLOOKUP(F1621,'Set up'!$A$2:$D$48,4,FALSE)</f>
        <v>0</v>
      </c>
      <c r="K1621" s="4">
        <f t="shared" si="532"/>
        <v>45042</v>
      </c>
      <c r="L1621" s="5">
        <f t="shared" ref="L1621:L1633" si="560">MONTH(K1621)</f>
        <v>4</v>
      </c>
      <c r="M1621" s="5">
        <f t="shared" ref="M1621:M1633" si="561">YEAR(K1621)</f>
        <v>2023</v>
      </c>
      <c r="N1621" s="6">
        <v>1804</v>
      </c>
      <c r="O1621" s="6">
        <f t="shared" si="557"/>
        <v>-1804</v>
      </c>
      <c r="P1621" s="6">
        <f t="shared" ref="P1621:P1684" si="562">SUM(N1621+O1621)</f>
        <v>0</v>
      </c>
      <c r="Q1621" s="7">
        <f t="shared" ref="Q1621:Q1633" si="563">SUM(Q1620+N1621)</f>
        <v>2971461.350000001</v>
      </c>
      <c r="R1621" s="44" t="str">
        <f>VLOOKUP(F1621,'Set up'!$A$2:$E$48,5,FALSE)</f>
        <v>Trsf</v>
      </c>
      <c r="S1621" s="1" t="s">
        <v>1569</v>
      </c>
    </row>
    <row r="1622" spans="1:19" x14ac:dyDescent="0.35">
      <c r="A1622" s="4" t="s">
        <v>1458</v>
      </c>
      <c r="B1622" s="5">
        <f t="shared" si="558"/>
        <v>4</v>
      </c>
      <c r="C1622" s="5">
        <f t="shared" si="559"/>
        <v>2023</v>
      </c>
      <c r="D1622" s="5" t="s">
        <v>1457</v>
      </c>
      <c r="E1622" s="5" t="str">
        <f>VLOOKUP(F1622,'Set up'!$A$2:$C$48,2,FALSE)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up'!$A$2:$C$48,3,FALSE)</f>
        <v>Cash</v>
      </c>
      <c r="J1622" s="5">
        <f>VLOOKUP(F1622,'Set up'!$A$2:$D$48,4,FALSE)</f>
        <v>0</v>
      </c>
      <c r="K1622" s="4">
        <f t="shared" si="532"/>
        <v>45042</v>
      </c>
      <c r="L1622" s="5">
        <f t="shared" si="560"/>
        <v>4</v>
      </c>
      <c r="M1622" s="5">
        <f t="shared" si="561"/>
        <v>2023</v>
      </c>
      <c r="N1622" s="6">
        <v>912</v>
      </c>
      <c r="O1622" s="6">
        <f t="shared" si="557"/>
        <v>-912</v>
      </c>
      <c r="P1622" s="6">
        <f t="shared" si="562"/>
        <v>0</v>
      </c>
      <c r="Q1622" s="7">
        <f t="shared" si="563"/>
        <v>2972373.350000001</v>
      </c>
      <c r="R1622" s="44" t="str">
        <f>VLOOKUP(F1622,'Set up'!$A$2:$E$48,5,FALSE)</f>
        <v>Trsf</v>
      </c>
      <c r="S1622" s="1" t="s">
        <v>1569</v>
      </c>
    </row>
    <row r="1623" spans="1:19" x14ac:dyDescent="0.35">
      <c r="A1623" s="4" t="s">
        <v>1462</v>
      </c>
      <c r="B1623" s="5">
        <f t="shared" si="558"/>
        <v>4</v>
      </c>
      <c r="C1623" s="5">
        <f t="shared" si="559"/>
        <v>2023</v>
      </c>
      <c r="D1623" s="5" t="s">
        <v>1461</v>
      </c>
      <c r="E1623" s="5" t="str">
        <f>VLOOKUP(F1623,'Set up'!$A$2:$C$48,2,FALSE)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up'!$A$2:$C$48,3,FALSE)</f>
        <v>Cash</v>
      </c>
      <c r="J1623" s="5">
        <f>VLOOKUP(F1623,'Set up'!$A$2:$D$48,4,FALSE)</f>
        <v>0</v>
      </c>
      <c r="K1623" s="4">
        <f t="shared" si="532"/>
        <v>45043</v>
      </c>
      <c r="L1623" s="5">
        <f t="shared" si="560"/>
        <v>4</v>
      </c>
      <c r="M1623" s="5">
        <f t="shared" si="561"/>
        <v>2023</v>
      </c>
      <c r="N1623" s="6">
        <v>3608</v>
      </c>
      <c r="O1623" s="6">
        <f>-568.9-1000-1000-1000-39.1</f>
        <v>-3608</v>
      </c>
      <c r="P1623" s="6">
        <f t="shared" si="562"/>
        <v>0</v>
      </c>
      <c r="Q1623" s="7">
        <f t="shared" si="563"/>
        <v>2975981.350000001</v>
      </c>
      <c r="R1623" s="44" t="str">
        <f>VLOOKUP(F1623,'Set up'!$A$2:$E$48,5,FALSE)</f>
        <v>Trsf</v>
      </c>
      <c r="S1623" s="1" t="s">
        <v>1967</v>
      </c>
    </row>
    <row r="1624" spans="1:19" x14ac:dyDescent="0.35">
      <c r="A1624" s="4" t="s">
        <v>1462</v>
      </c>
      <c r="B1624" s="5">
        <f t="shared" si="558"/>
        <v>4</v>
      </c>
      <c r="C1624" s="5">
        <f t="shared" si="559"/>
        <v>2023</v>
      </c>
      <c r="D1624" s="5" t="s">
        <v>1461</v>
      </c>
      <c r="E1624" s="5" t="str">
        <f>VLOOKUP(F1624,'Set up'!$A$2:$C$48,2,FALSE)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up'!$A$2:$C$48,3,FALSE)</f>
        <v>Cash</v>
      </c>
      <c r="J1624" s="5">
        <f>VLOOKUP(F1624,'Set up'!$A$2:$D$48,4,FALSE)</f>
        <v>0</v>
      </c>
      <c r="K1624" s="4">
        <f t="shared" ref="K1624:K1687" si="564">A1624+J1624</f>
        <v>45043</v>
      </c>
      <c r="L1624" s="5">
        <f t="shared" si="560"/>
        <v>4</v>
      </c>
      <c r="M1624" s="5">
        <f t="shared" si="561"/>
        <v>2023</v>
      </c>
      <c r="N1624" s="6">
        <v>842.4</v>
      </c>
      <c r="O1624" s="6">
        <f t="shared" ref="O1624" si="565">-N1624</f>
        <v>-842.4</v>
      </c>
      <c r="P1624" s="6">
        <f t="shared" si="562"/>
        <v>0</v>
      </c>
      <c r="Q1624" s="7">
        <f t="shared" si="563"/>
        <v>2976823.7500000009</v>
      </c>
      <c r="R1624" s="44" t="str">
        <f>VLOOKUP(F1624,'Set up'!$A$2:$E$48,5,FALSE)</f>
        <v>Trsf</v>
      </c>
      <c r="S1624" s="1" t="s">
        <v>1968</v>
      </c>
    </row>
    <row r="1625" spans="1:19" x14ac:dyDescent="0.35">
      <c r="A1625" s="4" t="s">
        <v>1462</v>
      </c>
      <c r="B1625" s="5">
        <f t="shared" si="558"/>
        <v>4</v>
      </c>
      <c r="C1625" s="5">
        <f t="shared" si="559"/>
        <v>2023</v>
      </c>
      <c r="D1625" s="5" t="s">
        <v>1461</v>
      </c>
      <c r="E1625" s="5" t="str">
        <f>VLOOKUP(F1625,'Set up'!$A$2:$C$48,2,FALSE)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up'!$A$2:$C$48,3,FALSE)</f>
        <v>Cash</v>
      </c>
      <c r="J1625" s="5">
        <f>VLOOKUP(F1625,'Set up'!$A$2:$D$48,4,FALSE)</f>
        <v>0</v>
      </c>
      <c r="K1625" s="4">
        <f t="shared" si="564"/>
        <v>45043</v>
      </c>
      <c r="L1625" s="5">
        <f t="shared" si="560"/>
        <v>4</v>
      </c>
      <c r="M1625" s="5">
        <f t="shared" si="561"/>
        <v>2023</v>
      </c>
      <c r="N1625" s="6">
        <v>187.5</v>
      </c>
      <c r="O1625" s="6">
        <f>-118.5-69</f>
        <v>-187.5</v>
      </c>
      <c r="P1625" s="6">
        <f t="shared" si="562"/>
        <v>0</v>
      </c>
      <c r="Q1625" s="7">
        <f t="shared" si="563"/>
        <v>2977011.2500000009</v>
      </c>
      <c r="R1625" s="44" t="str">
        <f>VLOOKUP(F1625,'Set up'!$A$2:$E$48,5,FALSE)</f>
        <v>Trsf</v>
      </c>
      <c r="S1625" s="1" t="s">
        <v>1969</v>
      </c>
    </row>
    <row r="1626" spans="1:19" x14ac:dyDescent="0.35">
      <c r="A1626" s="4" t="s">
        <v>1462</v>
      </c>
      <c r="B1626" s="5">
        <f t="shared" si="558"/>
        <v>4</v>
      </c>
      <c r="C1626" s="5">
        <f t="shared" si="559"/>
        <v>2023</v>
      </c>
      <c r="D1626" s="5" t="s">
        <v>1461</v>
      </c>
      <c r="E1626" s="5" t="str">
        <f>VLOOKUP(F1626,'Set up'!$A$2:$C$48,2,FALSE)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up'!$A$2:$C$48,3,FALSE)</f>
        <v>Cash</v>
      </c>
      <c r="J1626" s="5">
        <f>VLOOKUP(F1626,'Set up'!$A$2:$D$48,4,FALSE)</f>
        <v>0</v>
      </c>
      <c r="K1626" s="4">
        <f t="shared" si="564"/>
        <v>45043</v>
      </c>
      <c r="L1626" s="5">
        <f t="shared" si="560"/>
        <v>4</v>
      </c>
      <c r="M1626" s="5">
        <f t="shared" si="561"/>
        <v>2023</v>
      </c>
      <c r="N1626" s="6">
        <v>150</v>
      </c>
      <c r="O1626" s="6">
        <f t="shared" ref="O1626:O1629" si="566">-N1626</f>
        <v>-150</v>
      </c>
      <c r="P1626" s="6">
        <f t="shared" si="562"/>
        <v>0</v>
      </c>
      <c r="Q1626" s="7">
        <f t="shared" si="563"/>
        <v>2977161.2500000009</v>
      </c>
      <c r="R1626" s="44" t="str">
        <f>VLOOKUP(F1626,'Set up'!$A$2:$E$48,5,FALSE)</f>
        <v>Trsf</v>
      </c>
      <c r="S1626" s="1" t="s">
        <v>1970</v>
      </c>
    </row>
    <row r="1627" spans="1:19" x14ac:dyDescent="0.35">
      <c r="A1627" s="4" t="s">
        <v>1462</v>
      </c>
      <c r="B1627" s="5">
        <f t="shared" si="558"/>
        <v>4</v>
      </c>
      <c r="C1627" s="5">
        <f t="shared" si="559"/>
        <v>2023</v>
      </c>
      <c r="D1627" s="5" t="s">
        <v>1461</v>
      </c>
      <c r="E1627" s="5" t="str">
        <f>VLOOKUP(F1627,'Set up'!$A$2:$C$48,2,FALSE)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up'!$A$2:$C$48,3,FALSE)</f>
        <v>Cash</v>
      </c>
      <c r="J1627" s="5">
        <f>VLOOKUP(F1627,'Set up'!$A$2:$D$48,4,FALSE)</f>
        <v>0</v>
      </c>
      <c r="K1627" s="4">
        <f t="shared" si="564"/>
        <v>45043</v>
      </c>
      <c r="L1627" s="5">
        <f t="shared" si="560"/>
        <v>4</v>
      </c>
      <c r="M1627" s="5">
        <f t="shared" si="561"/>
        <v>2023</v>
      </c>
      <c r="N1627" s="6">
        <v>160</v>
      </c>
      <c r="O1627" s="6">
        <f t="shared" si="566"/>
        <v>-160</v>
      </c>
      <c r="P1627" s="6">
        <f t="shared" si="562"/>
        <v>0</v>
      </c>
      <c r="Q1627" s="7">
        <f t="shared" si="563"/>
        <v>2977321.2500000009</v>
      </c>
      <c r="R1627" s="44" t="str">
        <f>VLOOKUP(F1627,'Set up'!$A$2:$E$48,5,FALSE)</f>
        <v>Trsf</v>
      </c>
      <c r="S1627" s="1" t="s">
        <v>1971</v>
      </c>
    </row>
    <row r="1628" spans="1:19" x14ac:dyDescent="0.35">
      <c r="A1628" s="4" t="s">
        <v>1464</v>
      </c>
      <c r="B1628" s="5">
        <f t="shared" si="558"/>
        <v>4</v>
      </c>
      <c r="C1628" s="5">
        <f t="shared" si="559"/>
        <v>2023</v>
      </c>
      <c r="D1628" s="5" t="s">
        <v>1463</v>
      </c>
      <c r="E1628" s="5" t="str">
        <f>VLOOKUP(F1628,'Set up'!$A$2:$C$48,2,FALSE)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up'!$A$2:$C$48,3,FALSE)</f>
        <v>Cash</v>
      </c>
      <c r="J1628" s="5">
        <f>VLOOKUP(F1628,'Set up'!$A$2:$D$48,4,FALSE)</f>
        <v>0</v>
      </c>
      <c r="K1628" s="4">
        <f t="shared" si="564"/>
        <v>45041</v>
      </c>
      <c r="L1628" s="5">
        <f t="shared" si="560"/>
        <v>4</v>
      </c>
      <c r="M1628" s="5">
        <f t="shared" si="561"/>
        <v>2023</v>
      </c>
      <c r="N1628" s="6">
        <v>1782</v>
      </c>
      <c r="O1628" s="6">
        <f t="shared" si="566"/>
        <v>-1782</v>
      </c>
      <c r="P1628" s="6">
        <f t="shared" si="562"/>
        <v>0</v>
      </c>
      <c r="Q1628" s="7">
        <f t="shared" si="563"/>
        <v>2979103.2500000009</v>
      </c>
      <c r="R1628" s="44" t="str">
        <f>VLOOKUP(F1628,'Set up'!$A$2:$E$48,5,FALSE)</f>
        <v>Trsf</v>
      </c>
      <c r="S1628" s="1" t="s">
        <v>2403</v>
      </c>
    </row>
    <row r="1629" spans="1:19" x14ac:dyDescent="0.35">
      <c r="A1629" s="4" t="s">
        <v>1464</v>
      </c>
      <c r="B1629" s="5">
        <f t="shared" si="558"/>
        <v>4</v>
      </c>
      <c r="C1629" s="5">
        <f t="shared" si="559"/>
        <v>2023</v>
      </c>
      <c r="D1629" s="5" t="s">
        <v>1463</v>
      </c>
      <c r="E1629" s="5" t="str">
        <f>VLOOKUP(F1629,'Set up'!$A$2:$C$48,2,FALSE)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up'!$A$2:$C$48,3,FALSE)</f>
        <v>Cash</v>
      </c>
      <c r="J1629" s="5">
        <f>VLOOKUP(F1629,'Set up'!$A$2:$D$48,4,FALSE)</f>
        <v>0</v>
      </c>
      <c r="K1629" s="4">
        <f t="shared" si="564"/>
        <v>45041</v>
      </c>
      <c r="L1629" s="5">
        <f t="shared" si="560"/>
        <v>4</v>
      </c>
      <c r="M1629" s="5">
        <f t="shared" si="561"/>
        <v>2023</v>
      </c>
      <c r="N1629" s="6">
        <v>684</v>
      </c>
      <c r="O1629" s="6">
        <f t="shared" si="566"/>
        <v>-684</v>
      </c>
      <c r="P1629" s="6">
        <f t="shared" si="562"/>
        <v>0</v>
      </c>
      <c r="Q1629" s="7">
        <f t="shared" si="563"/>
        <v>2979787.2500000009</v>
      </c>
      <c r="R1629" s="44" t="str">
        <f>VLOOKUP(F1629,'Set up'!$A$2:$E$48,5,FALSE)</f>
        <v>Trsf</v>
      </c>
      <c r="S1629" s="1" t="s">
        <v>2404</v>
      </c>
    </row>
    <row r="1630" spans="1:19" x14ac:dyDescent="0.35">
      <c r="A1630" s="4" t="s">
        <v>1466</v>
      </c>
      <c r="B1630" s="5">
        <f t="shared" si="558"/>
        <v>4</v>
      </c>
      <c r="C1630" s="5">
        <f t="shared" si="559"/>
        <v>2023</v>
      </c>
      <c r="D1630" s="5" t="s">
        <v>1465</v>
      </c>
      <c r="E1630" s="5" t="str">
        <f>VLOOKUP(F1630,'Set up'!$A$2:$C$48,2,FALSE)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up'!$A$2:$C$48,3,FALSE)</f>
        <v>Cash</v>
      </c>
      <c r="J1630" s="5">
        <f>VLOOKUP(F1630,'Set up'!$A$2:$D$48,4,FALSE)</f>
        <v>0</v>
      </c>
      <c r="K1630" s="4">
        <f t="shared" si="564"/>
        <v>45044</v>
      </c>
      <c r="L1630" s="5">
        <f t="shared" si="560"/>
        <v>4</v>
      </c>
      <c r="M1630" s="5">
        <f t="shared" si="561"/>
        <v>2023</v>
      </c>
      <c r="N1630" s="6">
        <v>1870</v>
      </c>
      <c r="O1630" s="6">
        <f t="shared" ref="O1630:O1631" si="567">-N1630</f>
        <v>-1870</v>
      </c>
      <c r="P1630" s="6">
        <f t="shared" si="562"/>
        <v>0</v>
      </c>
      <c r="Q1630" s="7">
        <f t="shared" si="563"/>
        <v>2981657.2500000009</v>
      </c>
      <c r="R1630" s="44" t="str">
        <f>VLOOKUP(F1630,'Set up'!$A$2:$E$48,5,FALSE)</f>
        <v>PD Chq</v>
      </c>
      <c r="S1630" s="1" t="s">
        <v>2255</v>
      </c>
    </row>
    <row r="1631" spans="1:19" x14ac:dyDescent="0.35">
      <c r="A1631" s="4" t="s">
        <v>1466</v>
      </c>
      <c r="B1631" s="5">
        <f t="shared" si="558"/>
        <v>4</v>
      </c>
      <c r="C1631" s="5">
        <f t="shared" si="559"/>
        <v>2023</v>
      </c>
      <c r="D1631" s="5" t="s">
        <v>1465</v>
      </c>
      <c r="E1631" s="5" t="str">
        <f>VLOOKUP(F1631,'Set up'!$A$2:$C$48,2,FALSE)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up'!$A$2:$C$48,3,FALSE)</f>
        <v>Cash</v>
      </c>
      <c r="J1631" s="5">
        <f>VLOOKUP(F1631,'Set up'!$A$2:$D$48,4,FALSE)</f>
        <v>0</v>
      </c>
      <c r="K1631" s="4">
        <f t="shared" si="564"/>
        <v>45044</v>
      </c>
      <c r="L1631" s="5">
        <f t="shared" si="560"/>
        <v>4</v>
      </c>
      <c r="M1631" s="5">
        <f t="shared" si="561"/>
        <v>2023</v>
      </c>
      <c r="N1631" s="6">
        <v>95</v>
      </c>
      <c r="O1631" s="6">
        <f t="shared" si="567"/>
        <v>-95</v>
      </c>
      <c r="P1631" s="6">
        <f t="shared" si="562"/>
        <v>0</v>
      </c>
      <c r="Q1631" s="7">
        <f t="shared" si="563"/>
        <v>2981752.2500000009</v>
      </c>
      <c r="R1631" s="44" t="str">
        <f>VLOOKUP(F1631,'Set up'!$A$2:$E$48,5,FALSE)</f>
        <v>PD Chq</v>
      </c>
      <c r="S1631" s="1" t="s">
        <v>2255</v>
      </c>
    </row>
    <row r="1632" spans="1:19" x14ac:dyDescent="0.35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up'!$A$2:$C$48,2,FALSE)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up'!$A$2:$C$48,3,FALSE)</f>
        <v>Cash</v>
      </c>
      <c r="J1632" s="5">
        <f>VLOOKUP(F1632,'Set up'!$A$2:$D$48,4,FALSE)</f>
        <v>0</v>
      </c>
      <c r="K1632" s="4">
        <f t="shared" si="564"/>
        <v>45043</v>
      </c>
      <c r="L1632" s="5">
        <f t="shared" si="560"/>
        <v>4</v>
      </c>
      <c r="M1632" s="5">
        <f t="shared" si="561"/>
        <v>2023</v>
      </c>
      <c r="N1632" s="6">
        <v>322.5</v>
      </c>
      <c r="O1632" s="6">
        <f>-121-201.5</f>
        <v>-322.5</v>
      </c>
      <c r="P1632" s="6">
        <f t="shared" si="562"/>
        <v>0</v>
      </c>
      <c r="Q1632" s="7">
        <f t="shared" si="563"/>
        <v>2982074.7500000009</v>
      </c>
      <c r="R1632" s="44" t="str">
        <f>VLOOKUP(F1632,'Set up'!$A$2:$E$48,5,FALSE)</f>
        <v>Trsf</v>
      </c>
      <c r="S1632" s="1" t="s">
        <v>2065</v>
      </c>
    </row>
    <row r="1633" spans="1:19" x14ac:dyDescent="0.35">
      <c r="A1633" s="4" t="s">
        <v>1462</v>
      </c>
      <c r="B1633" s="5">
        <f t="shared" si="558"/>
        <v>4</v>
      </c>
      <c r="C1633" s="5">
        <f t="shared" si="559"/>
        <v>2023</v>
      </c>
      <c r="D1633" s="5" t="s">
        <v>1467</v>
      </c>
      <c r="E1633" s="5" t="str">
        <f>VLOOKUP(F1633,'Set up'!$A$2:$C$48,2,FALSE)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up'!$A$2:$C$48,3,FALSE)</f>
        <v>Cash</v>
      </c>
      <c r="J1633" s="5">
        <f>VLOOKUP(F1633,'Set up'!$A$2:$D$48,4,FALSE)</f>
        <v>0</v>
      </c>
      <c r="K1633" s="4">
        <f t="shared" si="564"/>
        <v>45043</v>
      </c>
      <c r="L1633" s="5">
        <f t="shared" si="560"/>
        <v>4</v>
      </c>
      <c r="M1633" s="5">
        <f t="shared" si="561"/>
        <v>2023</v>
      </c>
      <c r="N1633" s="6">
        <v>390</v>
      </c>
      <c r="O1633" s="6">
        <f t="shared" ref="O1633" si="568">-N1633</f>
        <v>-390</v>
      </c>
      <c r="P1633" s="6">
        <f t="shared" si="562"/>
        <v>0</v>
      </c>
      <c r="Q1633" s="7">
        <f t="shared" si="563"/>
        <v>2982464.7500000009</v>
      </c>
      <c r="R1633" s="44" t="str">
        <f>VLOOKUP(F1633,'Set up'!$A$2:$E$48,5,FALSE)</f>
        <v>Trsf</v>
      </c>
      <c r="S1633" s="1" t="s">
        <v>2066</v>
      </c>
    </row>
    <row r="1634" spans="1:19" x14ac:dyDescent="0.35">
      <c r="A1634" s="4">
        <v>45048</v>
      </c>
      <c r="B1634" s="5">
        <f t="shared" ref="B1634:B1697" si="569">MONTH(A1634)</f>
        <v>5</v>
      </c>
      <c r="C1634" s="5">
        <f t="shared" ref="C1634:C1697" si="570">YEAR(A1634)</f>
        <v>2023</v>
      </c>
      <c r="D1634" s="5" t="s">
        <v>1529</v>
      </c>
      <c r="E1634" s="5" t="str">
        <f>VLOOKUP(F1634,'Set up'!$A$2:$C$48,2,FALSE)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up'!$A$2:$C$48,3,FALSE)</f>
        <v>30</v>
      </c>
      <c r="J1634" s="5">
        <f>VLOOKUP(F1634,'Set up'!$A$2:$D$48,4,FALSE)</f>
        <v>30</v>
      </c>
      <c r="K1634" s="4">
        <f t="shared" si="564"/>
        <v>45078</v>
      </c>
      <c r="L1634" s="5">
        <f t="shared" ref="L1634:L1697" si="571">MONTH(K1634)</f>
        <v>6</v>
      </c>
      <c r="M1634" s="5">
        <f t="shared" ref="M1634:M1697" si="572">YEAR(K1634)</f>
        <v>2023</v>
      </c>
      <c r="N1634" s="6">
        <v>1870</v>
      </c>
      <c r="O1634" s="6">
        <f t="shared" ref="O1634:O1641" si="573">-N1634</f>
        <v>-1870</v>
      </c>
      <c r="P1634" s="6">
        <f t="shared" si="562"/>
        <v>0</v>
      </c>
      <c r="Q1634" s="7">
        <f t="shared" ref="Q1634:Q1697" si="574">SUM(Q1633+N1634)</f>
        <v>2984334.7500000009</v>
      </c>
      <c r="R1634" s="44" t="str">
        <f>VLOOKUP(F1634,'Set up'!$A$2:$E$48,5,FALSE)</f>
        <v>Chq</v>
      </c>
      <c r="S1634" s="1" t="s">
        <v>1567</v>
      </c>
    </row>
    <row r="1635" spans="1:19" x14ac:dyDescent="0.35">
      <c r="A1635" s="4">
        <v>45048</v>
      </c>
      <c r="B1635" s="5">
        <f t="shared" si="569"/>
        <v>5</v>
      </c>
      <c r="C1635" s="5">
        <f t="shared" si="570"/>
        <v>2023</v>
      </c>
      <c r="D1635" s="5" t="s">
        <v>1529</v>
      </c>
      <c r="E1635" s="5" t="str">
        <f>VLOOKUP(F1635,'Set up'!$A$2:$C$48,2,FALSE)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up'!$A$2:$C$48,3,FALSE)</f>
        <v>30</v>
      </c>
      <c r="J1635" s="5">
        <f>VLOOKUP(F1635,'Set up'!$A$2:$D$48,4,FALSE)</f>
        <v>30</v>
      </c>
      <c r="K1635" s="4">
        <f t="shared" si="564"/>
        <v>45078</v>
      </c>
      <c r="L1635" s="5">
        <f t="shared" si="571"/>
        <v>6</v>
      </c>
      <c r="M1635" s="5">
        <f t="shared" si="572"/>
        <v>2023</v>
      </c>
      <c r="N1635" s="6">
        <v>842.4</v>
      </c>
      <c r="O1635" s="6">
        <f t="shared" si="573"/>
        <v>-842.4</v>
      </c>
      <c r="P1635" s="6">
        <f t="shared" si="562"/>
        <v>0</v>
      </c>
      <c r="Q1635" s="7">
        <f t="shared" si="574"/>
        <v>2985177.1500000008</v>
      </c>
      <c r="R1635" s="44" t="str">
        <f>VLOOKUP(F1635,'Set up'!$A$2:$E$48,5,FALSE)</f>
        <v>Chq</v>
      </c>
      <c r="S1635" s="1" t="s">
        <v>1567</v>
      </c>
    </row>
    <row r="1636" spans="1:19" x14ac:dyDescent="0.35">
      <c r="A1636" s="4">
        <v>45048</v>
      </c>
      <c r="B1636" s="5">
        <f t="shared" si="569"/>
        <v>5</v>
      </c>
      <c r="C1636" s="5">
        <f t="shared" si="570"/>
        <v>2023</v>
      </c>
      <c r="D1636" s="5" t="s">
        <v>1529</v>
      </c>
      <c r="E1636" s="5" t="str">
        <f>VLOOKUP(F1636,'Set up'!$A$2:$C$48,2,FALSE)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up'!$A$2:$C$48,3,FALSE)</f>
        <v>30</v>
      </c>
      <c r="J1636" s="5">
        <f>VLOOKUP(F1636,'Set up'!$A$2:$D$48,4,FALSE)</f>
        <v>30</v>
      </c>
      <c r="K1636" s="4">
        <f t="shared" si="564"/>
        <v>45078</v>
      </c>
      <c r="L1636" s="5">
        <f t="shared" si="571"/>
        <v>6</v>
      </c>
      <c r="M1636" s="5">
        <f t="shared" si="572"/>
        <v>2023</v>
      </c>
      <c r="N1636" s="6">
        <v>144</v>
      </c>
      <c r="O1636" s="6">
        <f t="shared" si="573"/>
        <v>-144</v>
      </c>
      <c r="P1636" s="6">
        <f t="shared" si="562"/>
        <v>0</v>
      </c>
      <c r="Q1636" s="7">
        <f t="shared" si="574"/>
        <v>2985321.1500000008</v>
      </c>
      <c r="R1636" s="44" t="str">
        <f>VLOOKUP(F1636,'Set up'!$A$2:$E$48,5,FALSE)</f>
        <v>Chq</v>
      </c>
      <c r="S1636" s="1" t="s">
        <v>1567</v>
      </c>
    </row>
    <row r="1637" spans="1:19" x14ac:dyDescent="0.35">
      <c r="A1637" s="4">
        <v>45048</v>
      </c>
      <c r="B1637" s="5">
        <f t="shared" si="569"/>
        <v>5</v>
      </c>
      <c r="C1637" s="5">
        <f t="shared" si="570"/>
        <v>2023</v>
      </c>
      <c r="D1637" s="5" t="s">
        <v>1530</v>
      </c>
      <c r="E1637" s="5" t="str">
        <f>VLOOKUP(F1637,'Set up'!$A$2:$C$48,2,FALSE)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up'!$A$2:$C$48,3,FALSE)</f>
        <v>Cash</v>
      </c>
      <c r="J1637" s="5">
        <f>VLOOKUP(F1637,'Set up'!$A$2:$D$48,4,FALSE)</f>
        <v>0</v>
      </c>
      <c r="K1637" s="4">
        <f t="shared" si="564"/>
        <v>45048</v>
      </c>
      <c r="L1637" s="5">
        <f t="shared" si="571"/>
        <v>5</v>
      </c>
      <c r="M1637" s="5">
        <f t="shared" si="572"/>
        <v>2023</v>
      </c>
      <c r="N1637" s="6">
        <v>5610</v>
      </c>
      <c r="O1637" s="6">
        <f t="shared" si="573"/>
        <v>-5610</v>
      </c>
      <c r="P1637" s="6">
        <f t="shared" si="562"/>
        <v>0</v>
      </c>
      <c r="Q1637" s="7">
        <f t="shared" si="574"/>
        <v>2990931.1500000008</v>
      </c>
      <c r="R1637" s="44" t="str">
        <f>VLOOKUP(F1637,'Set up'!$A$2:$E$48,5,FALSE)</f>
        <v>Trsf</v>
      </c>
      <c r="S1637" s="1" t="s">
        <v>1582</v>
      </c>
    </row>
    <row r="1638" spans="1:19" x14ac:dyDescent="0.35">
      <c r="A1638" s="4">
        <v>45048</v>
      </c>
      <c r="B1638" s="5">
        <f t="shared" si="569"/>
        <v>5</v>
      </c>
      <c r="C1638" s="5">
        <f t="shared" si="570"/>
        <v>2023</v>
      </c>
      <c r="D1638" s="5" t="s">
        <v>1530</v>
      </c>
      <c r="E1638" s="5" t="str">
        <f>VLOOKUP(F1638,'Set up'!$A$2:$C$48,2,FALSE)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up'!$A$2:$C$48,3,FALSE)</f>
        <v>Cash</v>
      </c>
      <c r="J1638" s="5">
        <f>VLOOKUP(F1638,'Set up'!$A$2:$D$48,4,FALSE)</f>
        <v>0</v>
      </c>
      <c r="K1638" s="4">
        <f t="shared" si="564"/>
        <v>45048</v>
      </c>
      <c r="L1638" s="5">
        <f t="shared" si="571"/>
        <v>5</v>
      </c>
      <c r="M1638" s="5">
        <f t="shared" si="572"/>
        <v>2023</v>
      </c>
      <c r="N1638" s="6">
        <v>300</v>
      </c>
      <c r="O1638" s="6">
        <f t="shared" si="573"/>
        <v>-300</v>
      </c>
      <c r="P1638" s="6">
        <f t="shared" si="562"/>
        <v>0</v>
      </c>
      <c r="Q1638" s="7">
        <f t="shared" si="574"/>
        <v>2991231.1500000008</v>
      </c>
      <c r="R1638" s="44" t="str">
        <f>VLOOKUP(F1638,'Set up'!$A$2:$E$48,5,FALSE)</f>
        <v>Trsf</v>
      </c>
      <c r="S1638" s="1" t="s">
        <v>1582</v>
      </c>
    </row>
    <row r="1639" spans="1:19" x14ac:dyDescent="0.35">
      <c r="A1639" s="4">
        <v>45048</v>
      </c>
      <c r="B1639" s="5">
        <f t="shared" si="569"/>
        <v>5</v>
      </c>
      <c r="C1639" s="5">
        <f t="shared" si="570"/>
        <v>2023</v>
      </c>
      <c r="D1639" s="5" t="s">
        <v>1530</v>
      </c>
      <c r="E1639" s="5" t="str">
        <f>VLOOKUP(F1639,'Set up'!$A$2:$C$48,2,FALSE)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up'!$A$2:$C$48,3,FALSE)</f>
        <v>Cash</v>
      </c>
      <c r="J1639" s="5">
        <f>VLOOKUP(F1639,'Set up'!$A$2:$D$48,4,FALSE)</f>
        <v>0</v>
      </c>
      <c r="K1639" s="4">
        <f t="shared" si="564"/>
        <v>45048</v>
      </c>
      <c r="L1639" s="5">
        <f t="shared" si="571"/>
        <v>5</v>
      </c>
      <c r="M1639" s="5">
        <f t="shared" si="572"/>
        <v>2023</v>
      </c>
      <c r="N1639" s="6">
        <v>187.5</v>
      </c>
      <c r="O1639" s="6">
        <f t="shared" si="573"/>
        <v>-187.5</v>
      </c>
      <c r="P1639" s="6">
        <f t="shared" si="562"/>
        <v>0</v>
      </c>
      <c r="Q1639" s="7">
        <f t="shared" si="574"/>
        <v>2991418.6500000008</v>
      </c>
      <c r="R1639" s="44" t="str">
        <f>VLOOKUP(F1639,'Set up'!$A$2:$E$48,5,FALSE)</f>
        <v>Trsf</v>
      </c>
      <c r="S1639" s="1" t="s">
        <v>1582</v>
      </c>
    </row>
    <row r="1640" spans="1:19" x14ac:dyDescent="0.35">
      <c r="A1640" s="4">
        <v>45048</v>
      </c>
      <c r="B1640" s="5">
        <f t="shared" si="569"/>
        <v>5</v>
      </c>
      <c r="C1640" s="5">
        <f t="shared" si="570"/>
        <v>2023</v>
      </c>
      <c r="D1640" s="5" t="s">
        <v>1530</v>
      </c>
      <c r="E1640" s="5" t="str">
        <f>VLOOKUP(F1640,'Set up'!$A$2:$C$48,2,FALSE)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up'!$A$2:$C$48,3,FALSE)</f>
        <v>Cash</v>
      </c>
      <c r="J1640" s="5">
        <f>VLOOKUP(F1640,'Set up'!$A$2:$D$48,4,FALSE)</f>
        <v>0</v>
      </c>
      <c r="K1640" s="4">
        <f t="shared" si="564"/>
        <v>45048</v>
      </c>
      <c r="L1640" s="5">
        <f t="shared" si="571"/>
        <v>5</v>
      </c>
      <c r="M1640" s="5">
        <f t="shared" si="572"/>
        <v>2023</v>
      </c>
      <c r="N1640" s="6">
        <v>1125</v>
      </c>
      <c r="O1640" s="6">
        <f t="shared" si="573"/>
        <v>-1125</v>
      </c>
      <c r="P1640" s="6">
        <f t="shared" si="562"/>
        <v>0</v>
      </c>
      <c r="Q1640" s="7">
        <f t="shared" si="574"/>
        <v>2992543.6500000008</v>
      </c>
      <c r="R1640" s="44" t="str">
        <f>VLOOKUP(F1640,'Set up'!$A$2:$E$48,5,FALSE)</f>
        <v>Trsf</v>
      </c>
      <c r="S1640" s="1" t="s">
        <v>1582</v>
      </c>
    </row>
    <row r="1641" spans="1:19" x14ac:dyDescent="0.35">
      <c r="A1641" s="4">
        <v>45048</v>
      </c>
      <c r="B1641" s="5">
        <f t="shared" si="569"/>
        <v>5</v>
      </c>
      <c r="C1641" s="5">
        <f t="shared" si="570"/>
        <v>2023</v>
      </c>
      <c r="D1641" s="5" t="s">
        <v>1530</v>
      </c>
      <c r="E1641" s="5" t="str">
        <f>VLOOKUP(F1641,'Set up'!$A$2:$C$48,2,FALSE)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up'!$A$2:$C$48,3,FALSE)</f>
        <v>Cash</v>
      </c>
      <c r="J1641" s="5">
        <f>VLOOKUP(F1641,'Set up'!$A$2:$D$48,4,FALSE)</f>
        <v>0</v>
      </c>
      <c r="K1641" s="4">
        <f t="shared" si="564"/>
        <v>45048</v>
      </c>
      <c r="L1641" s="5">
        <f t="shared" si="571"/>
        <v>5</v>
      </c>
      <c r="M1641" s="5">
        <f t="shared" si="572"/>
        <v>2023</v>
      </c>
      <c r="N1641" s="6">
        <v>450</v>
      </c>
      <c r="O1641" s="6">
        <f t="shared" si="573"/>
        <v>-450</v>
      </c>
      <c r="P1641" s="6">
        <f t="shared" si="562"/>
        <v>0</v>
      </c>
      <c r="Q1641" s="7">
        <f t="shared" si="574"/>
        <v>2992993.6500000008</v>
      </c>
      <c r="R1641" s="44" t="str">
        <f>VLOOKUP(F1641,'Set up'!$A$2:$E$48,5,FALSE)</f>
        <v>Trsf</v>
      </c>
      <c r="S1641" s="1" t="s">
        <v>1582</v>
      </c>
    </row>
    <row r="1642" spans="1:19" x14ac:dyDescent="0.35">
      <c r="A1642" s="4">
        <v>45048</v>
      </c>
      <c r="B1642" s="5">
        <f t="shared" si="569"/>
        <v>5</v>
      </c>
      <c r="C1642" s="5">
        <f t="shared" si="570"/>
        <v>2023</v>
      </c>
      <c r="D1642" s="5" t="s">
        <v>1530</v>
      </c>
      <c r="E1642" s="5" t="str">
        <f>VLOOKUP(F1642,'Set up'!$A$2:$C$48,2,FALSE)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up'!$A$2:$C$48,3,FALSE)</f>
        <v>Cash</v>
      </c>
      <c r="J1642" s="5">
        <f>VLOOKUP(F1642,'Set up'!$A$2:$D$48,4,FALSE)</f>
        <v>0</v>
      </c>
      <c r="K1642" s="4">
        <f t="shared" si="564"/>
        <v>45048</v>
      </c>
      <c r="L1642" s="5">
        <f t="shared" si="571"/>
        <v>5</v>
      </c>
      <c r="M1642" s="5">
        <f t="shared" si="572"/>
        <v>2023</v>
      </c>
      <c r="N1642" s="6">
        <v>236</v>
      </c>
      <c r="O1642" s="6">
        <f>-235.5-0.5</f>
        <v>-236</v>
      </c>
      <c r="P1642" s="6">
        <f t="shared" si="562"/>
        <v>0</v>
      </c>
      <c r="Q1642" s="7">
        <f t="shared" si="574"/>
        <v>2993229.6500000008</v>
      </c>
      <c r="R1642" s="44" t="str">
        <f>VLOOKUP(F1642,'Set up'!$A$2:$E$48,5,FALSE)</f>
        <v>Trsf</v>
      </c>
      <c r="S1642" s="1" t="s">
        <v>1586</v>
      </c>
    </row>
    <row r="1643" spans="1:19" x14ac:dyDescent="0.35">
      <c r="A1643" s="4">
        <v>45048</v>
      </c>
      <c r="B1643" s="5">
        <f t="shared" si="569"/>
        <v>5</v>
      </c>
      <c r="C1643" s="5">
        <f t="shared" si="570"/>
        <v>2023</v>
      </c>
      <c r="D1643" s="5" t="s">
        <v>1531</v>
      </c>
      <c r="E1643" s="5" t="str">
        <f>VLOOKUP(F1643,'Set up'!$A$2:$C$48,2,FALSE)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up'!$A$2:$C$48,3,FALSE)</f>
        <v>Cash</v>
      </c>
      <c r="J1643" s="5">
        <f>VLOOKUP(F1643,'Set up'!$A$2:$D$48,4,FALSE)</f>
        <v>0</v>
      </c>
      <c r="K1643" s="4">
        <f t="shared" si="564"/>
        <v>45048</v>
      </c>
      <c r="L1643" s="5">
        <f t="shared" si="571"/>
        <v>5</v>
      </c>
      <c r="M1643" s="5">
        <f t="shared" si="572"/>
        <v>2023</v>
      </c>
      <c r="N1643" s="6">
        <v>187.5</v>
      </c>
      <c r="O1643" s="6">
        <f t="shared" ref="O1643:O1648" si="575">-N1643</f>
        <v>-187.5</v>
      </c>
      <c r="P1643" s="6">
        <f t="shared" si="562"/>
        <v>0</v>
      </c>
      <c r="Q1643" s="7">
        <f t="shared" si="574"/>
        <v>2993417.1500000008</v>
      </c>
      <c r="R1643" s="44" t="str">
        <f>VLOOKUP(F1643,'Set up'!$A$2:$E$48,5,FALSE)</f>
        <v>Trsf</v>
      </c>
      <c r="S1643" s="1" t="s">
        <v>2405</v>
      </c>
    </row>
    <row r="1644" spans="1:19" x14ac:dyDescent="0.35">
      <c r="A1644" s="4">
        <v>45048</v>
      </c>
      <c r="B1644" s="5">
        <f t="shared" si="569"/>
        <v>5</v>
      </c>
      <c r="C1644" s="5">
        <f t="shared" si="570"/>
        <v>2023</v>
      </c>
      <c r="D1644" s="5" t="s">
        <v>1532</v>
      </c>
      <c r="E1644" s="5" t="str">
        <f>VLOOKUP(F1644,'Set up'!$A$2:$C$48,2,FALSE)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up'!$A$2:$C$48,3,FALSE)</f>
        <v>Cash</v>
      </c>
      <c r="J1644" s="5">
        <f>VLOOKUP(F1644,'Set up'!$A$2:$D$48,4,FALSE)</f>
        <v>0</v>
      </c>
      <c r="K1644" s="4">
        <f t="shared" si="564"/>
        <v>45048</v>
      </c>
      <c r="L1644" s="5">
        <f t="shared" si="571"/>
        <v>5</v>
      </c>
      <c r="M1644" s="5">
        <f t="shared" si="572"/>
        <v>2023</v>
      </c>
      <c r="N1644" s="6">
        <v>5412</v>
      </c>
      <c r="O1644" s="6">
        <f t="shared" si="575"/>
        <v>-5412</v>
      </c>
      <c r="P1644" s="6">
        <f t="shared" si="562"/>
        <v>0</v>
      </c>
      <c r="Q1644" s="7">
        <f t="shared" si="574"/>
        <v>2998829.1500000008</v>
      </c>
      <c r="R1644" s="44" t="str">
        <f>VLOOKUP(F1644,'Set up'!$A$2:$E$48,5,FALSE)</f>
        <v>Trsf</v>
      </c>
      <c r="S1644" s="1" t="s">
        <v>2406</v>
      </c>
    </row>
    <row r="1645" spans="1:19" x14ac:dyDescent="0.35">
      <c r="A1645" s="4">
        <v>45048</v>
      </c>
      <c r="B1645" s="5">
        <f t="shared" si="569"/>
        <v>5</v>
      </c>
      <c r="C1645" s="5">
        <f t="shared" si="570"/>
        <v>2023</v>
      </c>
      <c r="D1645" s="5" t="s">
        <v>1532</v>
      </c>
      <c r="E1645" s="5" t="str">
        <f>VLOOKUP(F1645,'Set up'!$A$2:$C$48,2,FALSE)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up'!$A$2:$C$48,3,FALSE)</f>
        <v>Cash</v>
      </c>
      <c r="J1645" s="5">
        <f>VLOOKUP(F1645,'Set up'!$A$2:$D$48,4,FALSE)</f>
        <v>0</v>
      </c>
      <c r="K1645" s="4">
        <f t="shared" si="564"/>
        <v>45048</v>
      </c>
      <c r="L1645" s="5">
        <f t="shared" si="571"/>
        <v>5</v>
      </c>
      <c r="M1645" s="5">
        <f t="shared" si="572"/>
        <v>2023</v>
      </c>
      <c r="N1645" s="6">
        <v>2280</v>
      </c>
      <c r="O1645" s="6">
        <f t="shared" si="575"/>
        <v>-2280</v>
      </c>
      <c r="P1645" s="6">
        <f t="shared" si="562"/>
        <v>0</v>
      </c>
      <c r="Q1645" s="7">
        <f t="shared" si="574"/>
        <v>3001109.1500000008</v>
      </c>
      <c r="R1645" s="44" t="str">
        <f>VLOOKUP(F1645,'Set up'!$A$2:$E$48,5,FALSE)</f>
        <v>Trsf</v>
      </c>
      <c r="S1645" s="1" t="s">
        <v>2407</v>
      </c>
    </row>
    <row r="1646" spans="1:19" x14ac:dyDescent="0.35">
      <c r="A1646" s="4">
        <v>45048</v>
      </c>
      <c r="B1646" s="5">
        <f t="shared" si="569"/>
        <v>5</v>
      </c>
      <c r="C1646" s="5">
        <f t="shared" si="570"/>
        <v>2023</v>
      </c>
      <c r="D1646" s="5" t="s">
        <v>1532</v>
      </c>
      <c r="E1646" s="5" t="str">
        <f>VLOOKUP(F1646,'Set up'!$A$2:$C$48,2,FALSE)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up'!$A$2:$C$48,3,FALSE)</f>
        <v>Cash</v>
      </c>
      <c r="J1646" s="5">
        <f>VLOOKUP(F1646,'Set up'!$A$2:$D$48,4,FALSE)</f>
        <v>0</v>
      </c>
      <c r="K1646" s="4">
        <f t="shared" si="564"/>
        <v>45048</v>
      </c>
      <c r="L1646" s="5">
        <f t="shared" si="571"/>
        <v>5</v>
      </c>
      <c r="M1646" s="5">
        <f t="shared" si="572"/>
        <v>2023</v>
      </c>
      <c r="N1646" s="6">
        <v>1587.6000000000001</v>
      </c>
      <c r="O1646" s="6">
        <f t="shared" si="575"/>
        <v>-1587.6000000000001</v>
      </c>
      <c r="P1646" s="6">
        <f t="shared" si="562"/>
        <v>0</v>
      </c>
      <c r="Q1646" s="7">
        <f t="shared" si="574"/>
        <v>3002696.7500000009</v>
      </c>
      <c r="R1646" s="44" t="str">
        <f>VLOOKUP(F1646,'Set up'!$A$2:$E$48,5,FALSE)</f>
        <v>Trsf</v>
      </c>
      <c r="S1646" s="1" t="s">
        <v>2408</v>
      </c>
    </row>
    <row r="1647" spans="1:19" x14ac:dyDescent="0.35">
      <c r="A1647" s="4">
        <v>45048</v>
      </c>
      <c r="B1647" s="5">
        <f t="shared" si="569"/>
        <v>5</v>
      </c>
      <c r="C1647" s="5">
        <f t="shared" si="570"/>
        <v>2023</v>
      </c>
      <c r="D1647" s="5" t="s">
        <v>1532</v>
      </c>
      <c r="E1647" s="5" t="str">
        <f>VLOOKUP(F1647,'Set up'!$A$2:$C$48,2,FALSE)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up'!$A$2:$C$48,3,FALSE)</f>
        <v>Cash</v>
      </c>
      <c r="J1647" s="5">
        <f>VLOOKUP(F1647,'Set up'!$A$2:$D$48,4,FALSE)</f>
        <v>0</v>
      </c>
      <c r="K1647" s="4">
        <f t="shared" si="564"/>
        <v>45048</v>
      </c>
      <c r="L1647" s="5">
        <f t="shared" si="571"/>
        <v>5</v>
      </c>
      <c r="M1647" s="5">
        <f t="shared" si="572"/>
        <v>2023</v>
      </c>
      <c r="N1647" s="6">
        <v>380</v>
      </c>
      <c r="O1647" s="6">
        <f t="shared" si="575"/>
        <v>-380</v>
      </c>
      <c r="P1647" s="6">
        <f t="shared" si="562"/>
        <v>0</v>
      </c>
      <c r="Q1647" s="7">
        <f t="shared" si="574"/>
        <v>3003076.7500000009</v>
      </c>
      <c r="R1647" s="44" t="str">
        <f>VLOOKUP(F1647,'Set up'!$A$2:$E$48,5,FALSE)</f>
        <v>Trsf</v>
      </c>
      <c r="S1647" s="1" t="s">
        <v>2409</v>
      </c>
    </row>
    <row r="1648" spans="1:19" x14ac:dyDescent="0.35">
      <c r="A1648" s="4">
        <v>45048</v>
      </c>
      <c r="B1648" s="5">
        <f t="shared" si="569"/>
        <v>5</v>
      </c>
      <c r="C1648" s="5">
        <f t="shared" si="570"/>
        <v>2023</v>
      </c>
      <c r="D1648" s="5" t="s">
        <v>1532</v>
      </c>
      <c r="E1648" s="5" t="str">
        <f>VLOOKUP(F1648,'Set up'!$A$2:$C$48,2,FALSE)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up'!$A$2:$C$48,3,FALSE)</f>
        <v>Cash</v>
      </c>
      <c r="J1648" s="5">
        <f>VLOOKUP(F1648,'Set up'!$A$2:$D$48,4,FALSE)</f>
        <v>0</v>
      </c>
      <c r="K1648" s="4">
        <f t="shared" si="564"/>
        <v>45048</v>
      </c>
      <c r="L1648" s="5">
        <f t="shared" si="571"/>
        <v>5</v>
      </c>
      <c r="M1648" s="5">
        <f t="shared" si="572"/>
        <v>2023</v>
      </c>
      <c r="N1648" s="6">
        <v>420</v>
      </c>
      <c r="O1648" s="6">
        <f t="shared" si="575"/>
        <v>-420</v>
      </c>
      <c r="P1648" s="6">
        <f t="shared" si="562"/>
        <v>0</v>
      </c>
      <c r="Q1648" s="7">
        <f t="shared" si="574"/>
        <v>3003496.7500000009</v>
      </c>
      <c r="R1648" s="44" t="str">
        <f>VLOOKUP(F1648,'Set up'!$A$2:$E$48,5,FALSE)</f>
        <v>Trsf</v>
      </c>
      <c r="S1648" s="1" t="s">
        <v>2410</v>
      </c>
    </row>
    <row r="1649" spans="1:19" x14ac:dyDescent="0.35">
      <c r="A1649" s="4">
        <v>45052</v>
      </c>
      <c r="B1649" s="5">
        <f t="shared" si="569"/>
        <v>5</v>
      </c>
      <c r="C1649" s="5">
        <f t="shared" si="570"/>
        <v>2023</v>
      </c>
      <c r="D1649" s="5" t="s">
        <v>1534</v>
      </c>
      <c r="E1649" s="5" t="str">
        <f>VLOOKUP(F1649,'Set up'!$A$2:$C$48,2,FALSE)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up'!$A$2:$C$48,3,FALSE)</f>
        <v>Cash</v>
      </c>
      <c r="J1649" s="5">
        <f>VLOOKUP(F1649,'Set up'!$A$2:$D$48,4,FALSE)</f>
        <v>0</v>
      </c>
      <c r="K1649" s="4">
        <f t="shared" si="564"/>
        <v>45052</v>
      </c>
      <c r="L1649" s="5">
        <f t="shared" si="571"/>
        <v>5</v>
      </c>
      <c r="M1649" s="5">
        <f t="shared" si="572"/>
        <v>2023</v>
      </c>
      <c r="N1649" s="6">
        <v>3784</v>
      </c>
      <c r="P1649" s="6">
        <f t="shared" si="562"/>
        <v>3784</v>
      </c>
      <c r="Q1649" s="7">
        <f t="shared" si="574"/>
        <v>3007280.7500000009</v>
      </c>
      <c r="R1649" s="44" t="str">
        <f>VLOOKUP(F1649,'Set up'!$A$2:$E$48,5,FALSE)</f>
        <v>Trsf</v>
      </c>
    </row>
    <row r="1650" spans="1:19" x14ac:dyDescent="0.35">
      <c r="A1650" s="4">
        <v>45054</v>
      </c>
      <c r="B1650" s="5">
        <f t="shared" si="569"/>
        <v>5</v>
      </c>
      <c r="C1650" s="5">
        <f t="shared" si="570"/>
        <v>2023</v>
      </c>
      <c r="D1650" s="5" t="s">
        <v>1535</v>
      </c>
      <c r="E1650" s="5" t="str">
        <f>VLOOKUP(F1650,'Set up'!$A$2:$C$48,2,FALSE)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up'!$A$2:$C$48,3,FALSE)</f>
        <v>Cash</v>
      </c>
      <c r="J1650" s="5">
        <f>VLOOKUP(F1650,'Set up'!$A$2:$D$48,4,FALSE)</f>
        <v>0</v>
      </c>
      <c r="K1650" s="4">
        <f t="shared" si="564"/>
        <v>45054</v>
      </c>
      <c r="L1650" s="5">
        <f t="shared" si="571"/>
        <v>5</v>
      </c>
      <c r="M1650" s="5">
        <f t="shared" si="572"/>
        <v>2023</v>
      </c>
      <c r="N1650" s="6">
        <v>1912.5</v>
      </c>
      <c r="O1650" s="6">
        <f t="shared" ref="O1650:O1652" si="576">-N1650</f>
        <v>-1912.5</v>
      </c>
      <c r="P1650" s="6">
        <f t="shared" si="562"/>
        <v>0</v>
      </c>
      <c r="Q1650" s="7">
        <f t="shared" si="574"/>
        <v>3009193.2500000009</v>
      </c>
      <c r="R1650" s="44" t="str">
        <f>VLOOKUP(F1650,'Set up'!$A$2:$E$48,5,FALSE)</f>
        <v>Trsf</v>
      </c>
      <c r="S1650" s="1" t="s">
        <v>1587</v>
      </c>
    </row>
    <row r="1651" spans="1:19" x14ac:dyDescent="0.35">
      <c r="A1651" s="4">
        <v>45054</v>
      </c>
      <c r="B1651" s="5">
        <f t="shared" si="569"/>
        <v>5</v>
      </c>
      <c r="C1651" s="5">
        <f t="shared" si="570"/>
        <v>2023</v>
      </c>
      <c r="D1651" s="5" t="s">
        <v>1535</v>
      </c>
      <c r="E1651" s="5" t="str">
        <f>VLOOKUP(F1651,'Set up'!$A$2:$C$48,2,FALSE)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up'!$A$2:$C$48,3,FALSE)</f>
        <v>Cash</v>
      </c>
      <c r="J1651" s="5">
        <f>VLOOKUP(F1651,'Set up'!$A$2:$D$48,4,FALSE)</f>
        <v>0</v>
      </c>
      <c r="K1651" s="4">
        <f t="shared" si="564"/>
        <v>45054</v>
      </c>
      <c r="L1651" s="5">
        <f t="shared" si="571"/>
        <v>5</v>
      </c>
      <c r="M1651" s="5">
        <f t="shared" si="572"/>
        <v>2023</v>
      </c>
      <c r="N1651" s="6">
        <v>100</v>
      </c>
      <c r="O1651" s="6">
        <f t="shared" si="576"/>
        <v>-100</v>
      </c>
      <c r="P1651" s="6">
        <f t="shared" si="562"/>
        <v>0</v>
      </c>
      <c r="Q1651" s="7">
        <f t="shared" si="574"/>
        <v>3009293.2500000009</v>
      </c>
      <c r="R1651" s="44" t="str">
        <f>VLOOKUP(F1651,'Set up'!$A$2:$E$48,5,FALSE)</f>
        <v>Trsf</v>
      </c>
      <c r="S1651" s="1" t="s">
        <v>1588</v>
      </c>
    </row>
    <row r="1652" spans="1:19" x14ac:dyDescent="0.35">
      <c r="A1652" s="4">
        <v>45054</v>
      </c>
      <c r="B1652" s="5">
        <f t="shared" si="569"/>
        <v>5</v>
      </c>
      <c r="C1652" s="5">
        <f t="shared" si="570"/>
        <v>2023</v>
      </c>
      <c r="D1652" s="5" t="s">
        <v>1535</v>
      </c>
      <c r="E1652" s="5" t="str">
        <f>VLOOKUP(F1652,'Set up'!$A$2:$C$48,2,FALSE)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up'!$A$2:$C$48,3,FALSE)</f>
        <v>Cash</v>
      </c>
      <c r="J1652" s="5">
        <f>VLOOKUP(F1652,'Set up'!$A$2:$D$48,4,FALSE)</f>
        <v>0</v>
      </c>
      <c r="K1652" s="4">
        <f t="shared" si="564"/>
        <v>45054</v>
      </c>
      <c r="L1652" s="5">
        <f t="shared" si="571"/>
        <v>5</v>
      </c>
      <c r="M1652" s="5">
        <f t="shared" si="572"/>
        <v>2023</v>
      </c>
      <c r="N1652" s="6">
        <v>250</v>
      </c>
      <c r="O1652" s="6">
        <f t="shared" si="576"/>
        <v>-250</v>
      </c>
      <c r="P1652" s="6">
        <f t="shared" si="562"/>
        <v>0</v>
      </c>
      <c r="Q1652" s="7">
        <f t="shared" si="574"/>
        <v>3009543.2500000009</v>
      </c>
      <c r="R1652" s="44" t="str">
        <f>VLOOKUP(F1652,'Set up'!$A$2:$E$48,5,FALSE)</f>
        <v>Trsf</v>
      </c>
      <c r="S1652" s="1" t="s">
        <v>1589</v>
      </c>
    </row>
    <row r="1653" spans="1:19" x14ac:dyDescent="0.35">
      <c r="A1653" s="110">
        <v>45054</v>
      </c>
      <c r="B1653" s="111">
        <f t="shared" si="569"/>
        <v>5</v>
      </c>
      <c r="C1653" s="111">
        <f t="shared" si="570"/>
        <v>2023</v>
      </c>
      <c r="D1653" s="111" t="s">
        <v>1535</v>
      </c>
      <c r="E1653" s="5" t="str">
        <f>VLOOKUP(F1653,'Set up'!$A$2:$C$48,2,FALSE)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up'!$A$2:$C$48,3,FALSE)</f>
        <v>Cash</v>
      </c>
      <c r="J1653" s="5">
        <f>VLOOKUP(F1653,'Set up'!$A$2:$D$48,4,FALSE)</f>
        <v>0</v>
      </c>
      <c r="K1653" s="110">
        <f t="shared" si="564"/>
        <v>45054</v>
      </c>
      <c r="L1653" s="111">
        <f t="shared" si="571"/>
        <v>5</v>
      </c>
      <c r="M1653" s="111">
        <f t="shared" si="572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4"/>
        <v>3010183.2500000009</v>
      </c>
      <c r="R1653" s="44" t="str">
        <f>VLOOKUP(F1653,'Set up'!$A$2:$E$48,5,FALSE)</f>
        <v>Trsf</v>
      </c>
      <c r="S1653" s="1" t="s">
        <v>1590</v>
      </c>
    </row>
    <row r="1654" spans="1:19" x14ac:dyDescent="0.35">
      <c r="A1654" s="4">
        <v>45054</v>
      </c>
      <c r="B1654" s="5">
        <f t="shared" si="569"/>
        <v>5</v>
      </c>
      <c r="C1654" s="5">
        <f t="shared" si="570"/>
        <v>2023</v>
      </c>
      <c r="D1654" s="5" t="s">
        <v>1537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up'!$A$2:$C$48,3,FALSE)</f>
        <v>60</v>
      </c>
      <c r="J1654" s="5">
        <f>VLOOKUP(F1654,'Set up'!$A$2:$D$48,4,FALSE)</f>
        <v>60</v>
      </c>
      <c r="K1654" s="4">
        <f t="shared" si="564"/>
        <v>45114</v>
      </c>
      <c r="L1654" s="5">
        <f t="shared" si="571"/>
        <v>7</v>
      </c>
      <c r="M1654" s="5">
        <f t="shared" si="572"/>
        <v>2023</v>
      </c>
      <c r="N1654" s="6">
        <v>220</v>
      </c>
      <c r="O1654" s="6">
        <f t="shared" ref="O1654:O1655" si="577">-N1654</f>
        <v>-220</v>
      </c>
      <c r="P1654" s="6">
        <f t="shared" si="562"/>
        <v>0</v>
      </c>
      <c r="Q1654" s="7">
        <f t="shared" si="574"/>
        <v>3010403.2500000009</v>
      </c>
      <c r="R1654" s="44" t="str">
        <f>VLOOKUP(F1654,'Set up'!$A$2:$E$48,5,FALSE)</f>
        <v>Chq</v>
      </c>
      <c r="S1654" s="1" t="s">
        <v>2090</v>
      </c>
    </row>
    <row r="1655" spans="1:19" x14ac:dyDescent="0.35">
      <c r="A1655" s="4">
        <v>45054</v>
      </c>
      <c r="B1655" s="5">
        <f t="shared" si="569"/>
        <v>5</v>
      </c>
      <c r="C1655" s="5">
        <f t="shared" si="570"/>
        <v>2023</v>
      </c>
      <c r="D1655" s="5" t="s">
        <v>1538</v>
      </c>
      <c r="E1655" s="5" t="str">
        <f>VLOOKUP(F1655,'Set up'!$A$2:$C$48,2,FALSE)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up'!$A$2:$C$48,3,FALSE)</f>
        <v>Cash</v>
      </c>
      <c r="J1655" s="5">
        <f>VLOOKUP(F1655,'Set up'!$A$2:$D$48,4,FALSE)</f>
        <v>0</v>
      </c>
      <c r="K1655" s="4">
        <f t="shared" si="564"/>
        <v>45054</v>
      </c>
      <c r="L1655" s="5">
        <f t="shared" si="571"/>
        <v>5</v>
      </c>
      <c r="M1655" s="5">
        <f t="shared" si="572"/>
        <v>2023</v>
      </c>
      <c r="N1655" s="6">
        <v>937.5</v>
      </c>
      <c r="O1655" s="6">
        <f t="shared" si="577"/>
        <v>-937.5</v>
      </c>
      <c r="P1655" s="6">
        <f t="shared" si="562"/>
        <v>0</v>
      </c>
      <c r="Q1655" s="7">
        <f t="shared" si="574"/>
        <v>3011340.7500000009</v>
      </c>
      <c r="R1655" s="44" t="str">
        <f>VLOOKUP(F1655,'Set up'!$A$2:$E$48,5,FALSE)</f>
        <v>Trsf</v>
      </c>
      <c r="S1655" s="1" t="s">
        <v>2411</v>
      </c>
    </row>
    <row r="1656" spans="1:19" x14ac:dyDescent="0.35">
      <c r="A1656" s="4">
        <v>45054</v>
      </c>
      <c r="B1656" s="5">
        <f t="shared" si="569"/>
        <v>5</v>
      </c>
      <c r="C1656" s="5">
        <f t="shared" si="570"/>
        <v>2023</v>
      </c>
      <c r="D1656" s="5" t="s">
        <v>1539</v>
      </c>
      <c r="E1656" s="5" t="str">
        <f>VLOOKUP(F1656,'Set up'!$A$2:$C$48,2,FALSE)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up'!$A$2:$C$48,3,FALSE)</f>
        <v>Cash</v>
      </c>
      <c r="J1656" s="5">
        <f>VLOOKUP(F1656,'Set up'!$A$2:$D$48,4,FALSE)</f>
        <v>0</v>
      </c>
      <c r="K1656" s="4">
        <f t="shared" si="564"/>
        <v>45054</v>
      </c>
      <c r="L1656" s="5">
        <f t="shared" si="571"/>
        <v>5</v>
      </c>
      <c r="M1656" s="5">
        <f t="shared" si="572"/>
        <v>2023</v>
      </c>
      <c r="N1656" s="6">
        <v>27060</v>
      </c>
      <c r="O1656" s="6">
        <f>-8104.1</f>
        <v>-8104.1</v>
      </c>
      <c r="P1656" s="6">
        <f t="shared" si="562"/>
        <v>18955.900000000001</v>
      </c>
      <c r="Q1656" s="7">
        <f t="shared" si="574"/>
        <v>3038400.7500000009</v>
      </c>
      <c r="R1656" s="44" t="str">
        <f>VLOOKUP(F1656,'Set up'!$A$2:$E$48,5,FALSE)</f>
        <v>Trsf</v>
      </c>
      <c r="S1656" s="1" t="s">
        <v>2399</v>
      </c>
    </row>
    <row r="1657" spans="1:19" x14ac:dyDescent="0.35">
      <c r="A1657" s="4">
        <v>45054</v>
      </c>
      <c r="B1657" s="5">
        <f t="shared" si="569"/>
        <v>5</v>
      </c>
      <c r="C1657" s="5">
        <f t="shared" si="570"/>
        <v>2023</v>
      </c>
      <c r="D1657" s="5" t="s">
        <v>1539</v>
      </c>
      <c r="E1657" s="5" t="str">
        <f>VLOOKUP(F1657,'Set up'!$A$2:$C$48,2,FALSE)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up'!$A$2:$C$48,3,FALSE)</f>
        <v>Cash</v>
      </c>
      <c r="J1657" s="5">
        <f>VLOOKUP(F1657,'Set up'!$A$2:$D$48,4,FALSE)</f>
        <v>0</v>
      </c>
      <c r="K1657" s="4">
        <f t="shared" si="564"/>
        <v>45054</v>
      </c>
      <c r="L1657" s="5">
        <f t="shared" si="571"/>
        <v>5</v>
      </c>
      <c r="M1657" s="5">
        <f t="shared" si="572"/>
        <v>2023</v>
      </c>
      <c r="N1657" s="6">
        <v>10260</v>
      </c>
      <c r="P1657" s="6">
        <f t="shared" si="562"/>
        <v>10260</v>
      </c>
      <c r="Q1657" s="7">
        <f t="shared" si="574"/>
        <v>3048660.7500000009</v>
      </c>
      <c r="R1657" s="44" t="str">
        <f>VLOOKUP(F1657,'Set up'!$A$2:$E$48,5,FALSE)</f>
        <v>Trsf</v>
      </c>
    </row>
    <row r="1658" spans="1:19" x14ac:dyDescent="0.35">
      <c r="A1658" s="4">
        <v>45054</v>
      </c>
      <c r="B1658" s="5">
        <f t="shared" si="569"/>
        <v>5</v>
      </c>
      <c r="C1658" s="5">
        <f t="shared" si="570"/>
        <v>2023</v>
      </c>
      <c r="D1658" s="5" t="s">
        <v>1539</v>
      </c>
      <c r="E1658" s="5" t="str">
        <f>VLOOKUP(F1658,'Set up'!$A$2:$C$48,2,FALSE)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up'!$A$2:$C$48,3,FALSE)</f>
        <v>Cash</v>
      </c>
      <c r="J1658" s="5">
        <f>VLOOKUP(F1658,'Set up'!$A$2:$D$48,4,FALSE)</f>
        <v>0</v>
      </c>
      <c r="K1658" s="4">
        <f t="shared" si="564"/>
        <v>45054</v>
      </c>
      <c r="L1658" s="5">
        <f t="shared" si="571"/>
        <v>5</v>
      </c>
      <c r="M1658" s="5">
        <f t="shared" si="572"/>
        <v>2023</v>
      </c>
      <c r="N1658" s="6">
        <v>5821.2000000000007</v>
      </c>
      <c r="P1658" s="6">
        <f t="shared" si="562"/>
        <v>5821.2000000000007</v>
      </c>
      <c r="Q1658" s="7">
        <f t="shared" si="574"/>
        <v>3054481.9500000011</v>
      </c>
      <c r="R1658" s="44" t="str">
        <f>VLOOKUP(F1658,'Set up'!$A$2:$E$48,5,FALSE)</f>
        <v>Trsf</v>
      </c>
    </row>
    <row r="1659" spans="1:19" x14ac:dyDescent="0.35">
      <c r="A1659" s="4">
        <v>45054</v>
      </c>
      <c r="B1659" s="5">
        <f t="shared" si="569"/>
        <v>5</v>
      </c>
      <c r="C1659" s="5">
        <f t="shared" si="570"/>
        <v>2023</v>
      </c>
      <c r="D1659" s="5" t="s">
        <v>1539</v>
      </c>
      <c r="E1659" s="5" t="str">
        <f>VLOOKUP(F1659,'Set up'!$A$2:$C$48,2,FALSE)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up'!$A$2:$C$48,3,FALSE)</f>
        <v>Cash</v>
      </c>
      <c r="J1659" s="5">
        <f>VLOOKUP(F1659,'Set up'!$A$2:$D$48,4,FALSE)</f>
        <v>0</v>
      </c>
      <c r="K1659" s="4">
        <f t="shared" si="564"/>
        <v>45054</v>
      </c>
      <c r="L1659" s="5">
        <f t="shared" si="571"/>
        <v>5</v>
      </c>
      <c r="M1659" s="5">
        <f t="shared" si="572"/>
        <v>2023</v>
      </c>
      <c r="N1659" s="6">
        <v>760</v>
      </c>
      <c r="P1659" s="6">
        <f t="shared" si="562"/>
        <v>760</v>
      </c>
      <c r="Q1659" s="7">
        <f t="shared" si="574"/>
        <v>3055241.9500000011</v>
      </c>
      <c r="R1659" s="44" t="str">
        <f>VLOOKUP(F1659,'Set up'!$A$2:$E$48,5,FALSE)</f>
        <v>Trsf</v>
      </c>
    </row>
    <row r="1660" spans="1:19" x14ac:dyDescent="0.35">
      <c r="A1660" s="4">
        <v>45054</v>
      </c>
      <c r="B1660" s="5">
        <f t="shared" si="569"/>
        <v>5</v>
      </c>
      <c r="C1660" s="5">
        <f t="shared" si="570"/>
        <v>2023</v>
      </c>
      <c r="D1660" s="5" t="s">
        <v>1539</v>
      </c>
      <c r="E1660" s="5" t="str">
        <f>VLOOKUP(F1660,'Set up'!$A$2:$C$48,2,FALSE)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up'!$A$2:$C$48,3,FALSE)</f>
        <v>Cash</v>
      </c>
      <c r="J1660" s="5">
        <f>VLOOKUP(F1660,'Set up'!$A$2:$D$48,4,FALSE)</f>
        <v>0</v>
      </c>
      <c r="K1660" s="4">
        <f t="shared" si="564"/>
        <v>45054</v>
      </c>
      <c r="L1660" s="5">
        <f t="shared" si="571"/>
        <v>5</v>
      </c>
      <c r="M1660" s="5">
        <f t="shared" si="572"/>
        <v>2023</v>
      </c>
      <c r="N1660" s="6">
        <v>2000</v>
      </c>
      <c r="P1660" s="6">
        <f t="shared" si="562"/>
        <v>2000</v>
      </c>
      <c r="Q1660" s="7">
        <f t="shared" si="574"/>
        <v>3057241.9500000011</v>
      </c>
      <c r="R1660" s="44" t="str">
        <f>VLOOKUP(F1660,'Set up'!$A$2:$E$48,5,FALSE)</f>
        <v>Trsf</v>
      </c>
    </row>
    <row r="1661" spans="1:19" x14ac:dyDescent="0.35">
      <c r="A1661" s="4">
        <v>45054</v>
      </c>
      <c r="B1661" s="5">
        <f t="shared" si="569"/>
        <v>5</v>
      </c>
      <c r="C1661" s="5">
        <f t="shared" si="570"/>
        <v>2023</v>
      </c>
      <c r="D1661" s="5" t="s">
        <v>1540</v>
      </c>
      <c r="E1661" s="5" t="str">
        <f>VLOOKUP(F1661,'Set up'!$A$2:$C$48,2,FALSE)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up'!$A$2:$C$48,3,FALSE)</f>
        <v>Cash</v>
      </c>
      <c r="J1661" s="5">
        <f>VLOOKUP(F1661,'Set up'!$A$2:$D$48,4,FALSE)</f>
        <v>0</v>
      </c>
      <c r="K1661" s="4">
        <f t="shared" si="564"/>
        <v>45054</v>
      </c>
      <c r="L1661" s="5">
        <f t="shared" si="571"/>
        <v>5</v>
      </c>
      <c r="M1661" s="5">
        <f t="shared" si="572"/>
        <v>2023</v>
      </c>
      <c r="N1661" s="6">
        <v>5412</v>
      </c>
      <c r="O1661" s="6">
        <f t="shared" ref="O1661:O1668" si="578">-N1661</f>
        <v>-5412</v>
      </c>
      <c r="P1661" s="6">
        <f t="shared" si="562"/>
        <v>0</v>
      </c>
      <c r="Q1661" s="7">
        <f t="shared" si="574"/>
        <v>3062653.9500000011</v>
      </c>
      <c r="R1661" s="44" t="str">
        <f>VLOOKUP(F1661,'Set up'!$A$2:$E$48,5,FALSE)</f>
        <v>Cash</v>
      </c>
      <c r="S1661" s="1" t="s">
        <v>1594</v>
      </c>
    </row>
    <row r="1662" spans="1:19" x14ac:dyDescent="0.35">
      <c r="A1662" s="4">
        <v>45054</v>
      </c>
      <c r="B1662" s="5">
        <f t="shared" si="569"/>
        <v>5</v>
      </c>
      <c r="C1662" s="5">
        <f t="shared" si="570"/>
        <v>2023</v>
      </c>
      <c r="D1662" s="5" t="s">
        <v>1540</v>
      </c>
      <c r="E1662" s="5" t="str">
        <f>VLOOKUP(F1662,'Set up'!$A$2:$C$48,2,FALSE)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up'!$A$2:$C$48,3,FALSE)</f>
        <v>Cash</v>
      </c>
      <c r="J1662" s="5">
        <f>VLOOKUP(F1662,'Set up'!$A$2:$D$48,4,FALSE)</f>
        <v>0</v>
      </c>
      <c r="K1662" s="4">
        <f t="shared" si="564"/>
        <v>45054</v>
      </c>
      <c r="L1662" s="5">
        <f t="shared" si="571"/>
        <v>5</v>
      </c>
      <c r="M1662" s="5">
        <f t="shared" si="572"/>
        <v>2023</v>
      </c>
      <c r="N1662" s="6">
        <v>1185</v>
      </c>
      <c r="O1662" s="6">
        <f t="shared" si="578"/>
        <v>-1185</v>
      </c>
      <c r="P1662" s="6">
        <f t="shared" si="562"/>
        <v>0</v>
      </c>
      <c r="Q1662" s="7">
        <f t="shared" si="574"/>
        <v>3063838.9500000011</v>
      </c>
      <c r="R1662" s="44" t="str">
        <f>VLOOKUP(F1662,'Set up'!$A$2:$E$48,5,FALSE)</f>
        <v>Cash</v>
      </c>
      <c r="S1662" s="1" t="s">
        <v>1594</v>
      </c>
    </row>
    <row r="1663" spans="1:19" x14ac:dyDescent="0.35">
      <c r="A1663" s="4">
        <v>45054</v>
      </c>
      <c r="B1663" s="5">
        <f t="shared" si="569"/>
        <v>5</v>
      </c>
      <c r="C1663" s="5">
        <f t="shared" si="570"/>
        <v>2023</v>
      </c>
      <c r="D1663" s="5" t="s">
        <v>1540</v>
      </c>
      <c r="E1663" s="5" t="str">
        <f>VLOOKUP(F1663,'Set up'!$A$2:$C$48,2,FALSE)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up'!$A$2:$C$48,3,FALSE)</f>
        <v>Cash</v>
      </c>
      <c r="J1663" s="5">
        <f>VLOOKUP(F1663,'Set up'!$A$2:$D$48,4,FALSE)</f>
        <v>0</v>
      </c>
      <c r="K1663" s="4">
        <f t="shared" si="564"/>
        <v>45054</v>
      </c>
      <c r="L1663" s="5">
        <f t="shared" si="571"/>
        <v>5</v>
      </c>
      <c r="M1663" s="5">
        <f t="shared" si="572"/>
        <v>2023</v>
      </c>
      <c r="N1663" s="6">
        <v>640</v>
      </c>
      <c r="O1663" s="6">
        <f t="shared" si="578"/>
        <v>-640</v>
      </c>
      <c r="P1663" s="6">
        <f t="shared" si="562"/>
        <v>0</v>
      </c>
      <c r="Q1663" s="7">
        <f t="shared" si="574"/>
        <v>3064478.9500000011</v>
      </c>
      <c r="R1663" s="44" t="str">
        <f>VLOOKUP(F1663,'Set up'!$A$2:$E$48,5,FALSE)</f>
        <v>Cash</v>
      </c>
      <c r="S1663" s="1" t="s">
        <v>1594</v>
      </c>
    </row>
    <row r="1664" spans="1:19" x14ac:dyDescent="0.35">
      <c r="A1664" s="4">
        <v>45054</v>
      </c>
      <c r="B1664" s="5">
        <f t="shared" si="569"/>
        <v>5</v>
      </c>
      <c r="C1664" s="5">
        <f t="shared" si="570"/>
        <v>2023</v>
      </c>
      <c r="D1664" s="5" t="s">
        <v>1540</v>
      </c>
      <c r="E1664" s="5" t="str">
        <f>VLOOKUP(F1664,'Set up'!$A$2:$C$48,2,FALSE)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up'!$A$2:$C$48,3,FALSE)</f>
        <v>Cash</v>
      </c>
      <c r="J1664" s="5">
        <f>VLOOKUP(F1664,'Set up'!$A$2:$D$48,4,FALSE)</f>
        <v>0</v>
      </c>
      <c r="K1664" s="4">
        <f t="shared" si="564"/>
        <v>45054</v>
      </c>
      <c r="L1664" s="5">
        <f t="shared" si="571"/>
        <v>5</v>
      </c>
      <c r="M1664" s="5">
        <f t="shared" si="572"/>
        <v>2023</v>
      </c>
      <c r="N1664" s="6">
        <v>187.5</v>
      </c>
      <c r="O1664" s="6">
        <f t="shared" si="578"/>
        <v>-187.5</v>
      </c>
      <c r="P1664" s="6">
        <f t="shared" si="562"/>
        <v>0</v>
      </c>
      <c r="Q1664" s="7">
        <f t="shared" si="574"/>
        <v>3064666.4500000011</v>
      </c>
      <c r="R1664" s="44" t="str">
        <f>VLOOKUP(F1664,'Set up'!$A$2:$E$48,5,FALSE)</f>
        <v>Cash</v>
      </c>
      <c r="S1664" s="1" t="s">
        <v>1594</v>
      </c>
    </row>
    <row r="1665" spans="1:19" x14ac:dyDescent="0.35">
      <c r="A1665" s="4">
        <v>45054</v>
      </c>
      <c r="B1665" s="5">
        <f t="shared" si="569"/>
        <v>5</v>
      </c>
      <c r="C1665" s="5">
        <f t="shared" si="570"/>
        <v>2023</v>
      </c>
      <c r="D1665" s="5" t="s">
        <v>1540</v>
      </c>
      <c r="E1665" s="5" t="str">
        <f>VLOOKUP(F1665,'Set up'!$A$2:$C$48,2,FALSE)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up'!$A$2:$C$48,3,FALSE)</f>
        <v>Cash</v>
      </c>
      <c r="J1665" s="5">
        <f>VLOOKUP(F1665,'Set up'!$A$2:$D$48,4,FALSE)</f>
        <v>0</v>
      </c>
      <c r="K1665" s="4">
        <f t="shared" si="564"/>
        <v>45054</v>
      </c>
      <c r="L1665" s="5">
        <f t="shared" si="571"/>
        <v>5</v>
      </c>
      <c r="M1665" s="5">
        <f t="shared" si="572"/>
        <v>2023</v>
      </c>
      <c r="N1665" s="6">
        <v>1548</v>
      </c>
      <c r="O1665" s="6">
        <f t="shared" si="578"/>
        <v>-1548</v>
      </c>
      <c r="P1665" s="6">
        <f t="shared" si="562"/>
        <v>0</v>
      </c>
      <c r="Q1665" s="7">
        <f t="shared" si="574"/>
        <v>3066214.4500000011</v>
      </c>
      <c r="R1665" s="44" t="str">
        <f>VLOOKUP(F1665,'Set up'!$A$2:$E$48,5,FALSE)</f>
        <v>Cash</v>
      </c>
      <c r="S1665" s="1" t="s">
        <v>1594</v>
      </c>
    </row>
    <row r="1666" spans="1:19" x14ac:dyDescent="0.35">
      <c r="A1666" s="4">
        <v>45054</v>
      </c>
      <c r="B1666" s="5">
        <f t="shared" si="569"/>
        <v>5</v>
      </c>
      <c r="C1666" s="5">
        <f t="shared" si="570"/>
        <v>2023</v>
      </c>
      <c r="D1666" s="5" t="s">
        <v>1540</v>
      </c>
      <c r="E1666" s="5" t="str">
        <f>VLOOKUP(F1666,'Set up'!$A$2:$C$48,2,FALSE)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up'!$A$2:$C$48,3,FALSE)</f>
        <v>Cash</v>
      </c>
      <c r="J1666" s="5">
        <f>VLOOKUP(F1666,'Set up'!$A$2:$D$48,4,FALSE)</f>
        <v>0</v>
      </c>
      <c r="K1666" s="4">
        <f t="shared" si="564"/>
        <v>45054</v>
      </c>
      <c r="L1666" s="5">
        <f t="shared" si="571"/>
        <v>5</v>
      </c>
      <c r="M1666" s="5">
        <f t="shared" si="572"/>
        <v>2023</v>
      </c>
      <c r="N1666" s="6">
        <v>190</v>
      </c>
      <c r="O1666" s="6">
        <f t="shared" si="578"/>
        <v>-190</v>
      </c>
      <c r="P1666" s="6">
        <f t="shared" si="562"/>
        <v>0</v>
      </c>
      <c r="Q1666" s="7">
        <f t="shared" si="574"/>
        <v>3066404.4500000011</v>
      </c>
      <c r="R1666" s="44" t="str">
        <f>VLOOKUP(F1666,'Set up'!$A$2:$E$48,5,FALSE)</f>
        <v>Cash</v>
      </c>
      <c r="S1666" s="1" t="s">
        <v>1594</v>
      </c>
    </row>
    <row r="1667" spans="1:19" x14ac:dyDescent="0.35">
      <c r="A1667" s="4">
        <v>45054</v>
      </c>
      <c r="B1667" s="5">
        <f t="shared" si="569"/>
        <v>5</v>
      </c>
      <c r="C1667" s="5">
        <f t="shared" si="570"/>
        <v>2023</v>
      </c>
      <c r="D1667" s="5" t="s">
        <v>1540</v>
      </c>
      <c r="E1667" s="5" t="str">
        <f>VLOOKUP(F1667,'Set up'!$A$2:$C$48,2,FALSE)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up'!$A$2:$C$48,3,FALSE)</f>
        <v>Cash</v>
      </c>
      <c r="J1667" s="5">
        <f>VLOOKUP(F1667,'Set up'!$A$2:$D$48,4,FALSE)</f>
        <v>0</v>
      </c>
      <c r="K1667" s="4">
        <f t="shared" si="564"/>
        <v>45054</v>
      </c>
      <c r="L1667" s="5">
        <f t="shared" si="571"/>
        <v>5</v>
      </c>
      <c r="M1667" s="5">
        <f t="shared" si="572"/>
        <v>2023</v>
      </c>
      <c r="N1667" s="6">
        <v>200</v>
      </c>
      <c r="O1667" s="6">
        <f t="shared" si="578"/>
        <v>-200</v>
      </c>
      <c r="P1667" s="6">
        <f t="shared" si="562"/>
        <v>0</v>
      </c>
      <c r="Q1667" s="7">
        <f t="shared" si="574"/>
        <v>3066604.4500000011</v>
      </c>
      <c r="R1667" s="44" t="str">
        <f>VLOOKUP(F1667,'Set up'!$A$2:$E$48,5,FALSE)</f>
        <v>Cash</v>
      </c>
      <c r="S1667" s="1" t="s">
        <v>1594</v>
      </c>
    </row>
    <row r="1668" spans="1:19" x14ac:dyDescent="0.35">
      <c r="A1668" s="4">
        <v>45054</v>
      </c>
      <c r="B1668" s="5">
        <f t="shared" si="569"/>
        <v>5</v>
      </c>
      <c r="C1668" s="5">
        <f t="shared" si="570"/>
        <v>2023</v>
      </c>
      <c r="D1668" s="5" t="s">
        <v>1540</v>
      </c>
      <c r="E1668" s="5" t="str">
        <f>VLOOKUP(F1668,'Set up'!$A$2:$C$48,2,FALSE)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up'!$A$2:$C$48,3,FALSE)</f>
        <v>Cash</v>
      </c>
      <c r="J1668" s="5">
        <f>VLOOKUP(F1668,'Set up'!$A$2:$D$48,4,FALSE)</f>
        <v>0</v>
      </c>
      <c r="K1668" s="4">
        <f t="shared" si="564"/>
        <v>45054</v>
      </c>
      <c r="L1668" s="5">
        <f t="shared" si="571"/>
        <v>5</v>
      </c>
      <c r="M1668" s="5">
        <f t="shared" si="572"/>
        <v>2023</v>
      </c>
      <c r="N1668" s="6">
        <v>330</v>
      </c>
      <c r="O1668" s="6">
        <f t="shared" si="578"/>
        <v>-330</v>
      </c>
      <c r="P1668" s="6">
        <f t="shared" si="562"/>
        <v>0</v>
      </c>
      <c r="Q1668" s="7">
        <f t="shared" si="574"/>
        <v>3066934.4500000011</v>
      </c>
      <c r="R1668" s="44" t="str">
        <f>VLOOKUP(F1668,'Set up'!$A$2:$E$48,5,FALSE)</f>
        <v>Cash</v>
      </c>
      <c r="S1668" s="1" t="s">
        <v>1594</v>
      </c>
    </row>
    <row r="1669" spans="1:19" x14ac:dyDescent="0.35">
      <c r="A1669" s="4">
        <v>45058</v>
      </c>
      <c r="B1669" s="5">
        <f t="shared" si="569"/>
        <v>5</v>
      </c>
      <c r="C1669" s="5">
        <f t="shared" si="570"/>
        <v>2023</v>
      </c>
      <c r="D1669" s="5" t="s">
        <v>1541</v>
      </c>
      <c r="E1669" s="5" t="str">
        <f>VLOOKUP(F1669,'Set up'!$A$2:$C$48,2,FALSE)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up'!$A$2:$C$48,3,FALSE)</f>
        <v>Cash</v>
      </c>
      <c r="J1669" s="5">
        <f>VLOOKUP(F1669,'Set up'!$A$2:$D$48,4,FALSE)</f>
        <v>0</v>
      </c>
      <c r="K1669" s="4">
        <f t="shared" si="564"/>
        <v>45058</v>
      </c>
      <c r="L1669" s="5">
        <f t="shared" si="571"/>
        <v>5</v>
      </c>
      <c r="M1669" s="5">
        <f t="shared" si="572"/>
        <v>2023</v>
      </c>
      <c r="N1669" s="6">
        <v>3652</v>
      </c>
      <c r="O1669" s="6">
        <f>-408.5-2000-1000-243.5</f>
        <v>-3652</v>
      </c>
      <c r="P1669" s="6">
        <f t="shared" si="562"/>
        <v>0</v>
      </c>
      <c r="Q1669" s="7">
        <f t="shared" si="574"/>
        <v>3070586.4500000011</v>
      </c>
      <c r="R1669" s="44" t="str">
        <f>VLOOKUP(F1669,'Set up'!$A$2:$E$48,5,FALSE)</f>
        <v>Trsf</v>
      </c>
      <c r="S1669" s="1" t="s">
        <v>2104</v>
      </c>
    </row>
    <row r="1670" spans="1:19" x14ac:dyDescent="0.35">
      <c r="A1670" s="4">
        <v>45058</v>
      </c>
      <c r="B1670" s="5">
        <f t="shared" si="569"/>
        <v>5</v>
      </c>
      <c r="C1670" s="5">
        <f t="shared" si="570"/>
        <v>2023</v>
      </c>
      <c r="D1670" s="5" t="s">
        <v>1541</v>
      </c>
      <c r="E1670" s="5" t="str">
        <f>VLOOKUP(F1670,'Set up'!$A$2:$C$48,2,FALSE)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up'!$A$2:$C$48,3,FALSE)</f>
        <v>Cash</v>
      </c>
      <c r="J1670" s="5">
        <f>VLOOKUP(F1670,'Set up'!$A$2:$D$48,4,FALSE)</f>
        <v>0</v>
      </c>
      <c r="K1670" s="4">
        <f t="shared" si="564"/>
        <v>45058</v>
      </c>
      <c r="L1670" s="5">
        <f t="shared" si="571"/>
        <v>5</v>
      </c>
      <c r="M1670" s="5">
        <f t="shared" si="572"/>
        <v>2023</v>
      </c>
      <c r="N1670" s="6">
        <v>421.2</v>
      </c>
      <c r="O1670" s="6">
        <f t="shared" ref="O1670:O1673" si="579">-N1670</f>
        <v>-421.2</v>
      </c>
      <c r="P1670" s="6">
        <f t="shared" si="562"/>
        <v>0</v>
      </c>
      <c r="Q1670" s="7">
        <f t="shared" si="574"/>
        <v>3071007.6500000013</v>
      </c>
      <c r="R1670" s="44" t="str">
        <f>VLOOKUP(F1670,'Set up'!$A$2:$E$48,5,FALSE)</f>
        <v>Trsf</v>
      </c>
      <c r="S1670" s="1" t="s">
        <v>2105</v>
      </c>
    </row>
    <row r="1671" spans="1:19" x14ac:dyDescent="0.35">
      <c r="A1671" s="4">
        <v>45058</v>
      </c>
      <c r="B1671" s="5">
        <f t="shared" si="569"/>
        <v>5</v>
      </c>
      <c r="C1671" s="5">
        <f t="shared" si="570"/>
        <v>2023</v>
      </c>
      <c r="D1671" s="5" t="s">
        <v>1541</v>
      </c>
      <c r="E1671" s="5" t="str">
        <f>VLOOKUP(F1671,'Set up'!$A$2:$C$48,2,FALSE)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up'!$A$2:$C$48,3,FALSE)</f>
        <v>Cash</v>
      </c>
      <c r="J1671" s="5">
        <f>VLOOKUP(F1671,'Set up'!$A$2:$D$48,4,FALSE)</f>
        <v>0</v>
      </c>
      <c r="K1671" s="4">
        <f t="shared" si="564"/>
        <v>45058</v>
      </c>
      <c r="L1671" s="5">
        <f t="shared" si="571"/>
        <v>5</v>
      </c>
      <c r="M1671" s="5">
        <f t="shared" si="572"/>
        <v>2023</v>
      </c>
      <c r="N1671" s="6">
        <v>187.5</v>
      </c>
      <c r="O1671" s="6">
        <f t="shared" si="579"/>
        <v>-187.5</v>
      </c>
      <c r="P1671" s="6">
        <f t="shared" si="562"/>
        <v>0</v>
      </c>
      <c r="Q1671" s="7">
        <f t="shared" si="574"/>
        <v>3071195.1500000013</v>
      </c>
      <c r="R1671" s="44" t="str">
        <f>VLOOKUP(F1671,'Set up'!$A$2:$E$48,5,FALSE)</f>
        <v>Trsf</v>
      </c>
      <c r="S1671" s="1" t="s">
        <v>2106</v>
      </c>
    </row>
    <row r="1672" spans="1:19" x14ac:dyDescent="0.35">
      <c r="A1672" s="4">
        <v>45058</v>
      </c>
      <c r="B1672" s="5">
        <f t="shared" si="569"/>
        <v>5</v>
      </c>
      <c r="C1672" s="5">
        <f t="shared" si="570"/>
        <v>2023</v>
      </c>
      <c r="D1672" s="5" t="s">
        <v>1541</v>
      </c>
      <c r="E1672" s="5" t="str">
        <f>VLOOKUP(F1672,'Set up'!$A$2:$C$48,2,FALSE)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up'!$A$2:$C$48,3,FALSE)</f>
        <v>Cash</v>
      </c>
      <c r="J1672" s="5">
        <f>VLOOKUP(F1672,'Set up'!$A$2:$D$48,4,FALSE)</f>
        <v>0</v>
      </c>
      <c r="K1672" s="4">
        <f t="shared" si="564"/>
        <v>45058</v>
      </c>
      <c r="L1672" s="5">
        <f t="shared" si="571"/>
        <v>5</v>
      </c>
      <c r="M1672" s="5">
        <f t="shared" si="572"/>
        <v>2023</v>
      </c>
      <c r="N1672" s="6">
        <v>420</v>
      </c>
      <c r="O1672" s="6">
        <f t="shared" si="579"/>
        <v>-420</v>
      </c>
      <c r="P1672" s="6">
        <f t="shared" si="562"/>
        <v>0</v>
      </c>
      <c r="Q1672" s="7">
        <f t="shared" si="574"/>
        <v>3071615.1500000013</v>
      </c>
      <c r="R1672" s="44" t="str">
        <f>VLOOKUP(F1672,'Set up'!$A$2:$E$48,5,FALSE)</f>
        <v>Trsf</v>
      </c>
      <c r="S1672" s="1" t="s">
        <v>2107</v>
      </c>
    </row>
    <row r="1673" spans="1:19" x14ac:dyDescent="0.35">
      <c r="A1673" s="4">
        <v>45058</v>
      </c>
      <c r="B1673" s="5">
        <f t="shared" si="569"/>
        <v>5</v>
      </c>
      <c r="C1673" s="5">
        <f t="shared" si="570"/>
        <v>2023</v>
      </c>
      <c r="D1673" s="5" t="s">
        <v>1541</v>
      </c>
      <c r="E1673" s="5" t="str">
        <f>VLOOKUP(F1673,'Set up'!$A$2:$C$48,2,FALSE)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up'!$A$2:$C$48,3,FALSE)</f>
        <v>Cash</v>
      </c>
      <c r="J1673" s="5">
        <f>VLOOKUP(F1673,'Set up'!$A$2:$D$48,4,FALSE)</f>
        <v>0</v>
      </c>
      <c r="K1673" s="4">
        <f t="shared" si="564"/>
        <v>45058</v>
      </c>
      <c r="L1673" s="5">
        <f t="shared" si="571"/>
        <v>5</v>
      </c>
      <c r="M1673" s="5">
        <f t="shared" si="572"/>
        <v>2023</v>
      </c>
      <c r="N1673" s="6">
        <v>105</v>
      </c>
      <c r="O1673" s="6">
        <f t="shared" si="579"/>
        <v>-105</v>
      </c>
      <c r="P1673" s="6">
        <f t="shared" si="562"/>
        <v>0</v>
      </c>
      <c r="Q1673" s="7">
        <f t="shared" si="574"/>
        <v>3071720.1500000013</v>
      </c>
      <c r="R1673" s="44" t="str">
        <f>VLOOKUP(F1673,'Set up'!$A$2:$E$48,5,FALSE)</f>
        <v>Trsf</v>
      </c>
      <c r="S1673" s="1" t="s">
        <v>2108</v>
      </c>
    </row>
    <row r="1674" spans="1:19" x14ac:dyDescent="0.35">
      <c r="A1674" s="4">
        <v>45056</v>
      </c>
      <c r="B1674" s="5">
        <f t="shared" si="569"/>
        <v>5</v>
      </c>
      <c r="C1674" s="5">
        <f t="shared" si="570"/>
        <v>2023</v>
      </c>
      <c r="D1674" s="5" t="s">
        <v>1542</v>
      </c>
      <c r="E1674" s="5" t="str">
        <f>VLOOKUP(F1674,'Set up'!$A$2:$C$48,2,FALSE)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up'!$A$2:$C$48,3,FALSE)</f>
        <v>120</v>
      </c>
      <c r="J1674" s="5">
        <f>VLOOKUP(F1674,'Set up'!$A$2:$D$48,4,FALSE)</f>
        <v>120</v>
      </c>
      <c r="K1674" s="4">
        <f t="shared" si="564"/>
        <v>45176</v>
      </c>
      <c r="L1674" s="5">
        <f t="shared" si="571"/>
        <v>9</v>
      </c>
      <c r="M1674" s="5">
        <f t="shared" si="572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4"/>
        <v>3081752.1500000013</v>
      </c>
      <c r="R1674" s="44" t="str">
        <f>VLOOKUP(F1674,'Set up'!$A$2:$E$48,5,FALSE)</f>
        <v>Trsf</v>
      </c>
      <c r="S1674" s="1" t="s">
        <v>1859</v>
      </c>
    </row>
    <row r="1675" spans="1:19" x14ac:dyDescent="0.35">
      <c r="A1675" s="4">
        <v>45056</v>
      </c>
      <c r="B1675" s="5">
        <f t="shared" si="569"/>
        <v>5</v>
      </c>
      <c r="C1675" s="5">
        <f t="shared" si="570"/>
        <v>2023</v>
      </c>
      <c r="D1675" s="5" t="s">
        <v>1542</v>
      </c>
      <c r="E1675" s="5" t="str">
        <f>VLOOKUP(F1675,'Set up'!$A$2:$C$48,2,FALSE)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up'!$A$2:$C$48,3,FALSE)</f>
        <v>120</v>
      </c>
      <c r="J1675" s="5">
        <f>VLOOKUP(F1675,'Set up'!$A$2:$D$48,4,FALSE)</f>
        <v>120</v>
      </c>
      <c r="K1675" s="4">
        <f t="shared" si="564"/>
        <v>45176</v>
      </c>
      <c r="L1675" s="5">
        <f t="shared" si="571"/>
        <v>9</v>
      </c>
      <c r="M1675" s="5">
        <f t="shared" si="572"/>
        <v>2023</v>
      </c>
      <c r="N1675" s="6">
        <v>1206</v>
      </c>
      <c r="O1675" s="6">
        <f>-N1675</f>
        <v>-1206</v>
      </c>
      <c r="P1675" s="6">
        <f t="shared" si="562"/>
        <v>0</v>
      </c>
      <c r="Q1675" s="7">
        <f t="shared" si="574"/>
        <v>3082958.1500000013</v>
      </c>
      <c r="R1675" s="44" t="str">
        <f>VLOOKUP(F1675,'Set up'!$A$2:$E$48,5,FALSE)</f>
        <v>Trsf</v>
      </c>
      <c r="S1675" s="1" t="s">
        <v>1859</v>
      </c>
    </row>
    <row r="1676" spans="1:19" x14ac:dyDescent="0.35">
      <c r="A1676" s="4">
        <v>45056</v>
      </c>
      <c r="B1676" s="5">
        <f t="shared" si="569"/>
        <v>5</v>
      </c>
      <c r="C1676" s="5">
        <f t="shared" si="570"/>
        <v>2023</v>
      </c>
      <c r="D1676" s="5" t="s">
        <v>1542</v>
      </c>
      <c r="E1676" s="5" t="str">
        <f>VLOOKUP(F1676,'Set up'!$A$2:$C$48,2,FALSE)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up'!$A$2:$C$48,3,FALSE)</f>
        <v>120</v>
      </c>
      <c r="J1676" s="5">
        <f>VLOOKUP(F1676,'Set up'!$A$2:$D$48,4,FALSE)</f>
        <v>120</v>
      </c>
      <c r="K1676" s="4">
        <f t="shared" si="564"/>
        <v>45176</v>
      </c>
      <c r="L1676" s="5">
        <f t="shared" si="571"/>
        <v>9</v>
      </c>
      <c r="M1676" s="5">
        <f t="shared" si="572"/>
        <v>2023</v>
      </c>
      <c r="N1676" s="6">
        <v>575</v>
      </c>
      <c r="O1676" s="6">
        <f>-N1676</f>
        <v>-575</v>
      </c>
      <c r="P1676" s="6">
        <f t="shared" si="562"/>
        <v>0</v>
      </c>
      <c r="Q1676" s="7">
        <f t="shared" si="574"/>
        <v>3083533.1500000013</v>
      </c>
      <c r="R1676" s="44" t="str">
        <f>VLOOKUP(F1676,'Set up'!$A$2:$E$48,5,FALSE)</f>
        <v>Trsf</v>
      </c>
      <c r="S1676" s="1" t="s">
        <v>1859</v>
      </c>
    </row>
    <row r="1677" spans="1:19" x14ac:dyDescent="0.35">
      <c r="A1677" s="4">
        <v>45061</v>
      </c>
      <c r="B1677" s="5">
        <f t="shared" si="569"/>
        <v>5</v>
      </c>
      <c r="C1677" s="5">
        <f t="shared" si="570"/>
        <v>2023</v>
      </c>
      <c r="D1677" s="5" t="s">
        <v>1544</v>
      </c>
      <c r="E1677" s="5" t="str">
        <f>VLOOKUP(F1677,'Set up'!$A$2:$C$48,2,FALSE)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up'!$A$2:$C$48,3,FALSE)</f>
        <v>30</v>
      </c>
      <c r="J1677" s="5">
        <f>VLOOKUP(F1677,'Set up'!$A$2:$D$48,4,FALSE)</f>
        <v>30</v>
      </c>
      <c r="K1677" s="4">
        <f t="shared" si="564"/>
        <v>45091</v>
      </c>
      <c r="L1677" s="5">
        <f t="shared" si="571"/>
        <v>6</v>
      </c>
      <c r="M1677" s="5">
        <f t="shared" si="572"/>
        <v>2023</v>
      </c>
      <c r="N1677" s="6">
        <v>7480</v>
      </c>
      <c r="O1677" s="6">
        <f t="shared" ref="O1677:O1683" si="580">-N1677</f>
        <v>-7480</v>
      </c>
      <c r="P1677" s="6">
        <f t="shared" si="562"/>
        <v>0</v>
      </c>
      <c r="Q1677" s="7">
        <f t="shared" si="574"/>
        <v>3091013.1500000013</v>
      </c>
      <c r="R1677" s="44" t="str">
        <f>VLOOKUP(F1677,'Set up'!$A$2:$E$48,5,FALSE)</f>
        <v>Chq</v>
      </c>
      <c r="S1677" s="1" t="s">
        <v>1691</v>
      </c>
    </row>
    <row r="1678" spans="1:19" x14ac:dyDescent="0.35">
      <c r="A1678" s="4">
        <v>45061</v>
      </c>
      <c r="B1678" s="5">
        <f t="shared" si="569"/>
        <v>5</v>
      </c>
      <c r="C1678" s="5">
        <f t="shared" si="570"/>
        <v>2023</v>
      </c>
      <c r="D1678" s="5" t="s">
        <v>1544</v>
      </c>
      <c r="E1678" s="5" t="str">
        <f>VLOOKUP(F1678,'Set up'!$A$2:$C$48,2,FALSE)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up'!$A$2:$C$48,3,FALSE)</f>
        <v>30</v>
      </c>
      <c r="J1678" s="5">
        <f>VLOOKUP(F1678,'Set up'!$A$2:$D$48,4,FALSE)</f>
        <v>30</v>
      </c>
      <c r="K1678" s="4">
        <f t="shared" si="564"/>
        <v>45091</v>
      </c>
      <c r="L1678" s="5">
        <f t="shared" si="571"/>
        <v>6</v>
      </c>
      <c r="M1678" s="5">
        <f t="shared" si="572"/>
        <v>2023</v>
      </c>
      <c r="N1678" s="6">
        <v>2613</v>
      </c>
      <c r="O1678" s="6">
        <f t="shared" si="580"/>
        <v>-2613</v>
      </c>
      <c r="P1678" s="6">
        <f t="shared" si="562"/>
        <v>0</v>
      </c>
      <c r="Q1678" s="7">
        <f t="shared" si="574"/>
        <v>3093626.1500000013</v>
      </c>
      <c r="R1678" s="44" t="str">
        <f>VLOOKUP(F1678,'Set up'!$A$2:$E$48,5,FALSE)</f>
        <v>Chq</v>
      </c>
      <c r="S1678" s="1" t="s">
        <v>1691</v>
      </c>
    </row>
    <row r="1679" spans="1:19" x14ac:dyDescent="0.35">
      <c r="A1679" s="4">
        <v>45061</v>
      </c>
      <c r="B1679" s="5">
        <f t="shared" si="569"/>
        <v>5</v>
      </c>
      <c r="C1679" s="5">
        <f t="shared" si="570"/>
        <v>2023</v>
      </c>
      <c r="D1679" s="5" t="s">
        <v>1544</v>
      </c>
      <c r="E1679" s="5" t="str">
        <f>VLOOKUP(F1679,'Set up'!$A$2:$C$48,2,FALSE)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up'!$A$2:$C$48,3,FALSE)</f>
        <v>30</v>
      </c>
      <c r="J1679" s="5">
        <f>VLOOKUP(F1679,'Set up'!$A$2:$D$48,4,FALSE)</f>
        <v>30</v>
      </c>
      <c r="K1679" s="4">
        <f t="shared" si="564"/>
        <v>45091</v>
      </c>
      <c r="L1679" s="5">
        <f t="shared" si="571"/>
        <v>6</v>
      </c>
      <c r="M1679" s="5">
        <f t="shared" si="572"/>
        <v>2023</v>
      </c>
      <c r="N1679" s="6">
        <v>144</v>
      </c>
      <c r="O1679" s="6">
        <f t="shared" si="580"/>
        <v>-144</v>
      </c>
      <c r="P1679" s="6">
        <f t="shared" si="562"/>
        <v>0</v>
      </c>
      <c r="Q1679" s="7">
        <f t="shared" si="574"/>
        <v>3093770.1500000013</v>
      </c>
      <c r="R1679" s="44" t="str">
        <f>VLOOKUP(F1679,'Set up'!$A$2:$E$48,5,FALSE)</f>
        <v>Chq</v>
      </c>
      <c r="S1679" s="1" t="s">
        <v>1691</v>
      </c>
    </row>
    <row r="1680" spans="1:19" x14ac:dyDescent="0.35">
      <c r="A1680" s="4">
        <v>45061</v>
      </c>
      <c r="B1680" s="5">
        <f t="shared" si="569"/>
        <v>5</v>
      </c>
      <c r="C1680" s="5">
        <f t="shared" si="570"/>
        <v>2023</v>
      </c>
      <c r="D1680" s="5" t="s">
        <v>1544</v>
      </c>
      <c r="E1680" s="5" t="str">
        <f>VLOOKUP(F1680,'Set up'!$A$2:$C$48,2,FALSE)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up'!$A$2:$C$48,3,FALSE)</f>
        <v>30</v>
      </c>
      <c r="J1680" s="5">
        <f>VLOOKUP(F1680,'Set up'!$A$2:$D$48,4,FALSE)</f>
        <v>30</v>
      </c>
      <c r="K1680" s="4">
        <f t="shared" si="564"/>
        <v>45091</v>
      </c>
      <c r="L1680" s="5">
        <f t="shared" si="571"/>
        <v>6</v>
      </c>
      <c r="M1680" s="5">
        <f t="shared" si="572"/>
        <v>2023</v>
      </c>
      <c r="N1680" s="6">
        <v>285</v>
      </c>
      <c r="O1680" s="6">
        <f t="shared" si="580"/>
        <v>-285</v>
      </c>
      <c r="P1680" s="6">
        <f t="shared" si="562"/>
        <v>0</v>
      </c>
      <c r="Q1680" s="7">
        <f t="shared" si="574"/>
        <v>3094055.1500000013</v>
      </c>
      <c r="R1680" s="44" t="str">
        <f>VLOOKUP(F1680,'Set up'!$A$2:$E$48,5,FALSE)</f>
        <v>Chq</v>
      </c>
      <c r="S1680" s="1" t="s">
        <v>1691</v>
      </c>
    </row>
    <row r="1681" spans="1:19" x14ac:dyDescent="0.35">
      <c r="A1681" s="4">
        <v>45061</v>
      </c>
      <c r="B1681" s="5">
        <f t="shared" si="569"/>
        <v>5</v>
      </c>
      <c r="C1681" s="5">
        <f t="shared" si="570"/>
        <v>2023</v>
      </c>
      <c r="D1681" s="5" t="s">
        <v>1544</v>
      </c>
      <c r="E1681" s="5" t="str">
        <f>VLOOKUP(F1681,'Set up'!$A$2:$C$48,2,FALSE)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up'!$A$2:$C$48,3,FALSE)</f>
        <v>30</v>
      </c>
      <c r="J1681" s="5">
        <f>VLOOKUP(F1681,'Set up'!$A$2:$D$48,4,FALSE)</f>
        <v>30</v>
      </c>
      <c r="K1681" s="4">
        <f t="shared" si="564"/>
        <v>45091</v>
      </c>
      <c r="L1681" s="5">
        <f t="shared" si="571"/>
        <v>6</v>
      </c>
      <c r="M1681" s="5">
        <f t="shared" si="572"/>
        <v>2023</v>
      </c>
      <c r="N1681" s="6">
        <v>312.5</v>
      </c>
      <c r="O1681" s="6">
        <f t="shared" si="580"/>
        <v>-312.5</v>
      </c>
      <c r="P1681" s="6">
        <f t="shared" si="562"/>
        <v>0</v>
      </c>
      <c r="Q1681" s="7">
        <f t="shared" si="574"/>
        <v>3094367.6500000013</v>
      </c>
      <c r="R1681" s="44" t="str">
        <f>VLOOKUP(F1681,'Set up'!$A$2:$E$48,5,FALSE)</f>
        <v>Chq</v>
      </c>
      <c r="S1681" s="1" t="s">
        <v>1691</v>
      </c>
    </row>
    <row r="1682" spans="1:19" x14ac:dyDescent="0.35">
      <c r="A1682" s="4">
        <v>45061</v>
      </c>
      <c r="B1682" s="5">
        <f t="shared" si="569"/>
        <v>5</v>
      </c>
      <c r="C1682" s="5">
        <f t="shared" si="570"/>
        <v>2023</v>
      </c>
      <c r="D1682" s="5" t="s">
        <v>1544</v>
      </c>
      <c r="E1682" s="5" t="str">
        <f>VLOOKUP(F1682,'Set up'!$A$2:$C$48,2,FALSE)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up'!$A$2:$C$48,3,FALSE)</f>
        <v>30</v>
      </c>
      <c r="J1682" s="5">
        <f>VLOOKUP(F1682,'Set up'!$A$2:$D$48,4,FALSE)</f>
        <v>30</v>
      </c>
      <c r="K1682" s="4">
        <f t="shared" si="564"/>
        <v>45091</v>
      </c>
      <c r="L1682" s="5">
        <f t="shared" si="571"/>
        <v>6</v>
      </c>
      <c r="M1682" s="5">
        <f t="shared" si="572"/>
        <v>2023</v>
      </c>
      <c r="N1682" s="6">
        <v>520</v>
      </c>
      <c r="O1682" s="6">
        <f t="shared" si="580"/>
        <v>-520</v>
      </c>
      <c r="P1682" s="6">
        <f t="shared" si="562"/>
        <v>0</v>
      </c>
      <c r="Q1682" s="7">
        <f t="shared" si="574"/>
        <v>3094887.6500000013</v>
      </c>
      <c r="R1682" s="44" t="str">
        <f>VLOOKUP(F1682,'Set up'!$A$2:$E$48,5,FALSE)</f>
        <v>Chq</v>
      </c>
      <c r="S1682" s="1" t="s">
        <v>1691</v>
      </c>
    </row>
    <row r="1683" spans="1:19" x14ac:dyDescent="0.35">
      <c r="A1683" s="4">
        <v>45061</v>
      </c>
      <c r="B1683" s="5">
        <f t="shared" si="569"/>
        <v>5</v>
      </c>
      <c r="C1683" s="5">
        <f t="shared" si="570"/>
        <v>2023</v>
      </c>
      <c r="D1683" s="5" t="s">
        <v>1544</v>
      </c>
      <c r="E1683" s="5" t="str">
        <f>VLOOKUP(F1683,'Set up'!$A$2:$C$48,2,FALSE)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up'!$A$2:$C$48,3,FALSE)</f>
        <v>30</v>
      </c>
      <c r="J1683" s="5">
        <f>VLOOKUP(F1683,'Set up'!$A$2:$D$48,4,FALSE)</f>
        <v>30</v>
      </c>
      <c r="K1683" s="4">
        <f t="shared" si="564"/>
        <v>45091</v>
      </c>
      <c r="L1683" s="5">
        <f t="shared" si="571"/>
        <v>6</v>
      </c>
      <c r="M1683" s="5">
        <f t="shared" si="572"/>
        <v>2023</v>
      </c>
      <c r="N1683" s="6">
        <v>1860</v>
      </c>
      <c r="O1683" s="6">
        <f t="shared" si="580"/>
        <v>-1860</v>
      </c>
      <c r="P1683" s="6">
        <f t="shared" si="562"/>
        <v>0</v>
      </c>
      <c r="Q1683" s="7">
        <f t="shared" si="574"/>
        <v>3096747.6500000013</v>
      </c>
      <c r="R1683" s="44" t="str">
        <f>VLOOKUP(F1683,'Set up'!$A$2:$E$48,5,FALSE)</f>
        <v>Chq</v>
      </c>
      <c r="S1683" s="1" t="s">
        <v>1691</v>
      </c>
    </row>
    <row r="1684" spans="1:19" x14ac:dyDescent="0.35">
      <c r="A1684" s="4">
        <v>45063</v>
      </c>
      <c r="B1684" s="5">
        <f t="shared" si="569"/>
        <v>5</v>
      </c>
      <c r="C1684" s="5">
        <f t="shared" si="570"/>
        <v>2023</v>
      </c>
      <c r="D1684" s="5" t="s">
        <v>1547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up'!$A$2:$C$48,3,FALSE)</f>
        <v>45</v>
      </c>
      <c r="J1684" s="5">
        <f>VLOOKUP(F1684,'Set up'!$A$2:$D$48,4,FALSE)</f>
        <v>45</v>
      </c>
      <c r="K1684" s="4">
        <f t="shared" si="564"/>
        <v>45108</v>
      </c>
      <c r="L1684" s="5">
        <f t="shared" si="571"/>
        <v>7</v>
      </c>
      <c r="M1684" s="5">
        <f t="shared" si="572"/>
        <v>2023</v>
      </c>
      <c r="N1684" s="6">
        <v>3872</v>
      </c>
      <c r="O1684" s="6">
        <f>-1500-1500-872</f>
        <v>-3872</v>
      </c>
      <c r="P1684" s="6">
        <f t="shared" si="562"/>
        <v>0</v>
      </c>
      <c r="Q1684" s="7">
        <f t="shared" si="574"/>
        <v>3100619.6500000013</v>
      </c>
      <c r="R1684" s="44" t="str">
        <f>VLOOKUP(F1684,'Set up'!$A$2:$E$48,5,FALSE)</f>
        <v>PD Chq</v>
      </c>
      <c r="S1684" s="1" t="s">
        <v>1777</v>
      </c>
    </row>
    <row r="1685" spans="1:19" x14ac:dyDescent="0.35">
      <c r="A1685" s="4">
        <v>45063</v>
      </c>
      <c r="B1685" s="5">
        <f t="shared" si="569"/>
        <v>5</v>
      </c>
      <c r="C1685" s="5">
        <f t="shared" si="570"/>
        <v>2023</v>
      </c>
      <c r="D1685" s="5" t="s">
        <v>1547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up'!$A$2:$C$48,3,FALSE)</f>
        <v>45</v>
      </c>
      <c r="J1685" s="5">
        <f>VLOOKUP(F1685,'Set up'!$A$2:$D$48,4,FALSE)</f>
        <v>45</v>
      </c>
      <c r="K1685" s="4">
        <f t="shared" si="564"/>
        <v>45108</v>
      </c>
      <c r="L1685" s="5">
        <f t="shared" si="571"/>
        <v>7</v>
      </c>
      <c r="M1685" s="5">
        <f t="shared" si="572"/>
        <v>2023</v>
      </c>
      <c r="N1685" s="6">
        <v>420</v>
      </c>
      <c r="O1685" s="6">
        <f>-N1685</f>
        <v>-420</v>
      </c>
      <c r="P1685" s="6">
        <f t="shared" ref="P1685:P1707" si="581">SUM(N1685+O1685)</f>
        <v>0</v>
      </c>
      <c r="Q1685" s="7">
        <f t="shared" si="574"/>
        <v>3101039.6500000013</v>
      </c>
      <c r="R1685" s="44" t="str">
        <f>VLOOKUP(F1685,'Set up'!$A$2:$E$48,5,FALSE)</f>
        <v>PD Chq</v>
      </c>
      <c r="S1685" s="1" t="s">
        <v>1778</v>
      </c>
    </row>
    <row r="1686" spans="1:19" x14ac:dyDescent="0.35">
      <c r="A1686" s="4">
        <v>45063</v>
      </c>
      <c r="B1686" s="5">
        <f t="shared" si="569"/>
        <v>5</v>
      </c>
      <c r="C1686" s="5">
        <f t="shared" si="570"/>
        <v>2023</v>
      </c>
      <c r="D1686" s="5" t="s">
        <v>1548</v>
      </c>
      <c r="E1686" s="5" t="str">
        <f>VLOOKUP(F1686,'Set up'!$A$2:$C$48,2,FALSE)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up'!$A$2:$C$48,3,FALSE)</f>
        <v>Cash</v>
      </c>
      <c r="J1686" s="5">
        <f>VLOOKUP(F1686,'Set up'!$A$2:$D$48,4,FALSE)</f>
        <v>0</v>
      </c>
      <c r="K1686" s="4">
        <f t="shared" si="564"/>
        <v>45063</v>
      </c>
      <c r="L1686" s="5">
        <f t="shared" si="571"/>
        <v>5</v>
      </c>
      <c r="M1686" s="5">
        <f t="shared" si="572"/>
        <v>2023</v>
      </c>
      <c r="N1686" s="6">
        <v>280</v>
      </c>
      <c r="O1686" s="6">
        <f t="shared" ref="O1686:O1692" si="582">-N1686</f>
        <v>-280</v>
      </c>
      <c r="P1686" s="6">
        <f t="shared" si="581"/>
        <v>0</v>
      </c>
      <c r="Q1686" s="7">
        <f t="shared" si="574"/>
        <v>3101319.6500000013</v>
      </c>
      <c r="R1686" s="44" t="str">
        <f>VLOOKUP(F1686,'Set up'!$A$2:$E$48,5,FALSE)</f>
        <v>Trsf</v>
      </c>
      <c r="S1686" s="1" t="s">
        <v>1591</v>
      </c>
    </row>
    <row r="1687" spans="1:19" x14ac:dyDescent="0.35">
      <c r="A1687" s="4">
        <v>45063</v>
      </c>
      <c r="B1687" s="5">
        <f t="shared" si="569"/>
        <v>5</v>
      </c>
      <c r="C1687" s="5">
        <f t="shared" si="570"/>
        <v>2023</v>
      </c>
      <c r="D1687" s="5" t="s">
        <v>1548</v>
      </c>
      <c r="E1687" s="5" t="str">
        <f>VLOOKUP(F1687,'Set up'!$A$2:$C$48,2,FALSE)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up'!$A$2:$C$48,3,FALSE)</f>
        <v>Cash</v>
      </c>
      <c r="J1687" s="5">
        <f>VLOOKUP(F1687,'Set up'!$A$2:$D$48,4,FALSE)</f>
        <v>0</v>
      </c>
      <c r="K1687" s="4">
        <f t="shared" si="564"/>
        <v>45063</v>
      </c>
      <c r="L1687" s="5">
        <f t="shared" si="571"/>
        <v>5</v>
      </c>
      <c r="M1687" s="5">
        <f t="shared" si="572"/>
        <v>2023</v>
      </c>
      <c r="N1687" s="6">
        <v>258</v>
      </c>
      <c r="O1687" s="6">
        <f t="shared" si="582"/>
        <v>-258</v>
      </c>
      <c r="P1687" s="6">
        <f t="shared" si="581"/>
        <v>0</v>
      </c>
      <c r="Q1687" s="7">
        <f t="shared" si="574"/>
        <v>3101577.6500000013</v>
      </c>
      <c r="R1687" s="44" t="str">
        <f>VLOOKUP(F1687,'Set up'!$A$2:$E$48,5,FALSE)</f>
        <v>Trsf</v>
      </c>
      <c r="S1687" s="1" t="s">
        <v>1591</v>
      </c>
    </row>
    <row r="1688" spans="1:19" x14ac:dyDescent="0.35">
      <c r="A1688" s="4">
        <v>45063</v>
      </c>
      <c r="B1688" s="5">
        <f t="shared" si="569"/>
        <v>5</v>
      </c>
      <c r="C1688" s="5">
        <f t="shared" si="570"/>
        <v>2023</v>
      </c>
      <c r="D1688" s="5" t="s">
        <v>1548</v>
      </c>
      <c r="E1688" s="5" t="str">
        <f>VLOOKUP(F1688,'Set up'!$A$2:$C$48,2,FALSE)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up'!$A$2:$C$48,3,FALSE)</f>
        <v>Cash</v>
      </c>
      <c r="J1688" s="5">
        <f>VLOOKUP(F1688,'Set up'!$A$2:$D$48,4,FALSE)</f>
        <v>0</v>
      </c>
      <c r="K1688" s="4">
        <f t="shared" ref="K1688:K1751" si="583">A1688+J1688</f>
        <v>45063</v>
      </c>
      <c r="L1688" s="5">
        <f t="shared" si="571"/>
        <v>5</v>
      </c>
      <c r="M1688" s="5">
        <f t="shared" si="572"/>
        <v>2023</v>
      </c>
      <c r="N1688" s="6">
        <v>105</v>
      </c>
      <c r="O1688" s="6">
        <f t="shared" si="582"/>
        <v>-105</v>
      </c>
      <c r="P1688" s="6">
        <f t="shared" si="581"/>
        <v>0</v>
      </c>
      <c r="Q1688" s="7">
        <f t="shared" si="574"/>
        <v>3101682.6500000013</v>
      </c>
      <c r="R1688" s="44" t="str">
        <f>VLOOKUP(F1688,'Set up'!$A$2:$E$48,5,FALSE)</f>
        <v>Trsf</v>
      </c>
      <c r="S1688" s="1" t="s">
        <v>1591</v>
      </c>
    </row>
    <row r="1689" spans="1:19" x14ac:dyDescent="0.35">
      <c r="A1689" s="4">
        <v>45063</v>
      </c>
      <c r="B1689" s="5">
        <f t="shared" si="569"/>
        <v>5</v>
      </c>
      <c r="C1689" s="5">
        <f t="shared" si="570"/>
        <v>2023</v>
      </c>
      <c r="D1689" s="5" t="s">
        <v>1548</v>
      </c>
      <c r="E1689" s="5" t="str">
        <f>VLOOKUP(F1689,'Set up'!$A$2:$C$48,2,FALSE)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up'!$A$2:$C$48,3,FALSE)</f>
        <v>Cash</v>
      </c>
      <c r="J1689" s="5">
        <f>VLOOKUP(F1689,'Set up'!$A$2:$D$48,4,FALSE)</f>
        <v>0</v>
      </c>
      <c r="K1689" s="4">
        <f t="shared" si="583"/>
        <v>45063</v>
      </c>
      <c r="L1689" s="5">
        <f t="shared" si="571"/>
        <v>5</v>
      </c>
      <c r="M1689" s="5">
        <f t="shared" si="572"/>
        <v>2023</v>
      </c>
      <c r="N1689" s="6">
        <v>55</v>
      </c>
      <c r="O1689" s="6">
        <f t="shared" si="582"/>
        <v>-55</v>
      </c>
      <c r="P1689" s="6">
        <f t="shared" si="581"/>
        <v>0</v>
      </c>
      <c r="Q1689" s="7">
        <f t="shared" si="574"/>
        <v>3101737.6500000013</v>
      </c>
      <c r="R1689" s="44" t="str">
        <f>VLOOKUP(F1689,'Set up'!$A$2:$E$48,5,FALSE)</f>
        <v>Trsf</v>
      </c>
      <c r="S1689" s="1" t="s">
        <v>1591</v>
      </c>
    </row>
    <row r="1690" spans="1:19" x14ac:dyDescent="0.35">
      <c r="A1690" s="4">
        <v>45063</v>
      </c>
      <c r="B1690" s="5">
        <f t="shared" si="569"/>
        <v>5</v>
      </c>
      <c r="C1690" s="5">
        <f t="shared" si="570"/>
        <v>2023</v>
      </c>
      <c r="D1690" s="5" t="s">
        <v>1550</v>
      </c>
      <c r="E1690" s="5" t="str">
        <f>VLOOKUP(F1690,'Set up'!$A$2:$C$48,2,FALSE)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up'!$A$2:$C$48,3,FALSE)</f>
        <v>Cash</v>
      </c>
      <c r="J1690" s="5">
        <f>VLOOKUP(F1690,'Set up'!$A$2:$D$48,4,FALSE)</f>
        <v>0</v>
      </c>
      <c r="K1690" s="4">
        <f t="shared" si="583"/>
        <v>45063</v>
      </c>
      <c r="L1690" s="5">
        <f t="shared" si="571"/>
        <v>5</v>
      </c>
      <c r="M1690" s="5">
        <f t="shared" si="572"/>
        <v>2023</v>
      </c>
      <c r="N1690" s="6">
        <v>1870</v>
      </c>
      <c r="O1690" s="6">
        <f t="shared" si="582"/>
        <v>-1870</v>
      </c>
      <c r="P1690" s="6">
        <f t="shared" si="581"/>
        <v>0</v>
      </c>
      <c r="Q1690" s="7">
        <f t="shared" si="574"/>
        <v>3103607.6500000013</v>
      </c>
      <c r="R1690" s="44" t="str">
        <f>VLOOKUP(F1690,'Set up'!$A$2:$E$48,5,FALSE)</f>
        <v>PD Chq</v>
      </c>
      <c r="S1690" s="1" t="s">
        <v>2256</v>
      </c>
    </row>
    <row r="1691" spans="1:19" x14ac:dyDescent="0.35">
      <c r="A1691" s="4">
        <v>45063</v>
      </c>
      <c r="B1691" s="5">
        <f t="shared" si="569"/>
        <v>5</v>
      </c>
      <c r="C1691" s="5">
        <f t="shared" si="570"/>
        <v>2023</v>
      </c>
      <c r="D1691" s="5" t="s">
        <v>1550</v>
      </c>
      <c r="E1691" s="5" t="str">
        <f>VLOOKUP(F1691,'Set up'!$A$2:$C$48,2,FALSE)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up'!$A$2:$C$48,3,FALSE)</f>
        <v>Cash</v>
      </c>
      <c r="J1691" s="5">
        <f>VLOOKUP(F1691,'Set up'!$A$2:$D$48,4,FALSE)</f>
        <v>0</v>
      </c>
      <c r="K1691" s="4">
        <f t="shared" si="583"/>
        <v>45063</v>
      </c>
      <c r="L1691" s="5">
        <f t="shared" si="571"/>
        <v>5</v>
      </c>
      <c r="M1691" s="5">
        <f t="shared" si="572"/>
        <v>2023</v>
      </c>
      <c r="N1691" s="6">
        <v>510</v>
      </c>
      <c r="O1691" s="6">
        <f t="shared" si="582"/>
        <v>-510</v>
      </c>
      <c r="P1691" s="6">
        <f t="shared" si="581"/>
        <v>0</v>
      </c>
      <c r="Q1691" s="7">
        <f t="shared" si="574"/>
        <v>3104117.6500000013</v>
      </c>
      <c r="R1691" s="44" t="str">
        <f>VLOOKUP(F1691,'Set up'!$A$2:$E$48,5,FALSE)</f>
        <v>PD Chq</v>
      </c>
      <c r="S1691" s="1" t="s">
        <v>2256</v>
      </c>
    </row>
    <row r="1692" spans="1:19" x14ac:dyDescent="0.35">
      <c r="A1692" s="4">
        <v>45063</v>
      </c>
      <c r="B1692" s="5">
        <f t="shared" si="569"/>
        <v>5</v>
      </c>
      <c r="C1692" s="5">
        <f t="shared" si="570"/>
        <v>2023</v>
      </c>
      <c r="D1692" s="5" t="s">
        <v>1550</v>
      </c>
      <c r="E1692" s="5" t="str">
        <f>VLOOKUP(F1692,'Set up'!$A$2:$C$48,2,FALSE)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up'!$A$2:$C$48,3,FALSE)</f>
        <v>Cash</v>
      </c>
      <c r="J1692" s="5">
        <f>VLOOKUP(F1692,'Set up'!$A$2:$D$48,4,FALSE)</f>
        <v>0</v>
      </c>
      <c r="K1692" s="4">
        <f t="shared" si="583"/>
        <v>45063</v>
      </c>
      <c r="L1692" s="5">
        <f t="shared" si="571"/>
        <v>5</v>
      </c>
      <c r="M1692" s="5">
        <f t="shared" si="572"/>
        <v>2023</v>
      </c>
      <c r="N1692" s="6">
        <v>95</v>
      </c>
      <c r="O1692" s="6">
        <f t="shared" si="582"/>
        <v>-95</v>
      </c>
      <c r="P1692" s="6">
        <f t="shared" si="581"/>
        <v>0</v>
      </c>
      <c r="Q1692" s="7">
        <f t="shared" si="574"/>
        <v>3104212.6500000013</v>
      </c>
      <c r="R1692" s="44" t="str">
        <f>VLOOKUP(F1692,'Set up'!$A$2:$E$48,5,FALSE)</f>
        <v>PD Chq</v>
      </c>
      <c r="S1692" s="1" t="s">
        <v>2256</v>
      </c>
    </row>
    <row r="1693" spans="1:19" x14ac:dyDescent="0.35">
      <c r="A1693" s="4">
        <v>45063</v>
      </c>
      <c r="B1693" s="5">
        <f t="shared" si="569"/>
        <v>5</v>
      </c>
      <c r="C1693" s="5">
        <f t="shared" si="570"/>
        <v>2023</v>
      </c>
      <c r="D1693" s="5" t="s">
        <v>1551</v>
      </c>
      <c r="E1693" s="5" t="str">
        <f>VLOOKUP(F1693,'Set up'!$A$2:$C$48,2,FALSE)</f>
        <v>C00000013</v>
      </c>
      <c r="F1693" s="1" t="s">
        <v>1453</v>
      </c>
      <c r="G1693" s="89" t="s">
        <v>1442</v>
      </c>
      <c r="H1693" s="5">
        <v>4</v>
      </c>
      <c r="I1693" s="5" t="str">
        <f>VLOOKUP(F1693,'Set up'!$A$2:$C$48,3,FALSE)</f>
        <v>Cash</v>
      </c>
      <c r="J1693" s="5">
        <f>VLOOKUP(F1693,'Set up'!$A$2:$D$48,4,FALSE)</f>
        <v>0</v>
      </c>
      <c r="K1693" s="4">
        <f t="shared" si="583"/>
        <v>45063</v>
      </c>
      <c r="L1693" s="5">
        <f t="shared" si="571"/>
        <v>5</v>
      </c>
      <c r="M1693" s="5">
        <f t="shared" si="572"/>
        <v>2023</v>
      </c>
      <c r="N1693" s="6">
        <v>7304</v>
      </c>
      <c r="O1693" s="6">
        <f t="shared" ref="O1693:O1700" si="584">-N1693</f>
        <v>-7304</v>
      </c>
      <c r="P1693" s="6">
        <f t="shared" si="581"/>
        <v>0</v>
      </c>
      <c r="Q1693" s="7">
        <f t="shared" si="574"/>
        <v>3111516.6500000013</v>
      </c>
      <c r="R1693" s="44" t="str">
        <f>VLOOKUP(F1693,'Set up'!$A$2:$E$48,5,FALSE)</f>
        <v>Chq</v>
      </c>
      <c r="S1693" s="1" t="s">
        <v>1598</v>
      </c>
    </row>
    <row r="1694" spans="1:19" x14ac:dyDescent="0.35">
      <c r="A1694" s="4" t="s">
        <v>1552</v>
      </c>
      <c r="B1694" s="5">
        <f t="shared" si="569"/>
        <v>5</v>
      </c>
      <c r="C1694" s="5">
        <f t="shared" si="570"/>
        <v>2023</v>
      </c>
      <c r="D1694" s="5" t="s">
        <v>1551</v>
      </c>
      <c r="E1694" s="5" t="str">
        <f>VLOOKUP(F1694,'Set up'!$A$2:$C$48,2,FALSE)</f>
        <v>C00000013</v>
      </c>
      <c r="F1694" s="1" t="s">
        <v>1453</v>
      </c>
      <c r="G1694" s="89" t="s">
        <v>1443</v>
      </c>
      <c r="H1694" s="5">
        <v>5</v>
      </c>
      <c r="I1694" s="5" t="str">
        <f>VLOOKUP(F1694,'Set up'!$A$2:$C$48,3,FALSE)</f>
        <v>Cash</v>
      </c>
      <c r="J1694" s="5">
        <f>VLOOKUP(F1694,'Set up'!$A$2:$D$48,4,FALSE)</f>
        <v>0</v>
      </c>
      <c r="K1694" s="4">
        <f t="shared" si="583"/>
        <v>45064</v>
      </c>
      <c r="L1694" s="5">
        <f t="shared" si="571"/>
        <v>5</v>
      </c>
      <c r="M1694" s="5">
        <f t="shared" si="572"/>
        <v>2023</v>
      </c>
      <c r="N1694" s="6">
        <v>2133</v>
      </c>
      <c r="O1694" s="6">
        <f t="shared" si="584"/>
        <v>-2133</v>
      </c>
      <c r="P1694" s="6">
        <f t="shared" si="581"/>
        <v>0</v>
      </c>
      <c r="Q1694" s="7">
        <f t="shared" si="574"/>
        <v>3113649.6500000013</v>
      </c>
      <c r="R1694" s="44" t="str">
        <f>VLOOKUP(F1694,'Set up'!$A$2:$E$48,5,FALSE)</f>
        <v>Chq</v>
      </c>
      <c r="S1694" s="1" t="s">
        <v>1599</v>
      </c>
    </row>
    <row r="1695" spans="1:19" x14ac:dyDescent="0.35">
      <c r="A1695" s="4" t="s">
        <v>1552</v>
      </c>
      <c r="B1695" s="5">
        <f t="shared" si="569"/>
        <v>5</v>
      </c>
      <c r="C1695" s="5">
        <f t="shared" si="570"/>
        <v>2023</v>
      </c>
      <c r="D1695" s="5" t="s">
        <v>1551</v>
      </c>
      <c r="E1695" s="5" t="str">
        <f>VLOOKUP(F1695,'Set up'!$A$2:$C$48,2,FALSE)</f>
        <v>C00000013</v>
      </c>
      <c r="F1695" s="1" t="s">
        <v>1453</v>
      </c>
      <c r="G1695" s="89" t="s">
        <v>1444</v>
      </c>
      <c r="H1695" s="5">
        <v>3</v>
      </c>
      <c r="I1695" s="5" t="str">
        <f>VLOOKUP(F1695,'Set up'!$A$2:$C$48,3,FALSE)</f>
        <v>Cash</v>
      </c>
      <c r="J1695" s="5">
        <f>VLOOKUP(F1695,'Set up'!$A$2:$D$48,4,FALSE)</f>
        <v>0</v>
      </c>
      <c r="K1695" s="4">
        <f t="shared" si="583"/>
        <v>45064</v>
      </c>
      <c r="L1695" s="5">
        <f t="shared" si="571"/>
        <v>5</v>
      </c>
      <c r="M1695" s="5">
        <f t="shared" si="572"/>
        <v>2023</v>
      </c>
      <c r="N1695" s="6">
        <v>1279.8000000000002</v>
      </c>
      <c r="O1695" s="6">
        <f t="shared" si="584"/>
        <v>-1279.8000000000002</v>
      </c>
      <c r="P1695" s="6">
        <f t="shared" si="581"/>
        <v>0</v>
      </c>
      <c r="Q1695" s="7">
        <f t="shared" si="574"/>
        <v>3114929.4500000011</v>
      </c>
      <c r="R1695" s="44" t="str">
        <f>VLOOKUP(F1695,'Set up'!$A$2:$E$48,5,FALSE)</f>
        <v>Chq</v>
      </c>
      <c r="S1695" s="1" t="s">
        <v>1600</v>
      </c>
    </row>
    <row r="1696" spans="1:19" x14ac:dyDescent="0.35">
      <c r="A1696" s="4" t="s">
        <v>1552</v>
      </c>
      <c r="B1696" s="5">
        <f t="shared" si="569"/>
        <v>5</v>
      </c>
      <c r="C1696" s="5">
        <f t="shared" si="570"/>
        <v>2023</v>
      </c>
      <c r="D1696" s="5" t="s">
        <v>1551</v>
      </c>
      <c r="E1696" s="5" t="str">
        <f>VLOOKUP(F1696,'Set up'!$A$2:$C$48,2,FALSE)</f>
        <v>C00000013</v>
      </c>
      <c r="F1696" s="1" t="s">
        <v>1453</v>
      </c>
      <c r="G1696" s="89" t="s">
        <v>1445</v>
      </c>
      <c r="H1696" s="5">
        <v>5</v>
      </c>
      <c r="I1696" s="5" t="str">
        <f>VLOOKUP(F1696,'Set up'!$A$2:$C$48,3,FALSE)</f>
        <v>Cash</v>
      </c>
      <c r="J1696" s="5">
        <f>VLOOKUP(F1696,'Set up'!$A$2:$D$48,4,FALSE)</f>
        <v>0</v>
      </c>
      <c r="K1696" s="4">
        <f t="shared" si="583"/>
        <v>45064</v>
      </c>
      <c r="L1696" s="5">
        <f t="shared" si="571"/>
        <v>5</v>
      </c>
      <c r="M1696" s="5">
        <f t="shared" si="572"/>
        <v>2023</v>
      </c>
      <c r="N1696" s="6">
        <v>1290</v>
      </c>
      <c r="O1696" s="6">
        <f t="shared" si="584"/>
        <v>-1290</v>
      </c>
      <c r="P1696" s="6">
        <f t="shared" si="581"/>
        <v>0</v>
      </c>
      <c r="Q1696" s="7">
        <f t="shared" si="574"/>
        <v>3116219.4500000011</v>
      </c>
      <c r="R1696" s="44" t="str">
        <f>VLOOKUP(F1696,'Set up'!$A$2:$E$48,5,FALSE)</f>
        <v>Chq</v>
      </c>
      <c r="S1696" s="1" t="s">
        <v>1601</v>
      </c>
    </row>
    <row r="1697" spans="1:19" x14ac:dyDescent="0.35">
      <c r="A1697" s="4" t="s">
        <v>1552</v>
      </c>
      <c r="B1697" s="5">
        <f t="shared" si="569"/>
        <v>5</v>
      </c>
      <c r="C1697" s="5">
        <f t="shared" si="570"/>
        <v>2023</v>
      </c>
      <c r="D1697" s="5" t="s">
        <v>1551</v>
      </c>
      <c r="E1697" s="5" t="str">
        <f>VLOOKUP(F1697,'Set up'!$A$2:$C$48,2,FALSE)</f>
        <v>C00000013</v>
      </c>
      <c r="F1697" s="1" t="s">
        <v>1453</v>
      </c>
      <c r="G1697" s="89" t="s">
        <v>1446</v>
      </c>
      <c r="H1697" s="5">
        <v>3</v>
      </c>
      <c r="I1697" s="5" t="str">
        <f>VLOOKUP(F1697,'Set up'!$A$2:$C$48,3,FALSE)</f>
        <v>Cash</v>
      </c>
      <c r="J1697" s="5">
        <f>VLOOKUP(F1697,'Set up'!$A$2:$D$48,4,FALSE)</f>
        <v>0</v>
      </c>
      <c r="K1697" s="4">
        <f t="shared" si="583"/>
        <v>45064</v>
      </c>
      <c r="L1697" s="5">
        <f t="shared" si="571"/>
        <v>5</v>
      </c>
      <c r="M1697" s="5">
        <f t="shared" si="572"/>
        <v>2023</v>
      </c>
      <c r="N1697" s="6">
        <v>150</v>
      </c>
      <c r="O1697" s="6">
        <f t="shared" si="584"/>
        <v>-150</v>
      </c>
      <c r="P1697" s="6">
        <f t="shared" si="581"/>
        <v>0</v>
      </c>
      <c r="Q1697" s="7">
        <f t="shared" si="574"/>
        <v>3116369.4500000011</v>
      </c>
      <c r="R1697" s="44" t="str">
        <f>VLOOKUP(F1697,'Set up'!$A$2:$E$48,5,FALSE)</f>
        <v>Chq</v>
      </c>
      <c r="S1697" s="1" t="s">
        <v>1602</v>
      </c>
    </row>
    <row r="1698" spans="1:19" x14ac:dyDescent="0.35">
      <c r="A1698" s="4" t="s">
        <v>1552</v>
      </c>
      <c r="B1698" s="5">
        <f t="shared" ref="B1698:B1706" si="585">MONTH(A1698)</f>
        <v>5</v>
      </c>
      <c r="C1698" s="5">
        <f t="shared" ref="C1698:C1706" si="586">YEAR(A1698)</f>
        <v>2023</v>
      </c>
      <c r="D1698" s="5" t="s">
        <v>1551</v>
      </c>
      <c r="E1698" s="5" t="str">
        <f>VLOOKUP(F1698,'Set up'!$A$2:$C$48,2,FALSE)</f>
        <v>C00000013</v>
      </c>
      <c r="F1698" s="1" t="s">
        <v>1453</v>
      </c>
      <c r="G1698" s="89" t="s">
        <v>1447</v>
      </c>
      <c r="H1698" s="5">
        <v>2</v>
      </c>
      <c r="I1698" s="5" t="str">
        <f>VLOOKUP(F1698,'Set up'!$A$2:$C$48,3,FALSE)</f>
        <v>Cash</v>
      </c>
      <c r="J1698" s="5">
        <f>VLOOKUP(F1698,'Set up'!$A$2:$D$48,4,FALSE)</f>
        <v>0</v>
      </c>
      <c r="K1698" s="4">
        <f t="shared" si="583"/>
        <v>45064</v>
      </c>
      <c r="L1698" s="5">
        <f t="shared" ref="L1698:L1707" si="587">MONTH(K1698)</f>
        <v>5</v>
      </c>
      <c r="M1698" s="5">
        <f t="shared" ref="M1698:M1707" si="588">YEAR(K1698)</f>
        <v>2023</v>
      </c>
      <c r="N1698" s="6">
        <v>1600</v>
      </c>
      <c r="O1698" s="6">
        <f t="shared" si="584"/>
        <v>-1600</v>
      </c>
      <c r="P1698" s="6">
        <f t="shared" si="581"/>
        <v>0</v>
      </c>
      <c r="Q1698" s="7">
        <f t="shared" ref="Q1698:Q1707" si="589">SUM(Q1697+N1698)</f>
        <v>3117969.4500000011</v>
      </c>
      <c r="R1698" s="44" t="str">
        <f>VLOOKUP(F1698,'Set up'!$A$2:$E$48,5,FALSE)</f>
        <v>Chq</v>
      </c>
      <c r="S1698" s="1" t="s">
        <v>1603</v>
      </c>
    </row>
    <row r="1699" spans="1:19" x14ac:dyDescent="0.35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up'!$A$2:$C$48,2,FALSE)</f>
        <v>C00000013</v>
      </c>
      <c r="F1699" s="1" t="s">
        <v>1453</v>
      </c>
      <c r="G1699" s="89" t="s">
        <v>1448</v>
      </c>
      <c r="H1699" s="5">
        <v>3</v>
      </c>
      <c r="I1699" s="5" t="str">
        <f>VLOOKUP(F1699,'Set up'!$A$2:$C$48,3,FALSE)</f>
        <v>Cash</v>
      </c>
      <c r="J1699" s="5">
        <f>VLOOKUP(F1699,'Set up'!$A$2:$D$48,4,FALSE)</f>
        <v>0</v>
      </c>
      <c r="K1699" s="4">
        <f t="shared" si="583"/>
        <v>45064</v>
      </c>
      <c r="L1699" s="5">
        <f t="shared" si="587"/>
        <v>5</v>
      </c>
      <c r="M1699" s="5">
        <f t="shared" si="588"/>
        <v>2023</v>
      </c>
      <c r="N1699" s="6">
        <v>1290</v>
      </c>
      <c r="O1699" s="6">
        <f>-963.6-326.4</f>
        <v>-1290</v>
      </c>
      <c r="P1699" s="6">
        <f t="shared" si="581"/>
        <v>0</v>
      </c>
      <c r="Q1699" s="7">
        <f t="shared" si="589"/>
        <v>3119259.4500000011</v>
      </c>
      <c r="R1699" s="44" t="str">
        <f>VLOOKUP(F1699,'Set up'!$A$2:$E$48,5,FALSE)</f>
        <v>Chq</v>
      </c>
      <c r="S1699" s="1" t="s">
        <v>1604</v>
      </c>
    </row>
    <row r="1700" spans="1:19" x14ac:dyDescent="0.35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up'!$A$2:$C$48,2,FALSE)</f>
        <v>C00000013</v>
      </c>
      <c r="F1700" s="1" t="s">
        <v>1453</v>
      </c>
      <c r="G1700" s="89" t="s">
        <v>1449</v>
      </c>
      <c r="H1700" s="5">
        <v>6</v>
      </c>
      <c r="I1700" s="5" t="str">
        <f>VLOOKUP(F1700,'Set up'!$A$2:$C$48,3,FALSE)</f>
        <v>Cash</v>
      </c>
      <c r="J1700" s="5">
        <f>VLOOKUP(F1700,'Set up'!$A$2:$D$48,4,FALSE)</f>
        <v>0</v>
      </c>
      <c r="K1700" s="4">
        <f t="shared" si="583"/>
        <v>45064</v>
      </c>
      <c r="L1700" s="5">
        <f t="shared" si="587"/>
        <v>5</v>
      </c>
      <c r="M1700" s="5">
        <f t="shared" si="588"/>
        <v>2023</v>
      </c>
      <c r="N1700" s="6">
        <v>660</v>
      </c>
      <c r="O1700" s="6">
        <f t="shared" si="584"/>
        <v>-660</v>
      </c>
      <c r="P1700" s="6">
        <f t="shared" si="581"/>
        <v>0</v>
      </c>
      <c r="Q1700" s="7">
        <f t="shared" si="589"/>
        <v>3119919.4500000011</v>
      </c>
      <c r="R1700" s="44" t="str">
        <f>VLOOKUP(F1700,'Set up'!$A$2:$E$48,5,FALSE)</f>
        <v>Chq</v>
      </c>
      <c r="S1700" s="1" t="s">
        <v>1605</v>
      </c>
    </row>
    <row r="1701" spans="1:19" x14ac:dyDescent="0.35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up'!$A$2:$C$48,2,FALSE)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up'!$A$2:$C$48,3,FALSE)</f>
        <v>Cash</v>
      </c>
      <c r="J1701" s="5">
        <f>VLOOKUP(F1701,'Set up'!$A$2:$D$48,4,FALSE)</f>
        <v>0</v>
      </c>
      <c r="K1701" s="4">
        <f t="shared" si="583"/>
        <v>45064</v>
      </c>
      <c r="L1701" s="5">
        <f t="shared" si="587"/>
        <v>5</v>
      </c>
      <c r="M1701" s="5">
        <f t="shared" si="588"/>
        <v>2023</v>
      </c>
      <c r="N1701" s="6">
        <v>1112</v>
      </c>
      <c r="O1701" s="6">
        <f t="shared" ref="O1701:O1703" si="590">-N1701</f>
        <v>-1112</v>
      </c>
      <c r="P1701" s="6">
        <f t="shared" si="581"/>
        <v>0</v>
      </c>
      <c r="Q1701" s="7">
        <f t="shared" si="589"/>
        <v>3121031.4500000011</v>
      </c>
      <c r="R1701" s="44" t="str">
        <f>VLOOKUP(F1701,'Set up'!$A$2:$E$48,5,FALSE)</f>
        <v>Trsf</v>
      </c>
      <c r="S1701" s="1" t="s">
        <v>1583</v>
      </c>
    </row>
    <row r="1702" spans="1:19" x14ac:dyDescent="0.35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up'!$A$2:$C$48,2,FALSE)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up'!$A$2:$C$48,3,FALSE)</f>
        <v>Cash</v>
      </c>
      <c r="J1702" s="5">
        <f>VLOOKUP(F1702,'Set up'!$A$2:$D$48,4,FALSE)</f>
        <v>0</v>
      </c>
      <c r="K1702" s="4">
        <f t="shared" si="583"/>
        <v>45064</v>
      </c>
      <c r="L1702" s="5">
        <f t="shared" si="587"/>
        <v>5</v>
      </c>
      <c r="M1702" s="5">
        <f t="shared" si="588"/>
        <v>2023</v>
      </c>
      <c r="N1702" s="6">
        <v>62.5</v>
      </c>
      <c r="O1702" s="6">
        <f t="shared" si="590"/>
        <v>-62.5</v>
      </c>
      <c r="P1702" s="6">
        <f t="shared" si="581"/>
        <v>0</v>
      </c>
      <c r="Q1702" s="7">
        <f t="shared" si="589"/>
        <v>3121093.9500000011</v>
      </c>
      <c r="R1702" s="44" t="str">
        <f>VLOOKUP(F1702,'Set up'!$A$2:$E$48,5,FALSE)</f>
        <v>Trsf</v>
      </c>
      <c r="S1702" s="1" t="s">
        <v>1583</v>
      </c>
    </row>
    <row r="1703" spans="1:19" x14ac:dyDescent="0.35">
      <c r="A1703" s="4">
        <v>45066</v>
      </c>
      <c r="B1703" s="5">
        <f t="shared" si="585"/>
        <v>5</v>
      </c>
      <c r="C1703" s="5">
        <f t="shared" si="586"/>
        <v>2023</v>
      </c>
      <c r="D1703" s="5" t="s">
        <v>1554</v>
      </c>
      <c r="E1703" s="5" t="str">
        <f>VLOOKUP(F1703,'Set up'!$A$2:$C$48,2,FALSE)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up'!$A$2:$C$48,3,FALSE)</f>
        <v>Cash</v>
      </c>
      <c r="J1703" s="5">
        <f>VLOOKUP(F1703,'Set up'!$A$2:$D$48,4,FALSE)</f>
        <v>0</v>
      </c>
      <c r="K1703" s="4">
        <f t="shared" si="583"/>
        <v>45066</v>
      </c>
      <c r="L1703" s="5">
        <f t="shared" si="587"/>
        <v>5</v>
      </c>
      <c r="M1703" s="5">
        <f t="shared" si="588"/>
        <v>2023</v>
      </c>
      <c r="N1703" s="6">
        <v>1912.5</v>
      </c>
      <c r="O1703" s="6">
        <f t="shared" si="590"/>
        <v>-1912.5</v>
      </c>
      <c r="P1703" s="6">
        <f t="shared" si="581"/>
        <v>0</v>
      </c>
      <c r="Q1703" s="7">
        <f t="shared" si="589"/>
        <v>3123006.4500000011</v>
      </c>
      <c r="R1703" s="44" t="str">
        <f>VLOOKUP(F1703,'Set up'!$A$2:$E$48,5,FALSE)</f>
        <v>Trsf</v>
      </c>
      <c r="S1703" s="1" t="s">
        <v>1584</v>
      </c>
    </row>
    <row r="1704" spans="1:19" x14ac:dyDescent="0.35">
      <c r="A1704" s="4">
        <v>45066</v>
      </c>
      <c r="B1704" s="5">
        <f t="shared" si="585"/>
        <v>5</v>
      </c>
      <c r="C1704" s="5">
        <f t="shared" si="586"/>
        <v>2023</v>
      </c>
      <c r="D1704" s="5" t="s">
        <v>1555</v>
      </c>
      <c r="E1704" s="5" t="str">
        <f>VLOOKUP(F1704,'Set up'!$A$2:$C$48,2,FALSE)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up'!$A$2:$C$48,3,FALSE)</f>
        <v>Cash</v>
      </c>
      <c r="J1704" s="5">
        <f>VLOOKUP(F1704,'Set up'!$A$2:$D$48,4,FALSE)</f>
        <v>0</v>
      </c>
      <c r="K1704" s="4">
        <f t="shared" si="583"/>
        <v>45066</v>
      </c>
      <c r="L1704" s="5">
        <f t="shared" si="587"/>
        <v>5</v>
      </c>
      <c r="M1704" s="5">
        <f t="shared" si="588"/>
        <v>2023</v>
      </c>
      <c r="N1704" s="6">
        <v>187.5</v>
      </c>
      <c r="P1704" s="6">
        <f t="shared" si="581"/>
        <v>187.5</v>
      </c>
      <c r="Q1704" s="7">
        <f t="shared" si="589"/>
        <v>3123193.9500000011</v>
      </c>
      <c r="R1704" s="44" t="str">
        <f>VLOOKUP(F1704,'Set up'!$A$2:$E$48,5,FALSE)</f>
        <v>Trsf</v>
      </c>
    </row>
    <row r="1705" spans="1:19" x14ac:dyDescent="0.35">
      <c r="A1705" s="4">
        <v>45066</v>
      </c>
      <c r="B1705" s="5">
        <f t="shared" si="585"/>
        <v>5</v>
      </c>
      <c r="C1705" s="5">
        <f t="shared" si="586"/>
        <v>2023</v>
      </c>
      <c r="D1705" s="5" t="s">
        <v>1556</v>
      </c>
      <c r="E1705" s="5" t="str">
        <f>VLOOKUP(F1705,'Set up'!$A$2:$C$48,2,FALSE)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up'!$A$2:$C$48,3,FALSE)</f>
        <v>Cash</v>
      </c>
      <c r="J1705" s="5">
        <f>VLOOKUP(F1705,'Set up'!$A$2:$D$48,4,FALSE)</f>
        <v>0</v>
      </c>
      <c r="K1705" s="4">
        <f t="shared" si="583"/>
        <v>45066</v>
      </c>
      <c r="L1705" s="5">
        <f t="shared" si="587"/>
        <v>5</v>
      </c>
      <c r="M1705" s="5">
        <f t="shared" si="588"/>
        <v>2023</v>
      </c>
      <c r="N1705" s="6">
        <v>5412</v>
      </c>
      <c r="P1705" s="6">
        <f t="shared" si="581"/>
        <v>5412</v>
      </c>
      <c r="Q1705" s="7">
        <f t="shared" si="589"/>
        <v>3128605.9500000011</v>
      </c>
      <c r="R1705" s="44" t="str">
        <f>VLOOKUP(F1705,'Set up'!$A$2:$E$48,5,FALSE)</f>
        <v>Trsf</v>
      </c>
    </row>
    <row r="1706" spans="1:19" x14ac:dyDescent="0.35">
      <c r="A1706" s="4">
        <v>45066</v>
      </c>
      <c r="B1706" s="5">
        <f t="shared" si="585"/>
        <v>5</v>
      </c>
      <c r="C1706" s="5">
        <f t="shared" si="586"/>
        <v>2023</v>
      </c>
      <c r="D1706" s="5" t="s">
        <v>1556</v>
      </c>
      <c r="E1706" s="5" t="str">
        <f>VLOOKUP(F1706,'Set up'!$A$2:$C$48,2,FALSE)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up'!$A$2:$C$48,3,FALSE)</f>
        <v>Cash</v>
      </c>
      <c r="J1706" s="5">
        <f>VLOOKUP(F1706,'Set up'!$A$2:$D$48,4,FALSE)</f>
        <v>0</v>
      </c>
      <c r="K1706" s="4">
        <f t="shared" si="583"/>
        <v>45066</v>
      </c>
      <c r="L1706" s="5">
        <f t="shared" si="587"/>
        <v>5</v>
      </c>
      <c r="M1706" s="5">
        <f t="shared" si="588"/>
        <v>2023</v>
      </c>
      <c r="N1706" s="6">
        <v>2508</v>
      </c>
      <c r="P1706" s="6">
        <f t="shared" si="581"/>
        <v>2508</v>
      </c>
      <c r="Q1706" s="7">
        <f t="shared" si="589"/>
        <v>3131113.9500000011</v>
      </c>
      <c r="R1706" s="44" t="str">
        <f>VLOOKUP(F1706,'Set up'!$A$2:$E$48,5,FALSE)</f>
        <v>Trsf</v>
      </c>
    </row>
    <row r="1707" spans="1:19" ht="15" customHeight="1" x14ac:dyDescent="0.35">
      <c r="A1707" s="4">
        <v>45066</v>
      </c>
      <c r="B1707" s="5">
        <f t="shared" ref="B1707:B1750" si="591">MONTH(A1707)</f>
        <v>5</v>
      </c>
      <c r="C1707" s="5">
        <f t="shared" ref="C1707:C1750" si="592">YEAR(A1707)</f>
        <v>2023</v>
      </c>
      <c r="D1707" s="5" t="s">
        <v>1556</v>
      </c>
      <c r="E1707" s="5" t="str">
        <f>VLOOKUP(F1707,'Set up'!$A$2:$C$48,2,FALSE)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up'!$A$2:$C$48,3,FALSE)</f>
        <v>Cash</v>
      </c>
      <c r="J1707" s="5">
        <f>VLOOKUP(F1707,'Set up'!$A$2:$D$48,4,FALSE)</f>
        <v>0</v>
      </c>
      <c r="K1707" s="4">
        <f t="shared" si="583"/>
        <v>45066</v>
      </c>
      <c r="L1707" s="5">
        <f t="shared" si="587"/>
        <v>5</v>
      </c>
      <c r="M1707" s="5">
        <f t="shared" si="588"/>
        <v>2023</v>
      </c>
      <c r="N1707" s="6">
        <v>793.80000000000007</v>
      </c>
      <c r="P1707" s="6">
        <f t="shared" si="581"/>
        <v>793.80000000000007</v>
      </c>
      <c r="Q1707" s="7">
        <f t="shared" si="589"/>
        <v>3131907.7500000009</v>
      </c>
      <c r="R1707" s="44" t="str">
        <f>VLOOKUP(F1707,'Set up'!$A$2:$E$48,5,FALSE)</f>
        <v>Trsf</v>
      </c>
    </row>
    <row r="1708" spans="1:19" ht="15" customHeight="1" x14ac:dyDescent="0.35">
      <c r="A1708" s="4">
        <v>45066</v>
      </c>
      <c r="B1708" s="5">
        <f t="shared" si="591"/>
        <v>5</v>
      </c>
      <c r="C1708" s="5">
        <f t="shared" si="592"/>
        <v>2023</v>
      </c>
      <c r="D1708" s="5" t="s">
        <v>1556</v>
      </c>
      <c r="E1708" s="5" t="str">
        <f>VLOOKUP(F1708,'Set up'!$A$2:$C$48,2,FALSE)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up'!$A$2:$C$48,3,FALSE)</f>
        <v>Cash</v>
      </c>
      <c r="J1708" s="5">
        <f>VLOOKUP(F1708,'Set up'!$A$2:$D$48,4,FALSE)</f>
        <v>0</v>
      </c>
      <c r="K1708" s="4">
        <f t="shared" si="583"/>
        <v>45066</v>
      </c>
      <c r="L1708" s="5">
        <f t="shared" ref="L1708:L1728" si="593">MONTH(K1708)</f>
        <v>5</v>
      </c>
      <c r="M1708" s="5">
        <f t="shared" ref="M1708:M1728" si="594">YEAR(K1708)</f>
        <v>2023</v>
      </c>
      <c r="N1708" s="6">
        <v>2000</v>
      </c>
      <c r="P1708" s="6">
        <f t="shared" ref="P1708:P1731" si="595">SUM(N1708+O1708)</f>
        <v>2000</v>
      </c>
      <c r="Q1708" s="7">
        <f t="shared" ref="Q1708:Q1728" si="596">SUM(Q1707+N1708)</f>
        <v>3133907.7500000009</v>
      </c>
      <c r="R1708" s="44" t="str">
        <f>VLOOKUP(F1708,'Set up'!$A$2:$E$48,5,FALSE)</f>
        <v>Trsf</v>
      </c>
    </row>
    <row r="1709" spans="1:19" ht="15" customHeight="1" x14ac:dyDescent="0.35">
      <c r="A1709" s="4">
        <v>45066</v>
      </c>
      <c r="B1709" s="5">
        <f t="shared" si="591"/>
        <v>5</v>
      </c>
      <c r="C1709" s="5">
        <f t="shared" si="592"/>
        <v>2023</v>
      </c>
      <c r="D1709" s="5" t="s">
        <v>1557</v>
      </c>
      <c r="E1709" s="5" t="str">
        <f>VLOOKUP(F1709,'Set up'!$A$2:$C$48,2,FALSE)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up'!$A$2:$C$48,3,FALSE)</f>
        <v>Cash</v>
      </c>
      <c r="J1709" s="5">
        <f>VLOOKUP(F1709,'Set up'!$A$2:$D$48,4,FALSE)</f>
        <v>0</v>
      </c>
      <c r="K1709" s="4">
        <f t="shared" si="583"/>
        <v>45066</v>
      </c>
      <c r="L1709" s="5">
        <f t="shared" si="593"/>
        <v>5</v>
      </c>
      <c r="M1709" s="5">
        <f t="shared" si="594"/>
        <v>2023</v>
      </c>
      <c r="N1709" s="6">
        <v>1804</v>
      </c>
      <c r="O1709" s="6">
        <f t="shared" ref="O1709:O1711" si="597">-N1709</f>
        <v>-1804</v>
      </c>
      <c r="P1709" s="6">
        <f t="shared" si="595"/>
        <v>0</v>
      </c>
      <c r="Q1709" s="7">
        <f t="shared" si="596"/>
        <v>3135711.7500000009</v>
      </c>
      <c r="R1709" s="44" t="str">
        <f>VLOOKUP(F1709,'Set up'!$A$2:$E$48,5,FALSE)</f>
        <v>Cash</v>
      </c>
      <c r="S1709" s="1" t="s">
        <v>1595</v>
      </c>
    </row>
    <row r="1710" spans="1:19" ht="15" customHeight="1" x14ac:dyDescent="0.35">
      <c r="A1710" s="4">
        <v>45071</v>
      </c>
      <c r="B1710" s="5">
        <f t="shared" si="591"/>
        <v>5</v>
      </c>
      <c r="C1710" s="5">
        <f t="shared" si="592"/>
        <v>2023</v>
      </c>
      <c r="D1710" s="5" t="s">
        <v>1557</v>
      </c>
      <c r="E1710" s="5" t="str">
        <f>VLOOKUP(F1710,'Set up'!$A$2:$C$48,2,FALSE)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up'!$A$2:$C$48,3,FALSE)</f>
        <v>Cash</v>
      </c>
      <c r="J1710" s="5">
        <f>VLOOKUP(F1710,'Set up'!$A$2:$D$48,4,FALSE)</f>
        <v>0</v>
      </c>
      <c r="K1710" s="4">
        <f t="shared" si="583"/>
        <v>45071</v>
      </c>
      <c r="L1710" s="5">
        <f t="shared" si="593"/>
        <v>5</v>
      </c>
      <c r="M1710" s="5">
        <f t="shared" si="594"/>
        <v>2023</v>
      </c>
      <c r="N1710" s="6">
        <v>948</v>
      </c>
      <c r="O1710" s="6">
        <f t="shared" si="597"/>
        <v>-948</v>
      </c>
      <c r="P1710" s="6">
        <f t="shared" si="595"/>
        <v>0</v>
      </c>
      <c r="Q1710" s="7">
        <f t="shared" si="596"/>
        <v>3136659.7500000009</v>
      </c>
      <c r="R1710" s="44" t="str">
        <f>VLOOKUP(F1710,'Set up'!$A$2:$E$48,5,FALSE)</f>
        <v>Cash</v>
      </c>
      <c r="S1710" s="1" t="s">
        <v>1595</v>
      </c>
    </row>
    <row r="1711" spans="1:19" ht="15" customHeight="1" x14ac:dyDescent="0.35">
      <c r="A1711" s="4">
        <v>45071</v>
      </c>
      <c r="B1711" s="5">
        <f t="shared" si="591"/>
        <v>5</v>
      </c>
      <c r="C1711" s="5">
        <f t="shared" si="592"/>
        <v>2023</v>
      </c>
      <c r="D1711" s="5" t="s">
        <v>1557</v>
      </c>
      <c r="E1711" s="5" t="str">
        <f>VLOOKUP(F1711,'Set up'!$A$2:$C$48,2,FALSE)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up'!$A$2:$C$48,3,FALSE)</f>
        <v>Cash</v>
      </c>
      <c r="J1711" s="5">
        <f>VLOOKUP(F1711,'Set up'!$A$2:$D$48,4,FALSE)</f>
        <v>0</v>
      </c>
      <c r="K1711" s="4">
        <f t="shared" si="583"/>
        <v>45071</v>
      </c>
      <c r="L1711" s="5">
        <f t="shared" si="593"/>
        <v>5</v>
      </c>
      <c r="M1711" s="5">
        <f t="shared" si="594"/>
        <v>2023</v>
      </c>
      <c r="N1711" s="6">
        <v>516</v>
      </c>
      <c r="O1711" s="6">
        <f t="shared" si="597"/>
        <v>-516</v>
      </c>
      <c r="P1711" s="6">
        <f t="shared" si="595"/>
        <v>0</v>
      </c>
      <c r="Q1711" s="7">
        <f t="shared" si="596"/>
        <v>3137175.7500000009</v>
      </c>
      <c r="R1711" s="44" t="str">
        <f>VLOOKUP(F1711,'Set up'!$A$2:$E$48,5,FALSE)</f>
        <v>Cash</v>
      </c>
      <c r="S1711" s="1" t="s">
        <v>1595</v>
      </c>
    </row>
    <row r="1712" spans="1:19" ht="15" customHeight="1" x14ac:dyDescent="0.35">
      <c r="A1712" s="4">
        <v>45071</v>
      </c>
      <c r="B1712" s="5">
        <f t="shared" si="591"/>
        <v>5</v>
      </c>
      <c r="C1712" s="5">
        <f t="shared" si="592"/>
        <v>2023</v>
      </c>
      <c r="D1712" s="5" t="s">
        <v>1557</v>
      </c>
      <c r="E1712" s="5" t="str">
        <f>VLOOKUP(F1712,'Set up'!$A$2:$C$48,2,FALSE)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up'!$A$2:$C$48,3,FALSE)</f>
        <v>Cash</v>
      </c>
      <c r="J1712" s="5">
        <f>VLOOKUP(F1712,'Set up'!$A$2:$D$48,4,FALSE)</f>
        <v>0</v>
      </c>
      <c r="K1712" s="4">
        <f t="shared" si="583"/>
        <v>45071</v>
      </c>
      <c r="L1712" s="5">
        <f t="shared" si="593"/>
        <v>5</v>
      </c>
      <c r="M1712" s="5">
        <f t="shared" si="594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6"/>
        <v>3137495.7500000009</v>
      </c>
      <c r="R1712" s="44" t="str">
        <f>VLOOKUP(F1712,'Set up'!$A$2:$E$48,5,FALSE)</f>
        <v>Cash</v>
      </c>
      <c r="S1712" s="1" t="s">
        <v>1595</v>
      </c>
    </row>
    <row r="1713" spans="1:19" ht="15" customHeight="1" x14ac:dyDescent="0.35">
      <c r="A1713" s="4">
        <v>45071</v>
      </c>
      <c r="B1713" s="5">
        <f t="shared" si="591"/>
        <v>5</v>
      </c>
      <c r="C1713" s="5">
        <f t="shared" si="592"/>
        <v>2023</v>
      </c>
      <c r="D1713" s="5" t="s">
        <v>1558</v>
      </c>
      <c r="E1713" s="5" t="str">
        <f>VLOOKUP(F1713,'Set up'!$A$2:$C$48,2,FALSE)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up'!$A$2:$C$48,3,FALSE)</f>
        <v>Cash</v>
      </c>
      <c r="J1713" s="5">
        <f>VLOOKUP(F1713,'Set up'!$A$2:$D$48,4,FALSE)</f>
        <v>0</v>
      </c>
      <c r="K1713" s="4">
        <f t="shared" si="583"/>
        <v>45071</v>
      </c>
      <c r="L1713" s="5">
        <f t="shared" si="593"/>
        <v>5</v>
      </c>
      <c r="M1713" s="5">
        <f t="shared" si="594"/>
        <v>2023</v>
      </c>
      <c r="N1713" s="6">
        <v>350</v>
      </c>
      <c r="O1713" s="6">
        <f t="shared" ref="O1713" si="598">-N1713</f>
        <v>-350</v>
      </c>
      <c r="P1713" s="6">
        <f t="shared" si="595"/>
        <v>0</v>
      </c>
      <c r="Q1713" s="7">
        <f t="shared" si="596"/>
        <v>3137845.7500000009</v>
      </c>
      <c r="R1713" s="44" t="str">
        <f>VLOOKUP(F1713,'Set up'!$A$2:$E$48,5,FALSE)</f>
        <v>Trsf</v>
      </c>
      <c r="S1713" s="1" t="s">
        <v>1592</v>
      </c>
    </row>
    <row r="1714" spans="1:19" ht="15" customHeight="1" x14ac:dyDescent="0.35">
      <c r="A1714" s="4">
        <v>45072</v>
      </c>
      <c r="B1714" s="5">
        <f t="shared" si="591"/>
        <v>5</v>
      </c>
      <c r="C1714" s="5">
        <f t="shared" si="592"/>
        <v>2023</v>
      </c>
      <c r="D1714" s="5" t="s">
        <v>1559</v>
      </c>
      <c r="E1714" s="5" t="str">
        <f>VLOOKUP(F1714,'Set up'!$A$2:$C$48,2,FALSE)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up'!$A$2:$C$48,3,FALSE)</f>
        <v>Cash</v>
      </c>
      <c r="J1714" s="5">
        <f>VLOOKUP(F1714,'Set up'!$A$2:$D$48,4,FALSE)</f>
        <v>0</v>
      </c>
      <c r="K1714" s="4">
        <f t="shared" si="583"/>
        <v>45072</v>
      </c>
      <c r="L1714" s="5">
        <f t="shared" si="593"/>
        <v>5</v>
      </c>
      <c r="M1714" s="5">
        <f t="shared" si="594"/>
        <v>2023</v>
      </c>
      <c r="N1714" s="6">
        <v>1804</v>
      </c>
      <c r="O1714" s="6">
        <f>-N1714</f>
        <v>-1804</v>
      </c>
      <c r="P1714" s="6">
        <f t="shared" si="595"/>
        <v>0</v>
      </c>
      <c r="Q1714" s="7">
        <f t="shared" si="596"/>
        <v>3139649.7500000009</v>
      </c>
      <c r="R1714" s="44" t="str">
        <f>VLOOKUP(F1714,'Set up'!$A$2:$E$48,5,FALSE)</f>
        <v>Trsf</v>
      </c>
      <c r="S1714" s="1" t="s">
        <v>1572</v>
      </c>
    </row>
    <row r="1715" spans="1:19" ht="15" customHeight="1" x14ac:dyDescent="0.35">
      <c r="A1715" s="4">
        <v>45072</v>
      </c>
      <c r="B1715" s="5">
        <f t="shared" si="591"/>
        <v>5</v>
      </c>
      <c r="C1715" s="5">
        <f t="shared" si="592"/>
        <v>2023</v>
      </c>
      <c r="D1715" s="5" t="s">
        <v>1559</v>
      </c>
      <c r="E1715" s="5" t="str">
        <f>VLOOKUP(F1715,'Set up'!$A$2:$C$48,2,FALSE)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up'!$A$2:$C$48,3,FALSE)</f>
        <v>Cash</v>
      </c>
      <c r="J1715" s="5">
        <f>VLOOKUP(F1715,'Set up'!$A$2:$D$48,4,FALSE)</f>
        <v>0</v>
      </c>
      <c r="K1715" s="4">
        <f t="shared" si="583"/>
        <v>45072</v>
      </c>
      <c r="L1715" s="5">
        <f t="shared" si="593"/>
        <v>5</v>
      </c>
      <c r="M1715" s="5">
        <f t="shared" si="594"/>
        <v>2023</v>
      </c>
      <c r="N1715" s="6">
        <v>684</v>
      </c>
      <c r="O1715" s="6">
        <f>-N1715</f>
        <v>-684</v>
      </c>
      <c r="P1715" s="6">
        <f t="shared" si="595"/>
        <v>0</v>
      </c>
      <c r="Q1715" s="7">
        <f t="shared" si="596"/>
        <v>3140333.7500000009</v>
      </c>
      <c r="R1715" s="44" t="str">
        <f>VLOOKUP(F1715,'Set up'!$A$2:$E$48,5,FALSE)</f>
        <v>Trsf</v>
      </c>
      <c r="S1715" s="1" t="s">
        <v>1572</v>
      </c>
    </row>
    <row r="1716" spans="1:19" ht="15" customHeight="1" x14ac:dyDescent="0.35">
      <c r="A1716" s="4">
        <v>45072</v>
      </c>
      <c r="B1716" s="5">
        <f t="shared" si="591"/>
        <v>5</v>
      </c>
      <c r="C1716" s="5">
        <f t="shared" si="592"/>
        <v>2023</v>
      </c>
      <c r="D1716" s="5" t="s">
        <v>1559</v>
      </c>
      <c r="E1716" s="5" t="str">
        <f>VLOOKUP(F1716,'Set up'!$A$2:$C$48,2,FALSE)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up'!$A$2:$C$48,3,FALSE)</f>
        <v>Cash</v>
      </c>
      <c r="J1716" s="5">
        <f>VLOOKUP(F1716,'Set up'!$A$2:$D$48,4,FALSE)</f>
        <v>0</v>
      </c>
      <c r="K1716" s="4">
        <f t="shared" si="583"/>
        <v>45072</v>
      </c>
      <c r="L1716" s="5">
        <f t="shared" si="593"/>
        <v>5</v>
      </c>
      <c r="M1716" s="5">
        <f t="shared" si="594"/>
        <v>2023</v>
      </c>
      <c r="N1716" s="6">
        <v>264.60000000000002</v>
      </c>
      <c r="O1716" s="6">
        <f>-N1716</f>
        <v>-264.60000000000002</v>
      </c>
      <c r="P1716" s="6">
        <f t="shared" si="595"/>
        <v>0</v>
      </c>
      <c r="Q1716" s="7">
        <f t="shared" si="596"/>
        <v>3140598.350000001</v>
      </c>
      <c r="R1716" s="44" t="str">
        <f>VLOOKUP(F1716,'Set up'!$A$2:$E$48,5,FALSE)</f>
        <v>Trsf</v>
      </c>
      <c r="S1716" s="1" t="s">
        <v>1572</v>
      </c>
    </row>
    <row r="1717" spans="1:19" ht="15" customHeight="1" x14ac:dyDescent="0.35">
      <c r="A1717" s="4">
        <v>45072</v>
      </c>
      <c r="B1717" s="5">
        <f t="shared" si="591"/>
        <v>5</v>
      </c>
      <c r="C1717" s="5">
        <f t="shared" si="592"/>
        <v>2023</v>
      </c>
      <c r="D1717" s="5" t="s">
        <v>1559</v>
      </c>
      <c r="E1717" s="5" t="str">
        <f>VLOOKUP(F1717,'Set up'!$A$2:$C$48,2,FALSE)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up'!$A$2:$C$48,3,FALSE)</f>
        <v>Cash</v>
      </c>
      <c r="J1717" s="5">
        <f>VLOOKUP(F1717,'Set up'!$A$2:$D$48,4,FALSE)</f>
        <v>0</v>
      </c>
      <c r="K1717" s="4">
        <f t="shared" si="583"/>
        <v>45072</v>
      </c>
      <c r="L1717" s="5">
        <f t="shared" si="593"/>
        <v>5</v>
      </c>
      <c r="M1717" s="5">
        <f t="shared" si="594"/>
        <v>2023</v>
      </c>
      <c r="N1717" s="6">
        <v>62.5</v>
      </c>
      <c r="O1717" s="6">
        <f>-N1717</f>
        <v>-62.5</v>
      </c>
      <c r="P1717" s="6">
        <f t="shared" si="595"/>
        <v>0</v>
      </c>
      <c r="Q1717" s="7">
        <f t="shared" si="596"/>
        <v>3140660.850000001</v>
      </c>
      <c r="R1717" s="44" t="str">
        <f>VLOOKUP(F1717,'Set up'!$A$2:$E$48,5,FALSE)</f>
        <v>Trsf</v>
      </c>
      <c r="S1717" s="1" t="s">
        <v>1572</v>
      </c>
    </row>
    <row r="1718" spans="1:19" ht="15" customHeight="1" x14ac:dyDescent="0.35">
      <c r="A1718" s="4">
        <v>45072</v>
      </c>
      <c r="B1718" s="5">
        <f t="shared" si="591"/>
        <v>5</v>
      </c>
      <c r="C1718" s="5">
        <f t="shared" si="592"/>
        <v>2023</v>
      </c>
      <c r="D1718" s="5" t="s">
        <v>1560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up'!$A$2:$C$48,3,FALSE)</f>
        <v>60</v>
      </c>
      <c r="J1718" s="5">
        <f>VLOOKUP(F1718,'Set up'!$A$2:$D$48,4,FALSE)</f>
        <v>60</v>
      </c>
      <c r="K1718" s="4">
        <f t="shared" si="583"/>
        <v>45132</v>
      </c>
      <c r="L1718" s="5">
        <f t="shared" si="593"/>
        <v>7</v>
      </c>
      <c r="M1718" s="5">
        <f t="shared" si="594"/>
        <v>2023</v>
      </c>
      <c r="N1718" s="6">
        <v>3388</v>
      </c>
      <c r="O1718" s="6">
        <f t="shared" ref="O1718:O1720" si="599">-N1718</f>
        <v>-3388</v>
      </c>
      <c r="P1718" s="6">
        <f t="shared" si="595"/>
        <v>0</v>
      </c>
      <c r="Q1718" s="7">
        <f t="shared" si="596"/>
        <v>3144048.850000001</v>
      </c>
      <c r="R1718" s="44" t="str">
        <f>VLOOKUP(F1718,'Set up'!$A$2:$E$48,5,FALSE)</f>
        <v>Chq</v>
      </c>
      <c r="S1718" s="1" t="s">
        <v>2090</v>
      </c>
    </row>
    <row r="1719" spans="1:19" ht="15" customHeight="1" x14ac:dyDescent="0.35">
      <c r="A1719" s="4">
        <v>45072</v>
      </c>
      <c r="B1719" s="5">
        <f t="shared" si="591"/>
        <v>5</v>
      </c>
      <c r="C1719" s="5">
        <f t="shared" si="592"/>
        <v>2023</v>
      </c>
      <c r="D1719" s="5" t="s">
        <v>1560</v>
      </c>
      <c r="E1719" s="5" t="str">
        <f>VLOOKUP(F1719,'Set up'!$A$2:$C$48,2,FALSE)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up'!$A$2:$C$48,3,FALSE)</f>
        <v>60</v>
      </c>
      <c r="J1719" s="5">
        <f>VLOOKUP(F1719,'Set up'!$A$2:$D$48,4,FALSE)</f>
        <v>60</v>
      </c>
      <c r="K1719" s="4">
        <f t="shared" si="583"/>
        <v>45132</v>
      </c>
      <c r="L1719" s="5">
        <f t="shared" si="593"/>
        <v>7</v>
      </c>
      <c r="M1719" s="5">
        <f t="shared" si="594"/>
        <v>2023</v>
      </c>
      <c r="N1719" s="6">
        <v>745.2</v>
      </c>
      <c r="O1719" s="6">
        <f t="shared" si="599"/>
        <v>-745.2</v>
      </c>
      <c r="P1719" s="6">
        <f t="shared" si="595"/>
        <v>0</v>
      </c>
      <c r="Q1719" s="7">
        <f t="shared" si="596"/>
        <v>3144794.0500000012</v>
      </c>
      <c r="R1719" s="44" t="str">
        <f>VLOOKUP(F1719,'Set up'!$A$2:$E$48,5,FALSE)</f>
        <v>Chq</v>
      </c>
      <c r="S1719" s="1" t="s">
        <v>2090</v>
      </c>
    </row>
    <row r="1720" spans="1:19" ht="15" customHeight="1" x14ac:dyDescent="0.35">
      <c r="A1720" s="4">
        <v>45072</v>
      </c>
      <c r="B1720" s="5">
        <f t="shared" si="591"/>
        <v>5</v>
      </c>
      <c r="C1720" s="5">
        <f t="shared" si="592"/>
        <v>2023</v>
      </c>
      <c r="D1720" s="5" t="s">
        <v>1560</v>
      </c>
      <c r="E1720" s="5" t="str">
        <f>VLOOKUP(F1720,'Set up'!$A$2:$C$48,2,FALSE)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up'!$A$2:$C$48,3,FALSE)</f>
        <v>60</v>
      </c>
      <c r="J1720" s="5">
        <f>VLOOKUP(F1720,'Set up'!$A$2:$D$48,4,FALSE)</f>
        <v>60</v>
      </c>
      <c r="K1720" s="4">
        <f t="shared" si="583"/>
        <v>45132</v>
      </c>
      <c r="L1720" s="5">
        <f t="shared" si="593"/>
        <v>7</v>
      </c>
      <c r="M1720" s="5">
        <f t="shared" si="594"/>
        <v>2023</v>
      </c>
      <c r="N1720" s="6">
        <v>488</v>
      </c>
      <c r="O1720" s="6">
        <f t="shared" si="599"/>
        <v>-488</v>
      </c>
      <c r="P1720" s="6">
        <f t="shared" si="595"/>
        <v>0</v>
      </c>
      <c r="Q1720" s="7">
        <f t="shared" si="596"/>
        <v>3145282.0500000012</v>
      </c>
      <c r="R1720" s="44" t="str">
        <f>VLOOKUP(F1720,'Set up'!$A$2:$E$48,5,FALSE)</f>
        <v>Chq</v>
      </c>
      <c r="S1720" s="1" t="s">
        <v>2090</v>
      </c>
    </row>
    <row r="1721" spans="1:19" ht="15" customHeight="1" x14ac:dyDescent="0.35">
      <c r="A1721" s="4">
        <v>45072</v>
      </c>
      <c r="B1721" s="5">
        <f t="shared" si="591"/>
        <v>5</v>
      </c>
      <c r="C1721" s="5">
        <f t="shared" si="592"/>
        <v>2023</v>
      </c>
      <c r="D1721" s="5" t="s">
        <v>1561</v>
      </c>
      <c r="E1721" s="5" t="str">
        <f>VLOOKUP(F1721,'Set up'!$A$2:$C$48,2,FALSE)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up'!$A$2:$C$48,3,FALSE)</f>
        <v>Cash</v>
      </c>
      <c r="J1721" s="5">
        <f>VLOOKUP(F1721,'Set up'!$A$2:$D$48,4,FALSE)</f>
        <v>0</v>
      </c>
      <c r="K1721" s="4">
        <f t="shared" si="583"/>
        <v>45072</v>
      </c>
      <c r="L1721" s="5">
        <f t="shared" si="593"/>
        <v>5</v>
      </c>
      <c r="M1721" s="5">
        <f t="shared" si="594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6"/>
        <v>3147086.0500000012</v>
      </c>
      <c r="R1721" s="44" t="str">
        <f>VLOOKUP(F1721,'Set up'!$A$2:$E$48,5,FALSE)</f>
        <v>Cash</v>
      </c>
      <c r="S1721" s="1" t="s">
        <v>1596</v>
      </c>
    </row>
    <row r="1722" spans="1:19" ht="15" customHeight="1" x14ac:dyDescent="0.35">
      <c r="A1722" s="4">
        <v>45076</v>
      </c>
      <c r="B1722" s="5">
        <f t="shared" si="591"/>
        <v>5</v>
      </c>
      <c r="C1722" s="5">
        <f t="shared" si="592"/>
        <v>2023</v>
      </c>
      <c r="D1722" s="5" t="s">
        <v>1561</v>
      </c>
      <c r="E1722" s="5" t="str">
        <f>VLOOKUP(F1722,'Set up'!$A$2:$C$48,2,FALSE)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up'!$A$2:$C$48,3,FALSE)</f>
        <v>Cash</v>
      </c>
      <c r="J1722" s="5">
        <f>VLOOKUP(F1722,'Set up'!$A$2:$D$48,4,FALSE)</f>
        <v>0</v>
      </c>
      <c r="K1722" s="4">
        <f t="shared" si="583"/>
        <v>45076</v>
      </c>
      <c r="L1722" s="5">
        <f t="shared" si="593"/>
        <v>5</v>
      </c>
      <c r="M1722" s="5">
        <f t="shared" si="594"/>
        <v>2023</v>
      </c>
      <c r="N1722" s="6">
        <v>948</v>
      </c>
      <c r="O1722" s="6">
        <f>-N1722</f>
        <v>-948</v>
      </c>
      <c r="P1722" s="6">
        <f t="shared" si="595"/>
        <v>0</v>
      </c>
      <c r="Q1722" s="7">
        <f t="shared" si="596"/>
        <v>3148034.0500000012</v>
      </c>
      <c r="R1722" s="44" t="str">
        <f>VLOOKUP(F1722,'Set up'!$A$2:$E$48,5,FALSE)</f>
        <v>Cash</v>
      </c>
      <c r="S1722" s="1" t="s">
        <v>1596</v>
      </c>
    </row>
    <row r="1723" spans="1:19" ht="15" customHeight="1" x14ac:dyDescent="0.35">
      <c r="A1723" s="4">
        <v>45076</v>
      </c>
      <c r="B1723" s="5">
        <f t="shared" si="591"/>
        <v>5</v>
      </c>
      <c r="C1723" s="5">
        <f t="shared" si="592"/>
        <v>2023</v>
      </c>
      <c r="D1723" s="5" t="s">
        <v>1561</v>
      </c>
      <c r="E1723" s="5" t="str">
        <f>VLOOKUP(F1723,'Set up'!$A$2:$C$48,2,FALSE)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up'!$A$2:$C$48,3,FALSE)</f>
        <v>Cash</v>
      </c>
      <c r="J1723" s="5">
        <f>VLOOKUP(F1723,'Set up'!$A$2:$D$48,4,FALSE)</f>
        <v>0</v>
      </c>
      <c r="K1723" s="4">
        <f t="shared" si="583"/>
        <v>45076</v>
      </c>
      <c r="L1723" s="5">
        <f t="shared" si="593"/>
        <v>5</v>
      </c>
      <c r="M1723" s="5">
        <f t="shared" si="594"/>
        <v>2023</v>
      </c>
      <c r="N1723" s="6">
        <v>160</v>
      </c>
      <c r="O1723" s="6">
        <f>-N1723</f>
        <v>-160</v>
      </c>
      <c r="P1723" s="6">
        <f t="shared" si="595"/>
        <v>0</v>
      </c>
      <c r="Q1723" s="7">
        <f t="shared" si="596"/>
        <v>3148194.0500000012</v>
      </c>
      <c r="R1723" s="44" t="str">
        <f>VLOOKUP(F1723,'Set up'!$A$2:$E$48,5,FALSE)</f>
        <v>Cash</v>
      </c>
      <c r="S1723" s="1" t="s">
        <v>1596</v>
      </c>
    </row>
    <row r="1724" spans="1:19" ht="15" customHeight="1" x14ac:dyDescent="0.35">
      <c r="A1724" s="4">
        <v>45076</v>
      </c>
      <c r="B1724" s="5">
        <f t="shared" si="591"/>
        <v>5</v>
      </c>
      <c r="C1724" s="5">
        <f t="shared" si="592"/>
        <v>2023</v>
      </c>
      <c r="D1724" s="5" t="s">
        <v>1562</v>
      </c>
      <c r="E1724" s="5" t="str">
        <f>VLOOKUP(F1724,'Set up'!$A$2:$C$48,2,FALSE)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up'!$A$2:$C$48,3,FALSE)</f>
        <v>Cash</v>
      </c>
      <c r="J1724" s="5">
        <f>VLOOKUP(F1724,'Set up'!$A$2:$D$48,4,FALSE)</f>
        <v>0</v>
      </c>
      <c r="K1724" s="4">
        <f t="shared" si="583"/>
        <v>45076</v>
      </c>
      <c r="L1724" s="5">
        <f t="shared" si="593"/>
        <v>5</v>
      </c>
      <c r="M1724" s="5">
        <f t="shared" si="594"/>
        <v>2023</v>
      </c>
      <c r="N1724" s="6">
        <v>1870</v>
      </c>
      <c r="O1724" s="6">
        <f t="shared" ref="O1724:O1728" si="600">-N1724</f>
        <v>-1870</v>
      </c>
      <c r="P1724" s="6">
        <f t="shared" si="595"/>
        <v>0</v>
      </c>
      <c r="Q1724" s="7">
        <f t="shared" si="596"/>
        <v>3150064.0500000012</v>
      </c>
      <c r="R1724" s="44" t="str">
        <f>VLOOKUP(F1724,'Set up'!$A$2:$E$48,5,FALSE)</f>
        <v>Trsf</v>
      </c>
      <c r="S1724" s="1" t="s">
        <v>1585</v>
      </c>
    </row>
    <row r="1725" spans="1:19" ht="15" customHeight="1" x14ac:dyDescent="0.35">
      <c r="A1725" s="4">
        <v>45076</v>
      </c>
      <c r="B1725" s="5">
        <f t="shared" si="591"/>
        <v>5</v>
      </c>
      <c r="C1725" s="5">
        <f t="shared" si="592"/>
        <v>2023</v>
      </c>
      <c r="D1725" s="5" t="s">
        <v>1562</v>
      </c>
      <c r="E1725" s="5" t="str">
        <f>VLOOKUP(F1725,'Set up'!$A$2:$C$48,2,FALSE)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up'!$A$2:$C$48,3,FALSE)</f>
        <v>Cash</v>
      </c>
      <c r="J1725" s="5">
        <f>VLOOKUP(F1725,'Set up'!$A$2:$D$48,4,FALSE)</f>
        <v>0</v>
      </c>
      <c r="K1725" s="4">
        <f t="shared" si="583"/>
        <v>45076</v>
      </c>
      <c r="L1725" s="5">
        <f t="shared" si="593"/>
        <v>5</v>
      </c>
      <c r="M1725" s="5">
        <f t="shared" si="594"/>
        <v>2023</v>
      </c>
      <c r="N1725" s="6">
        <v>325</v>
      </c>
      <c r="O1725" s="6">
        <f t="shared" si="600"/>
        <v>-325</v>
      </c>
      <c r="P1725" s="6">
        <f t="shared" si="595"/>
        <v>0</v>
      </c>
      <c r="Q1725" s="7">
        <f t="shared" si="596"/>
        <v>3150389.0500000012</v>
      </c>
      <c r="R1725" s="44" t="str">
        <f>VLOOKUP(F1725,'Set up'!$A$2:$E$48,5,FALSE)</f>
        <v>Trsf</v>
      </c>
      <c r="S1725" s="1" t="s">
        <v>1585</v>
      </c>
    </row>
    <row r="1726" spans="1:19" ht="15" customHeight="1" x14ac:dyDescent="0.35">
      <c r="A1726" s="4">
        <v>45077</v>
      </c>
      <c r="B1726" s="5">
        <f t="shared" si="591"/>
        <v>5</v>
      </c>
      <c r="C1726" s="5">
        <f t="shared" si="592"/>
        <v>2023</v>
      </c>
      <c r="D1726" s="5" t="s">
        <v>1565</v>
      </c>
      <c r="E1726" s="5" t="str">
        <f>VLOOKUP(F1726,'Set up'!$A$2:$C$48,2,FALSE)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up'!$A$2:$C$48,3,FALSE)</f>
        <v>Cash</v>
      </c>
      <c r="J1726" s="5">
        <f>VLOOKUP(F1726,'Set up'!$A$2:$D$48,4,FALSE)</f>
        <v>0</v>
      </c>
      <c r="K1726" s="4">
        <f t="shared" si="583"/>
        <v>45077</v>
      </c>
      <c r="L1726" s="5">
        <f t="shared" si="593"/>
        <v>5</v>
      </c>
      <c r="M1726" s="5">
        <f t="shared" si="594"/>
        <v>2023</v>
      </c>
      <c r="N1726" s="6">
        <v>3608</v>
      </c>
      <c r="O1726" s="6">
        <f t="shared" si="600"/>
        <v>-3608</v>
      </c>
      <c r="P1726" s="6">
        <f t="shared" si="595"/>
        <v>0</v>
      </c>
      <c r="Q1726" s="7">
        <f t="shared" si="596"/>
        <v>3153997.0500000012</v>
      </c>
      <c r="R1726" s="44" t="str">
        <f>VLOOKUP(F1726,'Set up'!$A$2:$E$48,5,FALSE)</f>
        <v>Trsf</v>
      </c>
      <c r="S1726" s="1" t="s">
        <v>1681</v>
      </c>
    </row>
    <row r="1727" spans="1:19" ht="15" customHeight="1" x14ac:dyDescent="0.35">
      <c r="A1727" s="4">
        <v>45077</v>
      </c>
      <c r="B1727" s="5">
        <f t="shared" si="591"/>
        <v>5</v>
      </c>
      <c r="C1727" s="5">
        <f t="shared" si="592"/>
        <v>2023</v>
      </c>
      <c r="D1727" s="5" t="s">
        <v>1565</v>
      </c>
      <c r="E1727" s="5" t="str">
        <f>VLOOKUP(F1727,'Set up'!$A$2:$C$48,2,FALSE)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up'!$A$2:$C$48,3,FALSE)</f>
        <v>Cash</v>
      </c>
      <c r="J1727" s="5">
        <f>VLOOKUP(F1727,'Set up'!$A$2:$D$48,4,FALSE)</f>
        <v>0</v>
      </c>
      <c r="K1727" s="4">
        <f t="shared" si="583"/>
        <v>45077</v>
      </c>
      <c r="L1727" s="5">
        <f t="shared" si="593"/>
        <v>5</v>
      </c>
      <c r="M1727" s="5">
        <f t="shared" si="594"/>
        <v>2023</v>
      </c>
      <c r="N1727" s="6">
        <v>456</v>
      </c>
      <c r="O1727" s="6">
        <f t="shared" si="600"/>
        <v>-456</v>
      </c>
      <c r="P1727" s="6">
        <f t="shared" si="595"/>
        <v>0</v>
      </c>
      <c r="Q1727" s="7">
        <f t="shared" si="596"/>
        <v>3154453.0500000012</v>
      </c>
      <c r="R1727" s="44" t="str">
        <f>VLOOKUP(F1727,'Set up'!$A$2:$E$48,5,FALSE)</f>
        <v>Trsf</v>
      </c>
      <c r="S1727" s="1" t="s">
        <v>1681</v>
      </c>
    </row>
    <row r="1728" spans="1:19" ht="15" customHeight="1" x14ac:dyDescent="0.35">
      <c r="A1728" s="4">
        <v>45077</v>
      </c>
      <c r="B1728" s="5">
        <f t="shared" si="591"/>
        <v>5</v>
      </c>
      <c r="C1728" s="5">
        <f t="shared" si="592"/>
        <v>2023</v>
      </c>
      <c r="D1728" s="5" t="s">
        <v>1565</v>
      </c>
      <c r="E1728" s="5" t="str">
        <f>VLOOKUP(F1728,'Set up'!$A$2:$C$48,2,FALSE)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up'!$A$2:$C$48,3,FALSE)</f>
        <v>Cash</v>
      </c>
      <c r="J1728" s="5">
        <f>VLOOKUP(F1728,'Set up'!$A$2:$D$48,4,FALSE)</f>
        <v>0</v>
      </c>
      <c r="K1728" s="4">
        <f t="shared" si="583"/>
        <v>45077</v>
      </c>
      <c r="L1728" s="5">
        <f t="shared" si="593"/>
        <v>5</v>
      </c>
      <c r="M1728" s="5">
        <f t="shared" si="594"/>
        <v>2023</v>
      </c>
      <c r="N1728" s="6">
        <v>504</v>
      </c>
      <c r="O1728" s="6">
        <f t="shared" si="600"/>
        <v>-504</v>
      </c>
      <c r="P1728" s="6">
        <f t="shared" si="595"/>
        <v>0</v>
      </c>
      <c r="Q1728" s="7">
        <f t="shared" si="596"/>
        <v>3154957.0500000012</v>
      </c>
      <c r="R1728" s="44" t="str">
        <f>VLOOKUP(F1728,'Set up'!$A$2:$E$48,5,FALSE)</f>
        <v>Trsf</v>
      </c>
      <c r="S1728" s="1" t="s">
        <v>1681</v>
      </c>
    </row>
    <row r="1729" spans="1:19" ht="15" customHeight="1" x14ac:dyDescent="0.35">
      <c r="A1729" s="4" t="s">
        <v>1607</v>
      </c>
      <c r="B1729" s="5">
        <f t="shared" si="591"/>
        <v>6</v>
      </c>
      <c r="C1729" s="5">
        <f t="shared" si="592"/>
        <v>2023</v>
      </c>
      <c r="D1729" s="5" t="s">
        <v>1606</v>
      </c>
      <c r="E1729" s="5" t="str">
        <f>VLOOKUP(F1729,'Set up'!$A$2:$C$48,2,FALSE)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up'!$A$2:$C$48,3,FALSE)</f>
        <v>Cash</v>
      </c>
      <c r="J1729" s="5">
        <f>VLOOKUP(F1729,'Set up'!$A$2:$D$48,4,FALSE)</f>
        <v>0</v>
      </c>
      <c r="K1729" s="4">
        <f t="shared" si="583"/>
        <v>45078</v>
      </c>
      <c r="L1729" s="5">
        <f t="shared" ref="L1729:L1751" si="601">MONTH(K1729)</f>
        <v>6</v>
      </c>
      <c r="M1729" s="5">
        <f t="shared" ref="M1729:M1739" si="602">YEAR(K1729)</f>
        <v>2023</v>
      </c>
      <c r="N1729" s="96">
        <v>350</v>
      </c>
      <c r="O1729" s="6">
        <f t="shared" ref="O1729" si="603">-N1729</f>
        <v>-350</v>
      </c>
      <c r="P1729" s="6">
        <f t="shared" si="595"/>
        <v>0</v>
      </c>
      <c r="Q1729" s="7">
        <f t="shared" ref="Q1729:Q1731" si="604">SUM(Q1728+N1729)</f>
        <v>3155307.0500000012</v>
      </c>
      <c r="R1729" s="44" t="str">
        <f>VLOOKUP(F1729,'Set up'!$A$2:$E$48,5,FALSE)</f>
        <v>Trsf</v>
      </c>
      <c r="S1729" s="1" t="s">
        <v>1676</v>
      </c>
    </row>
    <row r="1730" spans="1:19" ht="15" customHeight="1" x14ac:dyDescent="0.35">
      <c r="A1730" s="4" t="s">
        <v>1611</v>
      </c>
      <c r="B1730" s="5">
        <f t="shared" si="591"/>
        <v>6</v>
      </c>
      <c r="C1730" s="5">
        <f t="shared" si="592"/>
        <v>2023</v>
      </c>
      <c r="D1730" s="5" t="s">
        <v>1609</v>
      </c>
      <c r="E1730" s="5" t="str">
        <f>VLOOKUP(F1730,'Set up'!$A$2:$C$48,2,FALSE)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up'!$A$2:$C$48,3,FALSE)</f>
        <v>Cash</v>
      </c>
      <c r="J1730" s="5">
        <f>VLOOKUP(F1730,'Set up'!$A$2:$D$48,4,FALSE)</f>
        <v>0</v>
      </c>
      <c r="K1730" s="4">
        <f t="shared" si="583"/>
        <v>45080</v>
      </c>
      <c r="L1730" s="5">
        <f t="shared" si="601"/>
        <v>6</v>
      </c>
      <c r="M1730" s="5">
        <f t="shared" si="602"/>
        <v>2023</v>
      </c>
      <c r="N1730" s="6">
        <v>3740</v>
      </c>
      <c r="O1730" s="6">
        <f t="shared" ref="O1730:O1731" si="605">-N1730</f>
        <v>-3740</v>
      </c>
      <c r="P1730" s="6">
        <f t="shared" si="595"/>
        <v>0</v>
      </c>
      <c r="Q1730" s="7">
        <f t="shared" si="604"/>
        <v>3159047.0500000012</v>
      </c>
      <c r="R1730" s="44" t="str">
        <f>VLOOKUP(F1730,'Set up'!$A$2:$E$48,5,FALSE)</f>
        <v>Trsf</v>
      </c>
      <c r="S1730" s="1" t="s">
        <v>1670</v>
      </c>
    </row>
    <row r="1731" spans="1:19" ht="15" customHeight="1" x14ac:dyDescent="0.35">
      <c r="A1731" s="4" t="s">
        <v>1611</v>
      </c>
      <c r="B1731" s="5">
        <f t="shared" si="591"/>
        <v>6</v>
      </c>
      <c r="C1731" s="5">
        <f t="shared" si="592"/>
        <v>2023</v>
      </c>
      <c r="D1731" s="5" t="s">
        <v>1609</v>
      </c>
      <c r="E1731" s="5" t="str">
        <f>VLOOKUP(F1731,'Set up'!$A$2:$C$48,2,FALSE)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up'!$A$2:$C$48,3,FALSE)</f>
        <v>Cash</v>
      </c>
      <c r="J1731" s="5">
        <f>VLOOKUP(F1731,'Set up'!$A$2:$D$48,4,FALSE)</f>
        <v>0</v>
      </c>
      <c r="K1731" s="4">
        <f t="shared" si="583"/>
        <v>45080</v>
      </c>
      <c r="L1731" s="5">
        <f t="shared" si="601"/>
        <v>6</v>
      </c>
      <c r="M1731" s="5">
        <f t="shared" si="602"/>
        <v>2023</v>
      </c>
      <c r="N1731" s="6">
        <v>1005</v>
      </c>
      <c r="O1731" s="6">
        <f t="shared" si="605"/>
        <v>-1005</v>
      </c>
      <c r="P1731" s="6">
        <f t="shared" si="595"/>
        <v>0</v>
      </c>
      <c r="Q1731" s="7">
        <f t="shared" si="604"/>
        <v>3160052.0500000012</v>
      </c>
      <c r="R1731" s="44" t="str">
        <f>VLOOKUP(F1731,'Set up'!$A$2:$E$48,5,FALSE)</f>
        <v>Trsf</v>
      </c>
      <c r="S1731" s="1" t="s">
        <v>1670</v>
      </c>
    </row>
    <row r="1732" spans="1:19" ht="15" customHeight="1" x14ac:dyDescent="0.35">
      <c r="A1732" s="4" t="s">
        <v>1611</v>
      </c>
      <c r="B1732" s="5">
        <f t="shared" si="591"/>
        <v>6</v>
      </c>
      <c r="C1732" s="5">
        <f t="shared" si="592"/>
        <v>2023</v>
      </c>
      <c r="D1732" s="5" t="s">
        <v>1610</v>
      </c>
      <c r="E1732" s="5" t="str">
        <f>VLOOKUP(F1732,'Set up'!$A$2:$C$48,2,FALSE)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up'!$A$2:$C$48,3,FALSE)</f>
        <v>Cash</v>
      </c>
      <c r="J1732" s="5">
        <f>VLOOKUP(F1732,'Set up'!$A$2:$D$48,4,FALSE)</f>
        <v>0</v>
      </c>
      <c r="K1732" s="4">
        <f t="shared" si="583"/>
        <v>45080</v>
      </c>
      <c r="L1732" s="5">
        <f t="shared" si="601"/>
        <v>6</v>
      </c>
      <c r="M1732" s="5">
        <f t="shared" si="602"/>
        <v>2023</v>
      </c>
      <c r="N1732" s="6">
        <v>3652</v>
      </c>
      <c r="O1732" s="6">
        <f>-922.8-500-1350-879.2</f>
        <v>-3652</v>
      </c>
      <c r="P1732" s="6">
        <f t="shared" ref="P1732:P1751" si="606">SUM(N1732+O1732)</f>
        <v>0</v>
      </c>
      <c r="Q1732" s="7">
        <f t="shared" ref="Q1732:Q1751" si="607">SUM(Q1731+N1732)</f>
        <v>3163704.0500000012</v>
      </c>
      <c r="R1732" s="44" t="str">
        <f>VLOOKUP(F1732,'Set up'!$A$2:$E$48,5,FALSE)</f>
        <v>Trsf</v>
      </c>
      <c r="S1732" s="1" t="s">
        <v>2223</v>
      </c>
    </row>
    <row r="1733" spans="1:19" ht="15" customHeight="1" x14ac:dyDescent="0.35">
      <c r="A1733" s="4" t="s">
        <v>1611</v>
      </c>
      <c r="B1733" s="5">
        <f t="shared" si="591"/>
        <v>6</v>
      </c>
      <c r="C1733" s="5">
        <f t="shared" si="592"/>
        <v>2023</v>
      </c>
      <c r="D1733" s="5" t="s">
        <v>1610</v>
      </c>
      <c r="E1733" s="5" t="str">
        <f>VLOOKUP(F1733,'Set up'!$A$2:$C$48,2,FALSE)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up'!$A$2:$C$48,3,FALSE)</f>
        <v>Cash</v>
      </c>
      <c r="J1733" s="5">
        <f>VLOOKUP(F1733,'Set up'!$A$2:$D$48,4,FALSE)</f>
        <v>0</v>
      </c>
      <c r="K1733" s="4">
        <f t="shared" si="583"/>
        <v>45080</v>
      </c>
      <c r="L1733" s="5">
        <f t="shared" si="601"/>
        <v>6</v>
      </c>
      <c r="M1733" s="5">
        <f t="shared" si="602"/>
        <v>2023</v>
      </c>
      <c r="N1733" s="6">
        <v>1045.2</v>
      </c>
      <c r="O1733" s="6">
        <f t="shared" ref="O1733" si="608">-N1733</f>
        <v>-1045.2</v>
      </c>
      <c r="P1733" s="6">
        <f t="shared" si="606"/>
        <v>0</v>
      </c>
      <c r="Q1733" s="7">
        <f t="shared" si="607"/>
        <v>3164749.2500000014</v>
      </c>
      <c r="R1733" s="44" t="str">
        <f>VLOOKUP(F1733,'Set up'!$A$2:$E$48,5,FALSE)</f>
        <v>Trsf</v>
      </c>
      <c r="S1733" s="1" t="s">
        <v>2224</v>
      </c>
    </row>
    <row r="1734" spans="1:19" ht="15" customHeight="1" x14ac:dyDescent="0.35">
      <c r="A1734" s="4" t="s">
        <v>1611</v>
      </c>
      <c r="B1734" s="5">
        <f t="shared" si="591"/>
        <v>6</v>
      </c>
      <c r="C1734" s="5">
        <f t="shared" si="592"/>
        <v>2023</v>
      </c>
      <c r="D1734" s="5" t="s">
        <v>1610</v>
      </c>
      <c r="E1734" s="5" t="str">
        <f>VLOOKUP(F1734,'Set up'!$A$2:$C$48,2,FALSE)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up'!$A$2:$C$48,3,FALSE)</f>
        <v>Cash</v>
      </c>
      <c r="J1734" s="5">
        <f>VLOOKUP(F1734,'Set up'!$A$2:$D$48,4,FALSE)</f>
        <v>0</v>
      </c>
      <c r="K1734" s="4">
        <f t="shared" si="583"/>
        <v>45080</v>
      </c>
      <c r="L1734" s="5">
        <f t="shared" si="601"/>
        <v>6</v>
      </c>
      <c r="M1734" s="5">
        <f t="shared" si="602"/>
        <v>2023</v>
      </c>
      <c r="N1734" s="6">
        <v>187.5</v>
      </c>
      <c r="O1734" s="6">
        <f>-75.6-111.9</f>
        <v>-187.5</v>
      </c>
      <c r="P1734" s="6">
        <f t="shared" si="606"/>
        <v>0</v>
      </c>
      <c r="Q1734" s="7">
        <f t="shared" si="607"/>
        <v>3164936.7500000014</v>
      </c>
      <c r="R1734" s="44" t="str">
        <f>VLOOKUP(F1734,'Set up'!$A$2:$E$48,5,FALSE)</f>
        <v>Trsf</v>
      </c>
      <c r="S1734" s="1" t="s">
        <v>2225</v>
      </c>
    </row>
    <row r="1735" spans="1:19" ht="15" customHeight="1" x14ac:dyDescent="0.35">
      <c r="A1735" s="4" t="s">
        <v>1611</v>
      </c>
      <c r="B1735" s="5">
        <f t="shared" si="591"/>
        <v>6</v>
      </c>
      <c r="C1735" s="5">
        <f t="shared" si="592"/>
        <v>2023</v>
      </c>
      <c r="D1735" s="5" t="s">
        <v>1610</v>
      </c>
      <c r="E1735" s="5" t="str">
        <f>VLOOKUP(F1735,'Set up'!$A$2:$C$48,2,FALSE)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up'!$A$2:$C$48,3,FALSE)</f>
        <v>Cash</v>
      </c>
      <c r="J1735" s="5">
        <f>VLOOKUP(F1735,'Set up'!$A$2:$D$48,4,FALSE)</f>
        <v>0</v>
      </c>
      <c r="K1735" s="4">
        <f t="shared" si="583"/>
        <v>45080</v>
      </c>
      <c r="L1735" s="5">
        <f t="shared" si="601"/>
        <v>6</v>
      </c>
      <c r="M1735" s="5">
        <f t="shared" si="602"/>
        <v>2023</v>
      </c>
      <c r="N1735" s="6">
        <v>780</v>
      </c>
      <c r="O1735" s="6">
        <f t="shared" ref="O1735:O1736" si="609">-N1735</f>
        <v>-780</v>
      </c>
      <c r="P1735" s="6">
        <f t="shared" si="606"/>
        <v>0</v>
      </c>
      <c r="Q1735" s="7">
        <f t="shared" si="607"/>
        <v>3165716.7500000014</v>
      </c>
      <c r="R1735" s="44" t="str">
        <f>VLOOKUP(F1735,'Set up'!$A$2:$E$48,5,FALSE)</f>
        <v>Trsf</v>
      </c>
      <c r="S1735" s="1" t="s">
        <v>2226</v>
      </c>
    </row>
    <row r="1736" spans="1:19" ht="15" customHeight="1" x14ac:dyDescent="0.35">
      <c r="A1736" s="4" t="s">
        <v>1611</v>
      </c>
      <c r="B1736" s="5">
        <f t="shared" si="591"/>
        <v>6</v>
      </c>
      <c r="C1736" s="5">
        <f t="shared" si="592"/>
        <v>2023</v>
      </c>
      <c r="D1736" s="5" t="s">
        <v>1610</v>
      </c>
      <c r="E1736" s="5" t="str">
        <f>VLOOKUP(F1736,'Set up'!$A$2:$C$48,2,FALSE)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up'!$A$2:$C$48,3,FALSE)</f>
        <v>Cash</v>
      </c>
      <c r="J1736" s="5">
        <f>VLOOKUP(F1736,'Set up'!$A$2:$D$48,4,FALSE)</f>
        <v>0</v>
      </c>
      <c r="K1736" s="4">
        <f t="shared" si="583"/>
        <v>45080</v>
      </c>
      <c r="L1736" s="5">
        <f t="shared" si="601"/>
        <v>6</v>
      </c>
      <c r="M1736" s="5">
        <f t="shared" si="602"/>
        <v>2023</v>
      </c>
      <c r="N1736" s="6">
        <v>210</v>
      </c>
      <c r="O1736" s="6">
        <f t="shared" si="609"/>
        <v>-210</v>
      </c>
      <c r="P1736" s="6">
        <f t="shared" si="606"/>
        <v>0</v>
      </c>
      <c r="Q1736" s="7">
        <f t="shared" si="607"/>
        <v>3165926.7500000014</v>
      </c>
      <c r="R1736" s="44" t="str">
        <f>VLOOKUP(F1736,'Set up'!$A$2:$E$48,5,FALSE)</f>
        <v>Trsf</v>
      </c>
      <c r="S1736" s="1" t="s">
        <v>2227</v>
      </c>
    </row>
    <row r="1737" spans="1:19" ht="15" customHeight="1" x14ac:dyDescent="0.35">
      <c r="A1737" s="4">
        <v>45084</v>
      </c>
      <c r="B1737" s="5">
        <f t="shared" si="591"/>
        <v>6</v>
      </c>
      <c r="C1737" s="5">
        <f t="shared" si="592"/>
        <v>2023</v>
      </c>
      <c r="D1737" s="5" t="s">
        <v>1613</v>
      </c>
      <c r="E1737" s="5" t="str">
        <f>VLOOKUP(F1737,'Set up'!$A$2:$C$48,2,FALSE)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up'!$A$2:$C$48,3,FALSE)</f>
        <v>Cash</v>
      </c>
      <c r="J1737" s="5">
        <f>VLOOKUP(F1737,'Set up'!$A$2:$D$48,4,FALSE)</f>
        <v>0</v>
      </c>
      <c r="K1737" s="4">
        <f t="shared" si="583"/>
        <v>45084</v>
      </c>
      <c r="L1737" s="5">
        <f t="shared" si="601"/>
        <v>6</v>
      </c>
      <c r="M1737" s="5">
        <f t="shared" si="602"/>
        <v>2023</v>
      </c>
      <c r="N1737" s="6">
        <v>1804</v>
      </c>
      <c r="O1737" s="6">
        <f t="shared" ref="O1737:O1742" si="610">-N1737</f>
        <v>-1804</v>
      </c>
      <c r="P1737" s="6">
        <f t="shared" si="606"/>
        <v>0</v>
      </c>
      <c r="Q1737" s="7">
        <f t="shared" si="607"/>
        <v>3167730.7500000014</v>
      </c>
      <c r="R1737" s="44" t="str">
        <f>VLOOKUP(F1737,'Set up'!$A$2:$E$48,5,FALSE)</f>
        <v>Trsf</v>
      </c>
      <c r="S1737" s="1" t="s">
        <v>1665</v>
      </c>
    </row>
    <row r="1738" spans="1:19" ht="15" customHeight="1" x14ac:dyDescent="0.35">
      <c r="A1738" s="4">
        <v>45084</v>
      </c>
      <c r="B1738" s="5">
        <f t="shared" si="591"/>
        <v>6</v>
      </c>
      <c r="C1738" s="5">
        <f t="shared" si="592"/>
        <v>2023</v>
      </c>
      <c r="D1738" s="5" t="s">
        <v>1613</v>
      </c>
      <c r="E1738" s="5" t="str">
        <f>VLOOKUP(F1738,'Set up'!$A$2:$C$48,2,FALSE)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up'!$A$2:$C$48,3,FALSE)</f>
        <v>Cash</v>
      </c>
      <c r="J1738" s="5">
        <f>VLOOKUP(F1738,'Set up'!$A$2:$D$48,4,FALSE)</f>
        <v>0</v>
      </c>
      <c r="K1738" s="4">
        <f t="shared" si="583"/>
        <v>45084</v>
      </c>
      <c r="L1738" s="5">
        <f t="shared" si="601"/>
        <v>6</v>
      </c>
      <c r="M1738" s="5">
        <f t="shared" si="602"/>
        <v>2023</v>
      </c>
      <c r="N1738" s="6">
        <v>360</v>
      </c>
      <c r="O1738" s="6">
        <f t="shared" si="610"/>
        <v>-360</v>
      </c>
      <c r="P1738" s="6">
        <f t="shared" si="606"/>
        <v>0</v>
      </c>
      <c r="Q1738" s="7">
        <f t="shared" si="607"/>
        <v>3168090.7500000014</v>
      </c>
      <c r="R1738" s="44" t="str">
        <f>VLOOKUP(F1738,'Set up'!$A$2:$E$48,5,FALSE)</f>
        <v>Trsf</v>
      </c>
      <c r="S1738" s="1" t="s">
        <v>1665</v>
      </c>
    </row>
    <row r="1739" spans="1:19" ht="15" customHeight="1" x14ac:dyDescent="0.35">
      <c r="A1739" s="4">
        <v>45084</v>
      </c>
      <c r="B1739" s="5">
        <f t="shared" si="591"/>
        <v>6</v>
      </c>
      <c r="C1739" s="5">
        <f t="shared" si="592"/>
        <v>2023</v>
      </c>
      <c r="D1739" s="5" t="s">
        <v>1613</v>
      </c>
      <c r="E1739" s="5" t="str">
        <f>VLOOKUP(F1739,'Set up'!$A$2:$C$48,2,FALSE)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up'!$A$2:$C$48,3,FALSE)</f>
        <v>Cash</v>
      </c>
      <c r="J1739" s="5">
        <f>VLOOKUP(F1739,'Set up'!$A$2:$D$48,4,FALSE)</f>
        <v>0</v>
      </c>
      <c r="K1739" s="4">
        <f t="shared" si="583"/>
        <v>45084</v>
      </c>
      <c r="L1739" s="5">
        <f t="shared" si="601"/>
        <v>6</v>
      </c>
      <c r="M1739" s="5">
        <f t="shared" si="602"/>
        <v>2023</v>
      </c>
      <c r="N1739" s="6">
        <v>1140</v>
      </c>
      <c r="O1739" s="6">
        <f t="shared" si="610"/>
        <v>-1140</v>
      </c>
      <c r="P1739" s="6">
        <f t="shared" si="606"/>
        <v>0</v>
      </c>
      <c r="Q1739" s="7">
        <f t="shared" si="607"/>
        <v>3169230.7500000014</v>
      </c>
      <c r="R1739" s="44" t="str">
        <f>VLOOKUP(F1739,'Set up'!$A$2:$E$48,5,FALSE)</f>
        <v>Trsf</v>
      </c>
      <c r="S1739" s="1" t="s">
        <v>1665</v>
      </c>
    </row>
    <row r="1740" spans="1:19" ht="15" customHeight="1" x14ac:dyDescent="0.35">
      <c r="A1740" s="4">
        <v>45084</v>
      </c>
      <c r="B1740" s="5">
        <f t="shared" si="591"/>
        <v>6</v>
      </c>
      <c r="C1740" s="5">
        <f t="shared" si="592"/>
        <v>2023</v>
      </c>
      <c r="D1740" s="5" t="s">
        <v>1613</v>
      </c>
      <c r="E1740" s="5" t="str">
        <f>VLOOKUP(F1740,'Set up'!$A$2:$C$48,2,FALSE)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up'!$A$2:$C$48,3,FALSE)</f>
        <v>Cash</v>
      </c>
      <c r="J1740" s="5">
        <f>VLOOKUP(F1740,'Set up'!$A$2:$D$48,4,FALSE)</f>
        <v>0</v>
      </c>
      <c r="K1740" s="4">
        <f t="shared" si="583"/>
        <v>45084</v>
      </c>
      <c r="L1740" s="5">
        <f t="shared" si="601"/>
        <v>6</v>
      </c>
      <c r="M1740" s="5">
        <f t="shared" ref="M1740:M1751" si="611">YEAR(K1740)</f>
        <v>2023</v>
      </c>
      <c r="N1740" s="6">
        <v>62.5</v>
      </c>
      <c r="O1740" s="6">
        <f t="shared" si="610"/>
        <v>-62.5</v>
      </c>
      <c r="P1740" s="6">
        <f t="shared" si="606"/>
        <v>0</v>
      </c>
      <c r="Q1740" s="7">
        <f t="shared" si="607"/>
        <v>3169293.2500000014</v>
      </c>
      <c r="R1740" s="44" t="str">
        <f>VLOOKUP(F1740,'Set up'!$A$2:$E$48,5,FALSE)</f>
        <v>Trsf</v>
      </c>
      <c r="S1740" s="1" t="s">
        <v>1665</v>
      </c>
    </row>
    <row r="1741" spans="1:19" ht="15" customHeight="1" x14ac:dyDescent="0.35">
      <c r="A1741" s="4">
        <v>45084</v>
      </c>
      <c r="B1741" s="5">
        <f t="shared" si="591"/>
        <v>6</v>
      </c>
      <c r="C1741" s="5">
        <f t="shared" si="592"/>
        <v>2023</v>
      </c>
      <c r="D1741" s="5" t="s">
        <v>1613</v>
      </c>
      <c r="E1741" s="5" t="str">
        <f>VLOOKUP(F1741,'Set up'!$A$2:$C$48,2,FALSE)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up'!$A$2:$C$48,3,FALSE)</f>
        <v>Cash</v>
      </c>
      <c r="J1741" s="5">
        <f>VLOOKUP(F1741,'Set up'!$A$2:$D$48,4,FALSE)</f>
        <v>0</v>
      </c>
      <c r="K1741" s="4">
        <f t="shared" si="583"/>
        <v>45084</v>
      </c>
      <c r="L1741" s="5">
        <f t="shared" si="601"/>
        <v>6</v>
      </c>
      <c r="M1741" s="5">
        <f t="shared" si="611"/>
        <v>2023</v>
      </c>
      <c r="N1741" s="6">
        <v>80</v>
      </c>
      <c r="O1741" s="6">
        <f t="shared" si="610"/>
        <v>-80</v>
      </c>
      <c r="P1741" s="6">
        <f t="shared" si="606"/>
        <v>0</v>
      </c>
      <c r="Q1741" s="7">
        <f t="shared" si="607"/>
        <v>3169373.2500000014</v>
      </c>
      <c r="R1741" s="44" t="str">
        <f>VLOOKUP(F1741,'Set up'!$A$2:$E$48,5,FALSE)</f>
        <v>Trsf</v>
      </c>
      <c r="S1741" s="1" t="s">
        <v>1665</v>
      </c>
    </row>
    <row r="1742" spans="1:19" ht="15" customHeight="1" x14ac:dyDescent="0.35">
      <c r="A1742" s="4">
        <v>45084</v>
      </c>
      <c r="B1742" s="5">
        <f t="shared" si="591"/>
        <v>6</v>
      </c>
      <c r="C1742" s="5">
        <f t="shared" si="592"/>
        <v>2023</v>
      </c>
      <c r="D1742" s="5" t="s">
        <v>1613</v>
      </c>
      <c r="E1742" s="5" t="str">
        <f>VLOOKUP(F1742,'Set up'!$A$2:$C$48,2,FALSE)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up'!$A$2:$C$48,3,FALSE)</f>
        <v>Cash</v>
      </c>
      <c r="J1742" s="5">
        <f>VLOOKUP(F1742,'Set up'!$A$2:$D$48,4,FALSE)</f>
        <v>0</v>
      </c>
      <c r="K1742" s="4">
        <f t="shared" si="583"/>
        <v>45084</v>
      </c>
      <c r="L1742" s="5">
        <f t="shared" si="601"/>
        <v>6</v>
      </c>
      <c r="M1742" s="5">
        <f t="shared" si="611"/>
        <v>2023</v>
      </c>
      <c r="N1742" s="6">
        <v>380</v>
      </c>
      <c r="O1742" s="6">
        <f t="shared" si="610"/>
        <v>-380</v>
      </c>
      <c r="P1742" s="6">
        <f t="shared" si="606"/>
        <v>0</v>
      </c>
      <c r="Q1742" s="7">
        <f t="shared" si="607"/>
        <v>3169753.2500000014</v>
      </c>
      <c r="R1742" s="44" t="str">
        <f>VLOOKUP(F1742,'Set up'!$A$2:$E$48,5,FALSE)</f>
        <v>Trsf</v>
      </c>
      <c r="S1742" s="1" t="s">
        <v>1665</v>
      </c>
    </row>
    <row r="1743" spans="1:19" ht="15" customHeight="1" x14ac:dyDescent="0.35">
      <c r="A1743" s="4">
        <v>45083</v>
      </c>
      <c r="B1743" s="5">
        <f t="shared" si="591"/>
        <v>6</v>
      </c>
      <c r="C1743" s="5">
        <f t="shared" si="592"/>
        <v>2023</v>
      </c>
      <c r="D1743" s="88" t="s">
        <v>1616</v>
      </c>
      <c r="E1743" s="5" t="str">
        <f>VLOOKUP(F1743,'Set up'!$A$2:$C$48,2,FALSE)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up'!$A$2:$C$48,3,FALSE)</f>
        <v>120</v>
      </c>
      <c r="J1743" s="5">
        <f>VLOOKUP(F1743,'Set up'!$A$2:$D$48,4,FALSE)</f>
        <v>120</v>
      </c>
      <c r="K1743" s="4">
        <f t="shared" si="583"/>
        <v>45203</v>
      </c>
      <c r="L1743" s="5">
        <f t="shared" si="601"/>
        <v>10</v>
      </c>
      <c r="M1743" s="5">
        <f t="shared" si="611"/>
        <v>2023</v>
      </c>
      <c r="N1743" s="6">
        <v>10032</v>
      </c>
      <c r="O1743" s="6">
        <f>-N1743</f>
        <v>-10032</v>
      </c>
      <c r="P1743" s="6">
        <f t="shared" si="606"/>
        <v>0</v>
      </c>
      <c r="Q1743" s="7">
        <f t="shared" si="607"/>
        <v>3179785.2500000014</v>
      </c>
      <c r="R1743" s="44" t="str">
        <f>VLOOKUP(F1743,'Set up'!$A$2:$E$48,5,FALSE)</f>
        <v>Trsf</v>
      </c>
      <c r="S1743" s="1" t="s">
        <v>1975</v>
      </c>
    </row>
    <row r="1744" spans="1:19" ht="15" customHeight="1" x14ac:dyDescent="0.35">
      <c r="A1744" s="4">
        <v>45083</v>
      </c>
      <c r="B1744" s="5">
        <f t="shared" si="591"/>
        <v>6</v>
      </c>
      <c r="C1744" s="5">
        <f t="shared" si="592"/>
        <v>2023</v>
      </c>
      <c r="D1744" s="88" t="s">
        <v>1616</v>
      </c>
      <c r="E1744" s="5" t="str">
        <f>VLOOKUP(F1744,'Set up'!$A$2:$C$48,2,FALSE)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up'!$A$2:$C$48,3,FALSE)</f>
        <v>120</v>
      </c>
      <c r="J1744" s="5">
        <f>VLOOKUP(F1744,'Set up'!$A$2:$D$48,4,FALSE)</f>
        <v>120</v>
      </c>
      <c r="K1744" s="4">
        <f t="shared" si="583"/>
        <v>45203</v>
      </c>
      <c r="L1744" s="5">
        <f t="shared" si="601"/>
        <v>10</v>
      </c>
      <c r="M1744" s="5">
        <f t="shared" si="611"/>
        <v>2023</v>
      </c>
      <c r="N1744" s="6">
        <v>2010</v>
      </c>
      <c r="O1744" s="6">
        <f>-N1744</f>
        <v>-2010</v>
      </c>
      <c r="P1744" s="6">
        <f t="shared" si="606"/>
        <v>0</v>
      </c>
      <c r="Q1744" s="7">
        <f t="shared" si="607"/>
        <v>3181795.2500000014</v>
      </c>
      <c r="R1744" s="44" t="str">
        <f>VLOOKUP(F1744,'Set up'!$A$2:$E$48,5,FALSE)</f>
        <v>Trsf</v>
      </c>
      <c r="S1744" s="1" t="s">
        <v>1975</v>
      </c>
    </row>
    <row r="1745" spans="1:19" ht="15" customHeight="1" x14ac:dyDescent="0.35">
      <c r="A1745" s="4">
        <v>45083</v>
      </c>
      <c r="B1745" s="5">
        <f t="shared" si="591"/>
        <v>6</v>
      </c>
      <c r="C1745" s="5">
        <f t="shared" si="592"/>
        <v>2023</v>
      </c>
      <c r="D1745" s="88" t="s">
        <v>1616</v>
      </c>
      <c r="E1745" s="5" t="str">
        <f>VLOOKUP(F1745,'Set up'!$A$2:$C$48,2,FALSE)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up'!$A$2:$C$48,3,FALSE)</f>
        <v>120</v>
      </c>
      <c r="J1745" s="5">
        <f>VLOOKUP(F1745,'Set up'!$A$2:$D$48,4,FALSE)</f>
        <v>120</v>
      </c>
      <c r="K1745" s="4">
        <f t="shared" si="583"/>
        <v>45203</v>
      </c>
      <c r="L1745" s="5">
        <f t="shared" si="601"/>
        <v>10</v>
      </c>
      <c r="M1745" s="5">
        <f t="shared" si="611"/>
        <v>2023</v>
      </c>
      <c r="N1745" s="6">
        <v>575</v>
      </c>
      <c r="O1745" s="6">
        <f>-N1745</f>
        <v>-575</v>
      </c>
      <c r="P1745" s="6">
        <f t="shared" si="606"/>
        <v>0</v>
      </c>
      <c r="Q1745" s="7">
        <f t="shared" si="607"/>
        <v>3182370.2500000014</v>
      </c>
      <c r="R1745" s="44" t="str">
        <f>VLOOKUP(F1745,'Set up'!$A$2:$E$48,5,FALSE)</f>
        <v>Trsf</v>
      </c>
      <c r="S1745" s="1" t="s">
        <v>1975</v>
      </c>
    </row>
    <row r="1746" spans="1:19" ht="15" customHeight="1" x14ac:dyDescent="0.35">
      <c r="A1746" s="4">
        <v>45083</v>
      </c>
      <c r="B1746" s="5">
        <f t="shared" si="591"/>
        <v>6</v>
      </c>
      <c r="C1746" s="5">
        <f t="shared" si="592"/>
        <v>2023</v>
      </c>
      <c r="D1746" s="88" t="s">
        <v>1616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up'!$A$2:$C$48,3,FALSE)</f>
        <v>120</v>
      </c>
      <c r="J1746" s="5">
        <f>VLOOKUP(F1746,'Set up'!$A$2:$D$48,4,FALSE)</f>
        <v>120</v>
      </c>
      <c r="K1746" s="4">
        <f t="shared" si="583"/>
        <v>45203</v>
      </c>
      <c r="L1746" s="5">
        <f t="shared" si="601"/>
        <v>10</v>
      </c>
      <c r="M1746" s="5">
        <f t="shared" si="611"/>
        <v>2023</v>
      </c>
      <c r="N1746" s="6">
        <v>420</v>
      </c>
      <c r="O1746" s="6">
        <f>-N1746</f>
        <v>-420</v>
      </c>
      <c r="P1746" s="6">
        <f t="shared" si="606"/>
        <v>0</v>
      </c>
      <c r="Q1746" s="7">
        <f t="shared" si="607"/>
        <v>3182790.2500000014</v>
      </c>
      <c r="R1746" s="44" t="str">
        <f>VLOOKUP(F1746,'Set up'!$A$2:$E$48,5,FALSE)</f>
        <v>Trsf</v>
      </c>
      <c r="S1746" s="1" t="s">
        <v>1975</v>
      </c>
    </row>
    <row r="1747" spans="1:19" ht="15" customHeight="1" x14ac:dyDescent="0.35">
      <c r="A1747" s="4">
        <v>45083</v>
      </c>
      <c r="B1747" s="5">
        <f t="shared" si="591"/>
        <v>6</v>
      </c>
      <c r="C1747" s="5">
        <f t="shared" si="592"/>
        <v>2023</v>
      </c>
      <c r="D1747" s="88" t="s">
        <v>1616</v>
      </c>
      <c r="E1747" s="5" t="str">
        <f>VLOOKUP(F1747,'Set up'!$A$2:$C$48,2,FALSE)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up'!$A$2:$C$48,3,FALSE)</f>
        <v>120</v>
      </c>
      <c r="J1747" s="5">
        <f>VLOOKUP(F1747,'Set up'!$A$2:$D$48,4,FALSE)</f>
        <v>120</v>
      </c>
      <c r="K1747" s="4">
        <f t="shared" si="583"/>
        <v>45203</v>
      </c>
      <c r="L1747" s="5">
        <f t="shared" si="601"/>
        <v>10</v>
      </c>
      <c r="M1747" s="5">
        <f t="shared" si="611"/>
        <v>2023</v>
      </c>
      <c r="N1747" s="6">
        <v>420</v>
      </c>
      <c r="O1747" s="6">
        <f>-N1747</f>
        <v>-420</v>
      </c>
      <c r="P1747" s="6">
        <f t="shared" si="606"/>
        <v>0</v>
      </c>
      <c r="Q1747" s="7">
        <f t="shared" si="607"/>
        <v>3183210.2500000014</v>
      </c>
      <c r="R1747" s="44" t="str">
        <f>VLOOKUP(F1747,'Set up'!$A$2:$E$48,5,FALSE)</f>
        <v>Trsf</v>
      </c>
      <c r="S1747" s="1" t="s">
        <v>1975</v>
      </c>
    </row>
    <row r="1748" spans="1:19" ht="15" customHeight="1" x14ac:dyDescent="0.35">
      <c r="A1748" s="4">
        <v>45084</v>
      </c>
      <c r="B1748" s="5">
        <f t="shared" si="591"/>
        <v>6</v>
      </c>
      <c r="C1748" s="5">
        <f t="shared" si="592"/>
        <v>2023</v>
      </c>
      <c r="D1748" s="105" t="s">
        <v>1617</v>
      </c>
      <c r="E1748" s="5" t="str">
        <f>VLOOKUP(F1748,'Set up'!$A$2:$C$48,2,FALSE)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up'!$A$2:$C$48,3,FALSE)</f>
        <v>Cash</v>
      </c>
      <c r="J1748" s="5">
        <f>VLOOKUP(F1748,'Set up'!$A$2:$D$48,4,FALSE)</f>
        <v>0</v>
      </c>
      <c r="K1748" s="4">
        <f t="shared" si="583"/>
        <v>45084</v>
      </c>
      <c r="L1748" s="5">
        <f t="shared" si="601"/>
        <v>6</v>
      </c>
      <c r="M1748" s="5">
        <f t="shared" si="611"/>
        <v>2023</v>
      </c>
      <c r="N1748" s="6">
        <v>3608</v>
      </c>
      <c r="O1748" s="6">
        <f t="shared" ref="O1748:O1755" si="612">-N1748</f>
        <v>-3608</v>
      </c>
      <c r="P1748" s="6">
        <f t="shared" si="606"/>
        <v>0</v>
      </c>
      <c r="Q1748" s="7">
        <f t="shared" si="607"/>
        <v>3186818.2500000014</v>
      </c>
      <c r="R1748" s="44" t="str">
        <f>VLOOKUP(F1748,'Set up'!$A$2:$E$48,5,FALSE)</f>
        <v>Cash</v>
      </c>
      <c r="S1748" s="1" t="s">
        <v>1678</v>
      </c>
    </row>
    <row r="1749" spans="1:19" ht="15" customHeight="1" x14ac:dyDescent="0.35">
      <c r="A1749" s="4">
        <v>45084</v>
      </c>
      <c r="B1749" s="5">
        <f t="shared" si="591"/>
        <v>6</v>
      </c>
      <c r="C1749" s="5">
        <f t="shared" si="592"/>
        <v>2023</v>
      </c>
      <c r="D1749" s="105" t="s">
        <v>1617</v>
      </c>
      <c r="E1749" s="5" t="str">
        <f>VLOOKUP(F1749,'Set up'!$A$2:$C$48,2,FALSE)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up'!$A$2:$C$48,3,FALSE)</f>
        <v>Cash</v>
      </c>
      <c r="J1749" s="5">
        <f>VLOOKUP(F1749,'Set up'!$A$2:$D$48,4,FALSE)</f>
        <v>0</v>
      </c>
      <c r="K1749" s="4">
        <f t="shared" si="583"/>
        <v>45084</v>
      </c>
      <c r="L1749" s="5">
        <f t="shared" si="601"/>
        <v>6</v>
      </c>
      <c r="M1749" s="5">
        <f t="shared" si="611"/>
        <v>2023</v>
      </c>
      <c r="N1749" s="6">
        <v>948</v>
      </c>
      <c r="O1749" s="6">
        <f t="shared" si="612"/>
        <v>-948</v>
      </c>
      <c r="P1749" s="6">
        <f t="shared" si="606"/>
        <v>0</v>
      </c>
      <c r="Q1749" s="7">
        <f t="shared" si="607"/>
        <v>3187766.2500000014</v>
      </c>
      <c r="R1749" s="44" t="str">
        <f>VLOOKUP(F1749,'Set up'!$A$2:$E$48,5,FALSE)</f>
        <v>Cash</v>
      </c>
      <c r="S1749" s="1" t="s">
        <v>1678</v>
      </c>
    </row>
    <row r="1750" spans="1:19" ht="15" customHeight="1" x14ac:dyDescent="0.35">
      <c r="A1750" s="4">
        <v>45084</v>
      </c>
      <c r="B1750" s="5">
        <f t="shared" si="591"/>
        <v>6</v>
      </c>
      <c r="C1750" s="5">
        <f t="shared" si="592"/>
        <v>2023</v>
      </c>
      <c r="D1750" s="105" t="s">
        <v>1617</v>
      </c>
      <c r="E1750" s="5" t="str">
        <f>VLOOKUP(F1750,'Set up'!$A$2:$C$48,2,FALSE)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up'!$A$2:$C$48,3,FALSE)</f>
        <v>Cash</v>
      </c>
      <c r="J1750" s="5">
        <f>VLOOKUP(F1750,'Set up'!$A$2:$D$48,4,FALSE)</f>
        <v>0</v>
      </c>
      <c r="K1750" s="4">
        <f t="shared" si="583"/>
        <v>45084</v>
      </c>
      <c r="L1750" s="5">
        <f t="shared" si="601"/>
        <v>6</v>
      </c>
      <c r="M1750" s="5">
        <f t="shared" si="611"/>
        <v>2023</v>
      </c>
      <c r="N1750" s="6">
        <v>516</v>
      </c>
      <c r="O1750" s="6">
        <f t="shared" si="612"/>
        <v>-516</v>
      </c>
      <c r="P1750" s="6">
        <f t="shared" si="606"/>
        <v>0</v>
      </c>
      <c r="Q1750" s="7">
        <f t="shared" si="607"/>
        <v>3188282.2500000014</v>
      </c>
      <c r="R1750" s="44" t="str">
        <f>VLOOKUP(F1750,'Set up'!$A$2:$E$48,5,FALSE)</f>
        <v>Cash</v>
      </c>
      <c r="S1750" s="1" t="s">
        <v>1678</v>
      </c>
    </row>
    <row r="1751" spans="1:19" ht="15" customHeight="1" x14ac:dyDescent="0.35">
      <c r="A1751" s="4">
        <v>45084</v>
      </c>
      <c r="B1751" s="5">
        <f t="shared" ref="B1751" si="613">MONTH(A1751)</f>
        <v>6</v>
      </c>
      <c r="C1751" s="5">
        <f t="shared" ref="C1751" si="614">YEAR(A1751)</f>
        <v>2023</v>
      </c>
      <c r="D1751" s="105" t="s">
        <v>1617</v>
      </c>
      <c r="E1751" s="5" t="str">
        <f>VLOOKUP(F1751,'Set up'!$A$2:$C$48,2,FALSE)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up'!$A$2:$C$48,3,FALSE)</f>
        <v>Cash</v>
      </c>
      <c r="J1751" s="5">
        <f>VLOOKUP(F1751,'Set up'!$A$2:$D$48,4,FALSE)</f>
        <v>0</v>
      </c>
      <c r="K1751" s="4">
        <f t="shared" si="583"/>
        <v>45084</v>
      </c>
      <c r="L1751" s="5">
        <f t="shared" si="601"/>
        <v>6</v>
      </c>
      <c r="M1751" s="5">
        <f t="shared" si="611"/>
        <v>2023</v>
      </c>
      <c r="N1751" s="6">
        <v>320</v>
      </c>
      <c r="O1751" s="6">
        <f t="shared" si="612"/>
        <v>-320</v>
      </c>
      <c r="P1751" s="6">
        <f t="shared" si="606"/>
        <v>0</v>
      </c>
      <c r="Q1751" s="7">
        <f t="shared" si="607"/>
        <v>3188602.2500000014</v>
      </c>
      <c r="R1751" s="44" t="str">
        <f>VLOOKUP(F1751,'Set up'!$A$2:$E$48,5,FALSE)</f>
        <v>Cash</v>
      </c>
      <c r="S1751" s="1" t="s">
        <v>1678</v>
      </c>
    </row>
    <row r="1752" spans="1:19" ht="15" customHeight="1" x14ac:dyDescent="0.35">
      <c r="A1752" s="4">
        <v>45085</v>
      </c>
      <c r="B1752" s="5">
        <f t="shared" ref="B1752:B1782" si="615">MONTH(A1752)</f>
        <v>6</v>
      </c>
      <c r="C1752" s="5">
        <f t="shared" ref="C1752:C1782" si="616">YEAR(A1752)</f>
        <v>2023</v>
      </c>
      <c r="D1752" s="105" t="s">
        <v>1618</v>
      </c>
      <c r="E1752" s="5" t="str">
        <f>VLOOKUP(F1752,'Set up'!$A$2:$C$48,2,FALSE)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up'!$A$2:$C$48,3,FALSE)</f>
        <v>Cash</v>
      </c>
      <c r="J1752" s="5">
        <f>VLOOKUP(F1752,'Set up'!$A$2:$D$48,4,FALSE)</f>
        <v>0</v>
      </c>
      <c r="K1752" s="4">
        <f t="shared" ref="K1752:K1815" si="617">A1752+J1752</f>
        <v>45085</v>
      </c>
      <c r="L1752" s="5">
        <f t="shared" ref="L1752:L1803" si="618">MONTH(K1752)</f>
        <v>6</v>
      </c>
      <c r="M1752" s="5">
        <f t="shared" ref="M1752:M1803" si="619">YEAR(K1752)</f>
        <v>2023</v>
      </c>
      <c r="N1752" s="6">
        <v>1804</v>
      </c>
      <c r="O1752" s="6">
        <f t="shared" si="612"/>
        <v>-1804</v>
      </c>
      <c r="P1752" s="6">
        <f t="shared" ref="P1752:P1782" si="620">SUM(N1752+O1752)</f>
        <v>0</v>
      </c>
      <c r="Q1752" s="7">
        <f t="shared" ref="Q1752:Q1782" si="621">SUM(Q1751+N1752)</f>
        <v>3190406.2500000014</v>
      </c>
      <c r="R1752" s="44" t="str">
        <f>VLOOKUP(F1752,'Set up'!$A$2:$E$48,5,FALSE)</f>
        <v>Trsf</v>
      </c>
      <c r="S1752" s="1" t="s">
        <v>1666</v>
      </c>
    </row>
    <row r="1753" spans="1:19" ht="15" customHeight="1" x14ac:dyDescent="0.35">
      <c r="A1753" s="4">
        <v>45085</v>
      </c>
      <c r="B1753" s="5">
        <f t="shared" si="615"/>
        <v>6</v>
      </c>
      <c r="C1753" s="5">
        <f t="shared" si="616"/>
        <v>2023</v>
      </c>
      <c r="D1753" s="105" t="s">
        <v>1618</v>
      </c>
      <c r="E1753" s="5" t="str">
        <f>VLOOKUP(F1753,'Set up'!$A$2:$C$48,2,FALSE)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up'!$A$2:$C$48,3,FALSE)</f>
        <v>Cash</v>
      </c>
      <c r="J1753" s="5">
        <f>VLOOKUP(F1753,'Set up'!$A$2:$D$48,4,FALSE)</f>
        <v>0</v>
      </c>
      <c r="K1753" s="4">
        <f t="shared" si="617"/>
        <v>45085</v>
      </c>
      <c r="L1753" s="5">
        <f t="shared" si="618"/>
        <v>6</v>
      </c>
      <c r="M1753" s="5">
        <f t="shared" si="619"/>
        <v>2023</v>
      </c>
      <c r="N1753" s="6">
        <v>912</v>
      </c>
      <c r="O1753" s="6">
        <f t="shared" si="612"/>
        <v>-912</v>
      </c>
      <c r="P1753" s="6">
        <f t="shared" si="620"/>
        <v>0</v>
      </c>
      <c r="Q1753" s="7">
        <f t="shared" si="621"/>
        <v>3191318.2500000014</v>
      </c>
      <c r="R1753" s="44" t="str">
        <f>VLOOKUP(F1753,'Set up'!$A$2:$E$48,5,FALSE)</f>
        <v>Trsf</v>
      </c>
      <c r="S1753" s="1" t="s">
        <v>1666</v>
      </c>
    </row>
    <row r="1754" spans="1:19" ht="15" customHeight="1" x14ac:dyDescent="0.35">
      <c r="A1754" s="4">
        <v>45085</v>
      </c>
      <c r="B1754" s="5">
        <f t="shared" si="615"/>
        <v>6</v>
      </c>
      <c r="C1754" s="5">
        <f t="shared" si="616"/>
        <v>2023</v>
      </c>
      <c r="D1754" s="105" t="s">
        <v>1618</v>
      </c>
      <c r="E1754" s="5" t="str">
        <f>VLOOKUP(F1754,'Set up'!$A$2:$C$48,2,FALSE)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up'!$A$2:$C$48,3,FALSE)</f>
        <v>Cash</v>
      </c>
      <c r="J1754" s="5">
        <f>VLOOKUP(F1754,'Set up'!$A$2:$D$48,4,FALSE)</f>
        <v>0</v>
      </c>
      <c r="K1754" s="4">
        <f t="shared" si="617"/>
        <v>45085</v>
      </c>
      <c r="L1754" s="5">
        <f t="shared" si="618"/>
        <v>6</v>
      </c>
      <c r="M1754" s="5">
        <f t="shared" si="619"/>
        <v>2023</v>
      </c>
      <c r="N1754" s="6">
        <v>62.5</v>
      </c>
      <c r="O1754" s="6">
        <f t="shared" si="612"/>
        <v>-62.5</v>
      </c>
      <c r="P1754" s="6">
        <f t="shared" si="620"/>
        <v>0</v>
      </c>
      <c r="Q1754" s="7">
        <f t="shared" si="621"/>
        <v>3191380.7500000014</v>
      </c>
      <c r="R1754" s="44" t="str">
        <f>VLOOKUP(F1754,'Set up'!$A$2:$E$48,5,FALSE)</f>
        <v>Trsf</v>
      </c>
      <c r="S1754" s="1" t="s">
        <v>1666</v>
      </c>
    </row>
    <row r="1755" spans="1:19" ht="15" customHeight="1" x14ac:dyDescent="0.35">
      <c r="A1755" s="4">
        <v>45085</v>
      </c>
      <c r="B1755" s="5">
        <f t="shared" si="615"/>
        <v>6</v>
      </c>
      <c r="C1755" s="5">
        <f t="shared" si="616"/>
        <v>2023</v>
      </c>
      <c r="D1755" s="105" t="s">
        <v>1618</v>
      </c>
      <c r="E1755" s="5" t="str">
        <f>VLOOKUP(F1755,'Set up'!$A$2:$C$48,2,FALSE)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up'!$A$2:$C$48,3,FALSE)</f>
        <v>Cash</v>
      </c>
      <c r="J1755" s="5">
        <f>VLOOKUP(F1755,'Set up'!$A$2:$D$48,4,FALSE)</f>
        <v>0</v>
      </c>
      <c r="K1755" s="4">
        <f t="shared" si="617"/>
        <v>45085</v>
      </c>
      <c r="L1755" s="5">
        <f t="shared" si="618"/>
        <v>6</v>
      </c>
      <c r="M1755" s="5">
        <f t="shared" si="619"/>
        <v>2023</v>
      </c>
      <c r="N1755" s="6">
        <v>190</v>
      </c>
      <c r="O1755" s="6">
        <f t="shared" si="612"/>
        <v>-190</v>
      </c>
      <c r="P1755" s="6">
        <f t="shared" si="620"/>
        <v>0</v>
      </c>
      <c r="Q1755" s="7">
        <f t="shared" si="621"/>
        <v>3191570.7500000014</v>
      </c>
      <c r="R1755" s="44" t="str">
        <f>VLOOKUP(F1755,'Set up'!$A$2:$E$48,5,FALSE)</f>
        <v>Trsf</v>
      </c>
      <c r="S1755" s="1" t="s">
        <v>1666</v>
      </c>
    </row>
    <row r="1756" spans="1:19" ht="15" customHeight="1" x14ac:dyDescent="0.35">
      <c r="A1756" s="4">
        <v>45086</v>
      </c>
      <c r="B1756" s="5">
        <f t="shared" si="615"/>
        <v>6</v>
      </c>
      <c r="C1756" s="5">
        <f t="shared" si="616"/>
        <v>2023</v>
      </c>
      <c r="D1756" s="88" t="s">
        <v>1622</v>
      </c>
      <c r="E1756" s="5" t="str">
        <f>VLOOKUP(F1756,'Set up'!$A$2:$C$48,2,FALSE)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up'!$A$2:$C$48,3,FALSE)</f>
        <v>Cash</v>
      </c>
      <c r="J1756" s="5">
        <f>VLOOKUP(F1756,'Set up'!$A$2:$D$48,4,FALSE)</f>
        <v>0</v>
      </c>
      <c r="K1756" s="4">
        <f t="shared" si="617"/>
        <v>45086</v>
      </c>
      <c r="L1756" s="5">
        <f t="shared" si="618"/>
        <v>6</v>
      </c>
      <c r="M1756" s="5">
        <f t="shared" si="619"/>
        <v>2023</v>
      </c>
      <c r="N1756" s="6">
        <v>1870</v>
      </c>
      <c r="O1756" s="6">
        <f t="shared" ref="O1756:O1768" si="622">-N1756</f>
        <v>-1870</v>
      </c>
      <c r="P1756" s="6">
        <f t="shared" si="620"/>
        <v>0</v>
      </c>
      <c r="Q1756" s="7">
        <f t="shared" si="621"/>
        <v>3193440.7500000014</v>
      </c>
      <c r="R1756" s="44" t="str">
        <f>VLOOKUP(F1756,'Set up'!$A$2:$E$48,5,FALSE)</f>
        <v>Trsf</v>
      </c>
      <c r="S1756" s="117" t="s">
        <v>1695</v>
      </c>
    </row>
    <row r="1757" spans="1:19" ht="15" customHeight="1" x14ac:dyDescent="0.35">
      <c r="A1757" s="4">
        <v>45086</v>
      </c>
      <c r="B1757" s="5">
        <f t="shared" si="615"/>
        <v>6</v>
      </c>
      <c r="C1757" s="5">
        <f t="shared" si="616"/>
        <v>2023</v>
      </c>
      <c r="D1757" s="88" t="s">
        <v>1622</v>
      </c>
      <c r="E1757" s="5" t="str">
        <f>VLOOKUP(F1757,'Set up'!$A$2:$C$48,2,FALSE)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up'!$A$2:$C$48,3,FALSE)</f>
        <v>Cash</v>
      </c>
      <c r="J1757" s="5">
        <f>VLOOKUP(F1757,'Set up'!$A$2:$D$48,4,FALSE)</f>
        <v>0</v>
      </c>
      <c r="K1757" s="4">
        <f t="shared" si="617"/>
        <v>45086</v>
      </c>
      <c r="L1757" s="5">
        <f t="shared" si="618"/>
        <v>6</v>
      </c>
      <c r="M1757" s="5">
        <f t="shared" si="619"/>
        <v>2023</v>
      </c>
      <c r="N1757" s="6">
        <v>450</v>
      </c>
      <c r="O1757" s="6">
        <f t="shared" si="622"/>
        <v>-450</v>
      </c>
      <c r="P1757" s="6">
        <f t="shared" si="620"/>
        <v>0</v>
      </c>
      <c r="Q1757" s="7">
        <f t="shared" si="621"/>
        <v>3193890.7500000014</v>
      </c>
      <c r="R1757" s="44" t="str">
        <f>VLOOKUP(F1757,'Set up'!$A$2:$E$48,5,FALSE)</f>
        <v>Trsf</v>
      </c>
      <c r="S1757" s="117" t="s">
        <v>1695</v>
      </c>
    </row>
    <row r="1758" spans="1:19" ht="15" customHeight="1" x14ac:dyDescent="0.35">
      <c r="A1758" s="4">
        <v>45086</v>
      </c>
      <c r="B1758" s="5">
        <f t="shared" si="615"/>
        <v>6</v>
      </c>
      <c r="C1758" s="5">
        <f t="shared" si="616"/>
        <v>2023</v>
      </c>
      <c r="D1758" s="88" t="s">
        <v>1622</v>
      </c>
      <c r="E1758" s="5" t="str">
        <f>VLOOKUP(F1758,'Set up'!$A$2:$C$48,2,FALSE)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up'!$A$2:$C$48,3,FALSE)</f>
        <v>Cash</v>
      </c>
      <c r="J1758" s="5">
        <f>VLOOKUP(F1758,'Set up'!$A$2:$D$48,4,FALSE)</f>
        <v>0</v>
      </c>
      <c r="K1758" s="4">
        <f t="shared" si="617"/>
        <v>45086</v>
      </c>
      <c r="L1758" s="5">
        <f t="shared" si="618"/>
        <v>6</v>
      </c>
      <c r="M1758" s="5">
        <f t="shared" si="619"/>
        <v>2023</v>
      </c>
      <c r="N1758" s="6">
        <v>225</v>
      </c>
      <c r="O1758" s="6">
        <f t="shared" si="622"/>
        <v>-225</v>
      </c>
      <c r="P1758" s="6">
        <f t="shared" si="620"/>
        <v>0</v>
      </c>
      <c r="Q1758" s="7">
        <f t="shared" si="621"/>
        <v>3194115.7500000014</v>
      </c>
      <c r="R1758" s="44" t="str">
        <f>VLOOKUP(F1758,'Set up'!$A$2:$E$48,5,FALSE)</f>
        <v>Trsf</v>
      </c>
      <c r="S1758" s="117" t="s">
        <v>1695</v>
      </c>
    </row>
    <row r="1759" spans="1:19" ht="15" customHeight="1" x14ac:dyDescent="0.35">
      <c r="A1759" s="4">
        <v>45086</v>
      </c>
      <c r="B1759" s="5">
        <f t="shared" si="615"/>
        <v>6</v>
      </c>
      <c r="C1759" s="5">
        <f t="shared" si="616"/>
        <v>2023</v>
      </c>
      <c r="D1759" s="88" t="s">
        <v>1622</v>
      </c>
      <c r="E1759" s="5" t="str">
        <f>VLOOKUP(F1759,'Set up'!$A$2:$C$48,2,FALSE)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up'!$A$2:$C$48,3,FALSE)</f>
        <v>Cash</v>
      </c>
      <c r="J1759" s="5">
        <f>VLOOKUP(F1759,'Set up'!$A$2:$D$48,4,FALSE)</f>
        <v>0</v>
      </c>
      <c r="K1759" s="4">
        <f t="shared" si="617"/>
        <v>45086</v>
      </c>
      <c r="L1759" s="5">
        <f t="shared" si="618"/>
        <v>6</v>
      </c>
      <c r="M1759" s="5">
        <f t="shared" si="619"/>
        <v>2023</v>
      </c>
      <c r="N1759" s="6">
        <v>247.8</v>
      </c>
      <c r="O1759" s="91">
        <f>-247.8</f>
        <v>-247.8</v>
      </c>
      <c r="P1759" s="91">
        <f t="shared" si="620"/>
        <v>0</v>
      </c>
      <c r="Q1759" s="7">
        <f t="shared" si="621"/>
        <v>3194363.5500000012</v>
      </c>
      <c r="R1759" s="44" t="str">
        <f>VLOOKUP(F1759,'Set up'!$A$2:$E$48,5,FALSE)</f>
        <v>Trsf</v>
      </c>
      <c r="S1759" s="117" t="s">
        <v>1695</v>
      </c>
    </row>
    <row r="1760" spans="1:19" ht="15" customHeight="1" x14ac:dyDescent="0.35">
      <c r="A1760" s="4" t="s">
        <v>1625</v>
      </c>
      <c r="B1760" s="5">
        <f t="shared" si="615"/>
        <v>6</v>
      </c>
      <c r="C1760" s="5">
        <f t="shared" si="616"/>
        <v>2023</v>
      </c>
      <c r="D1760" s="88" t="s">
        <v>1623</v>
      </c>
      <c r="E1760" s="5" t="str">
        <f>VLOOKUP(F1760,'Set up'!$A$2:$C$48,2,FALSE)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up'!$A$2:$C$48,3,FALSE)</f>
        <v>Cash</v>
      </c>
      <c r="J1760" s="5">
        <f>VLOOKUP(F1760,'Set up'!$A$2:$D$48,4,FALSE)</f>
        <v>0</v>
      </c>
      <c r="K1760" s="4">
        <f t="shared" si="617"/>
        <v>45089</v>
      </c>
      <c r="L1760" s="5">
        <f t="shared" si="618"/>
        <v>6</v>
      </c>
      <c r="M1760" s="5">
        <f t="shared" si="619"/>
        <v>2023</v>
      </c>
      <c r="N1760" s="6">
        <v>1870</v>
      </c>
      <c r="O1760" s="6">
        <f t="shared" si="622"/>
        <v>-1870</v>
      </c>
      <c r="P1760" s="6">
        <f t="shared" si="620"/>
        <v>0</v>
      </c>
      <c r="Q1760" s="7">
        <f t="shared" si="621"/>
        <v>3196233.5500000012</v>
      </c>
      <c r="R1760" s="44" t="str">
        <f>VLOOKUP(F1760,'Set up'!$A$2:$E$48,5,FALSE)</f>
        <v>Trsf</v>
      </c>
      <c r="S1760" s="1" t="s">
        <v>1671</v>
      </c>
    </row>
    <row r="1761" spans="1:19" ht="15" customHeight="1" x14ac:dyDescent="0.35">
      <c r="A1761" s="4" t="s">
        <v>1625</v>
      </c>
      <c r="B1761" s="5">
        <f t="shared" si="615"/>
        <v>6</v>
      </c>
      <c r="C1761" s="5">
        <f t="shared" si="616"/>
        <v>2023</v>
      </c>
      <c r="D1761" s="88" t="s">
        <v>1623</v>
      </c>
      <c r="E1761" s="5" t="str">
        <f>VLOOKUP(F1761,'Set up'!$A$2:$C$48,2,FALSE)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up'!$A$2:$C$48,3,FALSE)</f>
        <v>Cash</v>
      </c>
      <c r="J1761" s="5">
        <f>VLOOKUP(F1761,'Set up'!$A$2:$D$48,4,FALSE)</f>
        <v>0</v>
      </c>
      <c r="K1761" s="4">
        <f t="shared" si="617"/>
        <v>45089</v>
      </c>
      <c r="L1761" s="5">
        <f t="shared" si="618"/>
        <v>6</v>
      </c>
      <c r="M1761" s="5">
        <f t="shared" si="619"/>
        <v>2023</v>
      </c>
      <c r="N1761" s="6">
        <v>450</v>
      </c>
      <c r="O1761" s="6">
        <f t="shared" si="622"/>
        <v>-450</v>
      </c>
      <c r="P1761" s="6">
        <f t="shared" si="620"/>
        <v>0</v>
      </c>
      <c r="Q1761" s="7">
        <f t="shared" si="621"/>
        <v>3196683.5500000012</v>
      </c>
      <c r="R1761" s="44" t="str">
        <f>VLOOKUP(F1761,'Set up'!$A$2:$E$48,5,FALSE)</f>
        <v>Trsf</v>
      </c>
      <c r="S1761" s="1" t="s">
        <v>1671</v>
      </c>
    </row>
    <row r="1762" spans="1:19" ht="15" customHeight="1" x14ac:dyDescent="0.35">
      <c r="A1762" s="4" t="s">
        <v>1625</v>
      </c>
      <c r="B1762" s="5">
        <f t="shared" si="615"/>
        <v>6</v>
      </c>
      <c r="C1762" s="5">
        <f t="shared" si="616"/>
        <v>2023</v>
      </c>
      <c r="D1762" s="88" t="s">
        <v>1623</v>
      </c>
      <c r="E1762" s="5" t="str">
        <f>VLOOKUP(F1762,'Set up'!$A$2:$C$48,2,FALSE)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up'!$A$2:$C$48,3,FALSE)</f>
        <v>Cash</v>
      </c>
      <c r="J1762" s="5">
        <f>VLOOKUP(F1762,'Set up'!$A$2:$D$48,4,FALSE)</f>
        <v>0</v>
      </c>
      <c r="K1762" s="4">
        <f t="shared" si="617"/>
        <v>45089</v>
      </c>
      <c r="L1762" s="5">
        <f t="shared" si="618"/>
        <v>6</v>
      </c>
      <c r="M1762" s="5">
        <f t="shared" si="619"/>
        <v>2023</v>
      </c>
      <c r="N1762" s="6">
        <v>225</v>
      </c>
      <c r="O1762" s="6">
        <f t="shared" si="622"/>
        <v>-225</v>
      </c>
      <c r="P1762" s="6">
        <f t="shared" si="620"/>
        <v>0</v>
      </c>
      <c r="Q1762" s="7">
        <f t="shared" si="621"/>
        <v>3196908.5500000012</v>
      </c>
      <c r="R1762" s="44" t="str">
        <f>VLOOKUP(F1762,'Set up'!$A$2:$E$48,5,FALSE)</f>
        <v>Trsf</v>
      </c>
      <c r="S1762" s="1" t="s">
        <v>1671</v>
      </c>
    </row>
    <row r="1763" spans="1:19" ht="15" customHeight="1" x14ac:dyDescent="0.35">
      <c r="A1763" s="4" t="s">
        <v>1625</v>
      </c>
      <c r="B1763" s="5">
        <f t="shared" si="615"/>
        <v>6</v>
      </c>
      <c r="C1763" s="5">
        <f t="shared" si="616"/>
        <v>2023</v>
      </c>
      <c r="D1763" s="88" t="s">
        <v>1623</v>
      </c>
      <c r="E1763" s="5" t="str">
        <f>VLOOKUP(F1763,'Set up'!$A$2:$C$48,2,FALSE)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up'!$A$2:$C$48,3,FALSE)</f>
        <v>Cash</v>
      </c>
      <c r="J1763" s="5">
        <f>VLOOKUP(F1763,'Set up'!$A$2:$D$48,4,FALSE)</f>
        <v>0</v>
      </c>
      <c r="K1763" s="4">
        <f t="shared" si="617"/>
        <v>45089</v>
      </c>
      <c r="L1763" s="5">
        <f t="shared" si="618"/>
        <v>6</v>
      </c>
      <c r="M1763" s="5">
        <f t="shared" si="619"/>
        <v>2023</v>
      </c>
      <c r="N1763" s="6">
        <v>236</v>
      </c>
      <c r="O1763" s="6">
        <f t="shared" si="622"/>
        <v>-236</v>
      </c>
      <c r="P1763" s="6">
        <f t="shared" si="620"/>
        <v>0</v>
      </c>
      <c r="Q1763" s="7">
        <f t="shared" si="621"/>
        <v>3197144.5500000012</v>
      </c>
      <c r="R1763" s="44" t="str">
        <f>VLOOKUP(F1763,'Set up'!$A$2:$E$48,5,FALSE)</f>
        <v>Trsf</v>
      </c>
      <c r="S1763" s="1" t="s">
        <v>1671</v>
      </c>
    </row>
    <row r="1764" spans="1:19" ht="15" customHeight="1" x14ac:dyDescent="0.35">
      <c r="A1764" s="4" t="s">
        <v>1625</v>
      </c>
      <c r="B1764" s="5">
        <f t="shared" si="615"/>
        <v>6</v>
      </c>
      <c r="C1764" s="5">
        <f t="shared" si="616"/>
        <v>2023</v>
      </c>
      <c r="D1764" s="88" t="s">
        <v>1623</v>
      </c>
      <c r="E1764" s="5" t="str">
        <f>VLOOKUP(F1764,'Set up'!$A$2:$C$48,2,FALSE)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up'!$A$2:$C$48,3,FALSE)</f>
        <v>Cash</v>
      </c>
      <c r="J1764" s="5">
        <f>VLOOKUP(F1764,'Set up'!$A$2:$D$48,4,FALSE)</f>
        <v>0</v>
      </c>
      <c r="K1764" s="4">
        <f t="shared" si="617"/>
        <v>45089</v>
      </c>
      <c r="L1764" s="5">
        <f t="shared" si="618"/>
        <v>6</v>
      </c>
      <c r="M1764" s="5">
        <f t="shared" si="619"/>
        <v>2023</v>
      </c>
      <c r="N1764" s="6">
        <v>1390</v>
      </c>
      <c r="O1764" s="6">
        <f t="shared" si="622"/>
        <v>-1390</v>
      </c>
      <c r="P1764" s="6">
        <f t="shared" si="620"/>
        <v>0</v>
      </c>
      <c r="Q1764" s="7">
        <f t="shared" si="621"/>
        <v>3198534.5500000012</v>
      </c>
      <c r="R1764" s="44" t="str">
        <f>VLOOKUP(F1764,'Set up'!$A$2:$E$48,5,FALSE)</f>
        <v>Trsf</v>
      </c>
      <c r="S1764" s="1" t="s">
        <v>1671</v>
      </c>
    </row>
    <row r="1765" spans="1:19" ht="15" customHeight="1" x14ac:dyDescent="0.35">
      <c r="A1765" s="4" t="s">
        <v>1625</v>
      </c>
      <c r="B1765" s="5">
        <f t="shared" si="615"/>
        <v>6</v>
      </c>
      <c r="C1765" s="5">
        <f t="shared" si="616"/>
        <v>2023</v>
      </c>
      <c r="D1765" s="88" t="s">
        <v>1623</v>
      </c>
      <c r="E1765" s="5" t="str">
        <f>VLOOKUP(F1765,'Set up'!$A$2:$C$48,2,FALSE)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up'!$A$2:$C$48,3,FALSE)</f>
        <v>Cash</v>
      </c>
      <c r="J1765" s="5">
        <f>VLOOKUP(F1765,'Set up'!$A$2:$D$48,4,FALSE)</f>
        <v>0</v>
      </c>
      <c r="K1765" s="4">
        <f t="shared" si="617"/>
        <v>45089</v>
      </c>
      <c r="L1765" s="5">
        <f t="shared" si="618"/>
        <v>6</v>
      </c>
      <c r="M1765" s="5">
        <f t="shared" si="619"/>
        <v>2023</v>
      </c>
      <c r="N1765" s="6">
        <v>187.5</v>
      </c>
      <c r="O1765" s="6">
        <f t="shared" si="622"/>
        <v>-187.5</v>
      </c>
      <c r="P1765" s="6">
        <f t="shared" si="620"/>
        <v>0</v>
      </c>
      <c r="Q1765" s="7">
        <f t="shared" si="621"/>
        <v>3198722.0500000012</v>
      </c>
      <c r="R1765" s="44" t="str">
        <f>VLOOKUP(F1765,'Set up'!$A$2:$E$48,5,FALSE)</f>
        <v>Trsf</v>
      </c>
      <c r="S1765" s="1" t="s">
        <v>1671</v>
      </c>
    </row>
    <row r="1766" spans="1:19" ht="15" customHeight="1" x14ac:dyDescent="0.35">
      <c r="A1766" s="4" t="s">
        <v>1625</v>
      </c>
      <c r="B1766" s="5">
        <f t="shared" si="615"/>
        <v>6</v>
      </c>
      <c r="C1766" s="5">
        <f t="shared" si="616"/>
        <v>2023</v>
      </c>
      <c r="D1766" s="88" t="s">
        <v>1623</v>
      </c>
      <c r="E1766" s="5" t="str">
        <f>VLOOKUP(F1766,'Set up'!$A$2:$C$48,2,FALSE)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up'!$A$2:$C$48,3,FALSE)</f>
        <v>Cash</v>
      </c>
      <c r="J1766" s="5">
        <f>VLOOKUP(F1766,'Set up'!$A$2:$D$48,4,FALSE)</f>
        <v>0</v>
      </c>
      <c r="K1766" s="4">
        <f t="shared" si="617"/>
        <v>45089</v>
      </c>
      <c r="L1766" s="5">
        <f t="shared" si="618"/>
        <v>6</v>
      </c>
      <c r="M1766" s="5">
        <f t="shared" si="619"/>
        <v>2023</v>
      </c>
      <c r="N1766" s="6">
        <v>95</v>
      </c>
      <c r="O1766" s="6">
        <f t="shared" si="622"/>
        <v>-95</v>
      </c>
      <c r="P1766" s="6">
        <f t="shared" si="620"/>
        <v>0</v>
      </c>
      <c r="Q1766" s="7">
        <f t="shared" si="621"/>
        <v>3198817.0500000012</v>
      </c>
      <c r="R1766" s="44" t="str">
        <f>VLOOKUP(F1766,'Set up'!$A$2:$E$48,5,FALSE)</f>
        <v>Trsf</v>
      </c>
      <c r="S1766" s="1" t="s">
        <v>1671</v>
      </c>
    </row>
    <row r="1767" spans="1:19" ht="15" customHeight="1" x14ac:dyDescent="0.35">
      <c r="A1767" s="4">
        <v>45091</v>
      </c>
      <c r="B1767" s="5">
        <f t="shared" si="615"/>
        <v>6</v>
      </c>
      <c r="C1767" s="5">
        <f t="shared" si="616"/>
        <v>2023</v>
      </c>
      <c r="D1767" s="5" t="s">
        <v>1626</v>
      </c>
      <c r="E1767" s="5" t="str">
        <f>VLOOKUP(F1767,'Set up'!$A$2:$C$48,2,FALSE)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up'!$A$2:$C$48,3,FALSE)</f>
        <v>Cash</v>
      </c>
      <c r="J1767" s="5">
        <f>VLOOKUP(F1767,'Set up'!$A$2:$D$48,4,FALSE)</f>
        <v>0</v>
      </c>
      <c r="K1767" s="4">
        <f t="shared" si="617"/>
        <v>45091</v>
      </c>
      <c r="L1767" s="5">
        <f t="shared" si="618"/>
        <v>6</v>
      </c>
      <c r="M1767" s="5">
        <f t="shared" si="619"/>
        <v>2023</v>
      </c>
      <c r="N1767" s="6">
        <v>150</v>
      </c>
      <c r="O1767" s="6">
        <f t="shared" si="622"/>
        <v>-150</v>
      </c>
      <c r="P1767" s="6">
        <f t="shared" si="620"/>
        <v>0</v>
      </c>
      <c r="Q1767" s="7">
        <f t="shared" si="621"/>
        <v>3198967.0500000012</v>
      </c>
      <c r="R1767" s="44" t="str">
        <f>VLOOKUP(F1767,'Set up'!$A$2:$E$48,5,FALSE)</f>
        <v>Trsf</v>
      </c>
      <c r="S1767" s="1" t="s">
        <v>2228</v>
      </c>
    </row>
    <row r="1768" spans="1:19" ht="15" customHeight="1" x14ac:dyDescent="0.35">
      <c r="A1768" s="4">
        <v>45091</v>
      </c>
      <c r="B1768" s="5">
        <f t="shared" si="615"/>
        <v>6</v>
      </c>
      <c r="C1768" s="5">
        <f t="shared" si="616"/>
        <v>2023</v>
      </c>
      <c r="D1768" s="5" t="s">
        <v>1626</v>
      </c>
      <c r="E1768" s="5" t="str">
        <f>VLOOKUP(F1768,'Set up'!$A$2:$C$48,2,FALSE)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up'!$A$2:$C$48,3,FALSE)</f>
        <v>Cash</v>
      </c>
      <c r="J1768" s="5">
        <f>VLOOKUP(F1768,'Set up'!$A$2:$D$48,4,FALSE)</f>
        <v>0</v>
      </c>
      <c r="K1768" s="4">
        <f t="shared" si="617"/>
        <v>45091</v>
      </c>
      <c r="L1768" s="5">
        <f t="shared" si="618"/>
        <v>6</v>
      </c>
      <c r="M1768" s="5">
        <f t="shared" si="619"/>
        <v>2023</v>
      </c>
      <c r="N1768" s="6">
        <v>260</v>
      </c>
      <c r="O1768" s="6">
        <f t="shared" si="622"/>
        <v>-260</v>
      </c>
      <c r="P1768" s="6">
        <f t="shared" si="620"/>
        <v>0</v>
      </c>
      <c r="Q1768" s="7">
        <f t="shared" si="621"/>
        <v>3199227.0500000012</v>
      </c>
      <c r="R1768" s="44" t="str">
        <f>VLOOKUP(F1768,'Set up'!$A$2:$E$48,5,FALSE)</f>
        <v>Trsf</v>
      </c>
      <c r="S1768" s="1" t="s">
        <v>2229</v>
      </c>
    </row>
    <row r="1769" spans="1:19" ht="15" customHeight="1" x14ac:dyDescent="0.35">
      <c r="A1769" s="4">
        <v>45092</v>
      </c>
      <c r="B1769" s="5">
        <f t="shared" si="615"/>
        <v>6</v>
      </c>
      <c r="C1769" s="5">
        <f t="shared" si="616"/>
        <v>2023</v>
      </c>
      <c r="D1769" s="5" t="s">
        <v>1628</v>
      </c>
      <c r="E1769" s="5" t="str">
        <f>VLOOKUP(F1769,'Set up'!$A$2:$C$48,2,FALSE)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up'!$A$2:$C$48,3,FALSE)</f>
        <v>Cash</v>
      </c>
      <c r="J1769" s="5">
        <f>VLOOKUP(F1769,'Set up'!$A$2:$D$48,4,FALSE)</f>
        <v>0</v>
      </c>
      <c r="K1769" s="4">
        <f t="shared" si="617"/>
        <v>45092</v>
      </c>
      <c r="L1769" s="5">
        <f t="shared" si="618"/>
        <v>6</v>
      </c>
      <c r="M1769" s="5">
        <f t="shared" si="619"/>
        <v>2023</v>
      </c>
      <c r="N1769" s="6">
        <v>3608</v>
      </c>
      <c r="O1769" s="6">
        <f>-N1769</f>
        <v>-3608</v>
      </c>
      <c r="P1769" s="6">
        <f t="shared" si="620"/>
        <v>0</v>
      </c>
      <c r="Q1769" s="7">
        <f t="shared" si="621"/>
        <v>3202835.0500000012</v>
      </c>
      <c r="R1769" s="44" t="str">
        <f>VLOOKUP(F1769,'Set up'!$A$2:$E$48,5,FALSE)</f>
        <v>Cash</v>
      </c>
      <c r="S1769" s="1" t="s">
        <v>1679</v>
      </c>
    </row>
    <row r="1770" spans="1:19" ht="15" customHeight="1" x14ac:dyDescent="0.35">
      <c r="A1770" s="4">
        <v>45092</v>
      </c>
      <c r="B1770" s="5">
        <f t="shared" si="615"/>
        <v>6</v>
      </c>
      <c r="C1770" s="5">
        <f t="shared" si="616"/>
        <v>2023</v>
      </c>
      <c r="D1770" s="5" t="s">
        <v>1628</v>
      </c>
      <c r="E1770" s="5" t="str">
        <f>VLOOKUP(F1770,'Set up'!$A$2:$C$48,2,FALSE)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up'!$A$2:$C$48,3,FALSE)</f>
        <v>Cash</v>
      </c>
      <c r="J1770" s="5">
        <f>VLOOKUP(F1770,'Set up'!$A$2:$D$48,4,FALSE)</f>
        <v>0</v>
      </c>
      <c r="K1770" s="4">
        <f t="shared" si="617"/>
        <v>45092</v>
      </c>
      <c r="L1770" s="5">
        <f t="shared" si="618"/>
        <v>6</v>
      </c>
      <c r="M1770" s="5">
        <f t="shared" si="619"/>
        <v>2023</v>
      </c>
      <c r="N1770" s="6">
        <v>474</v>
      </c>
      <c r="O1770" s="6">
        <f>-N1770</f>
        <v>-474</v>
      </c>
      <c r="P1770" s="6">
        <f t="shared" si="620"/>
        <v>0</v>
      </c>
      <c r="Q1770" s="7">
        <f t="shared" si="621"/>
        <v>3203309.0500000012</v>
      </c>
      <c r="R1770" s="44" t="str">
        <f>VLOOKUP(F1770,'Set up'!$A$2:$E$48,5,FALSE)</f>
        <v>Cash</v>
      </c>
      <c r="S1770" s="1" t="s">
        <v>1679</v>
      </c>
    </row>
    <row r="1771" spans="1:19" ht="15" customHeight="1" x14ac:dyDescent="0.35">
      <c r="A1771" s="4">
        <v>45092</v>
      </c>
      <c r="B1771" s="5">
        <f t="shared" si="615"/>
        <v>6</v>
      </c>
      <c r="C1771" s="5">
        <f t="shared" si="616"/>
        <v>2023</v>
      </c>
      <c r="D1771" s="5" t="s">
        <v>1628</v>
      </c>
      <c r="E1771" s="5" t="str">
        <f>VLOOKUP(F1771,'Set up'!$A$2:$C$48,2,FALSE)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up'!$A$2:$C$48,3,FALSE)</f>
        <v>Cash</v>
      </c>
      <c r="J1771" s="5">
        <f>VLOOKUP(F1771,'Set up'!$A$2:$D$48,4,FALSE)</f>
        <v>0</v>
      </c>
      <c r="K1771" s="4">
        <f t="shared" si="617"/>
        <v>45092</v>
      </c>
      <c r="L1771" s="5">
        <f t="shared" si="618"/>
        <v>6</v>
      </c>
      <c r="M1771" s="5">
        <f t="shared" si="619"/>
        <v>2023</v>
      </c>
      <c r="N1771" s="6">
        <v>516</v>
      </c>
      <c r="O1771" s="6">
        <f>-N1771</f>
        <v>-516</v>
      </c>
      <c r="P1771" s="6">
        <f t="shared" si="620"/>
        <v>0</v>
      </c>
      <c r="Q1771" s="7">
        <f t="shared" si="621"/>
        <v>3203825.0500000012</v>
      </c>
      <c r="R1771" s="44" t="str">
        <f>VLOOKUP(F1771,'Set up'!$A$2:$E$48,5,FALSE)</f>
        <v>Cash</v>
      </c>
      <c r="S1771" s="1" t="s">
        <v>1679</v>
      </c>
    </row>
    <row r="1772" spans="1:19" ht="15" customHeight="1" x14ac:dyDescent="0.35">
      <c r="A1772" s="4">
        <v>45092</v>
      </c>
      <c r="B1772" s="5">
        <f t="shared" si="615"/>
        <v>6</v>
      </c>
      <c r="C1772" s="5">
        <f t="shared" si="616"/>
        <v>2023</v>
      </c>
      <c r="D1772" s="5" t="s">
        <v>1628</v>
      </c>
      <c r="E1772" s="5" t="str">
        <f>VLOOKUP(F1772,'Set up'!$A$2:$C$48,2,FALSE)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up'!$A$2:$C$48,3,FALSE)</f>
        <v>Cash</v>
      </c>
      <c r="J1772" s="5">
        <f>VLOOKUP(F1772,'Set up'!$A$2:$D$48,4,FALSE)</f>
        <v>0</v>
      </c>
      <c r="K1772" s="4">
        <f t="shared" si="617"/>
        <v>45092</v>
      </c>
      <c r="L1772" s="5">
        <f t="shared" si="618"/>
        <v>6</v>
      </c>
      <c r="M1772" s="5">
        <f t="shared" si="619"/>
        <v>2023</v>
      </c>
      <c r="N1772" s="6">
        <v>320</v>
      </c>
      <c r="O1772" s="6">
        <f>-N1772</f>
        <v>-320</v>
      </c>
      <c r="P1772" s="6">
        <f t="shared" si="620"/>
        <v>0</v>
      </c>
      <c r="Q1772" s="7">
        <f t="shared" si="621"/>
        <v>3204145.0500000012</v>
      </c>
      <c r="R1772" s="44" t="str">
        <f>VLOOKUP(F1772,'Set up'!$A$2:$E$48,5,FALSE)</f>
        <v>Cash</v>
      </c>
      <c r="S1772" s="1" t="s">
        <v>1679</v>
      </c>
    </row>
    <row r="1773" spans="1:19" ht="15" customHeight="1" x14ac:dyDescent="0.35">
      <c r="A1773" s="4">
        <v>45092</v>
      </c>
      <c r="B1773" s="5">
        <f t="shared" si="615"/>
        <v>6</v>
      </c>
      <c r="C1773" s="5">
        <f t="shared" si="616"/>
        <v>2023</v>
      </c>
      <c r="D1773" s="5" t="s">
        <v>1629</v>
      </c>
      <c r="E1773" s="5" t="str">
        <f>VLOOKUP(F1773,'Set up'!$A$2:$C$48,2,FALSE)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up'!$A$2:$C$48,3,FALSE)</f>
        <v>Cash</v>
      </c>
      <c r="J1773" s="5">
        <f>VLOOKUP(F1773,'Set up'!$A$2:$D$48,4,FALSE)</f>
        <v>0</v>
      </c>
      <c r="K1773" s="4">
        <f t="shared" si="617"/>
        <v>45092</v>
      </c>
      <c r="L1773" s="5">
        <f t="shared" si="618"/>
        <v>6</v>
      </c>
      <c r="M1773" s="5">
        <f t="shared" si="619"/>
        <v>2023</v>
      </c>
      <c r="N1773" s="6">
        <v>350</v>
      </c>
      <c r="O1773" s="6">
        <f t="shared" ref="O1773:O1776" si="623">-N1773</f>
        <v>-350</v>
      </c>
      <c r="P1773" s="6">
        <f t="shared" si="620"/>
        <v>0</v>
      </c>
      <c r="Q1773" s="7">
        <f t="shared" si="621"/>
        <v>3204495.0500000012</v>
      </c>
      <c r="R1773" s="44" t="str">
        <f>VLOOKUP(F1773,'Set up'!$A$2:$E$48,5,FALSE)</f>
        <v>Trsf</v>
      </c>
      <c r="S1773" s="1" t="s">
        <v>1677</v>
      </c>
    </row>
    <row r="1774" spans="1:19" ht="15" customHeight="1" x14ac:dyDescent="0.35">
      <c r="A1774" s="4">
        <v>45092</v>
      </c>
      <c r="B1774" s="5">
        <f t="shared" si="615"/>
        <v>6</v>
      </c>
      <c r="C1774" s="5">
        <f t="shared" si="616"/>
        <v>2023</v>
      </c>
      <c r="D1774" s="5" t="s">
        <v>1629</v>
      </c>
      <c r="E1774" s="5" t="str">
        <f>VLOOKUP(F1774,'Set up'!$A$2:$C$48,2,FALSE)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up'!$A$2:$C$48,3,FALSE)</f>
        <v>Cash</v>
      </c>
      <c r="J1774" s="5">
        <f>VLOOKUP(F1774,'Set up'!$A$2:$D$48,4,FALSE)</f>
        <v>0</v>
      </c>
      <c r="K1774" s="4">
        <f t="shared" si="617"/>
        <v>45092</v>
      </c>
      <c r="L1774" s="5">
        <f t="shared" si="618"/>
        <v>6</v>
      </c>
      <c r="M1774" s="5">
        <f t="shared" si="619"/>
        <v>2023</v>
      </c>
      <c r="N1774" s="6">
        <v>105</v>
      </c>
      <c r="O1774" s="6">
        <f t="shared" si="623"/>
        <v>-105</v>
      </c>
      <c r="P1774" s="6">
        <f t="shared" si="620"/>
        <v>0</v>
      </c>
      <c r="Q1774" s="7">
        <f t="shared" si="621"/>
        <v>3204600.0500000012</v>
      </c>
      <c r="R1774" s="44" t="str">
        <f>VLOOKUP(F1774,'Set up'!$A$2:$E$48,5,FALSE)</f>
        <v>Trsf</v>
      </c>
      <c r="S1774" s="1" t="s">
        <v>1677</v>
      </c>
    </row>
    <row r="1775" spans="1:19" ht="15" customHeight="1" x14ac:dyDescent="0.35">
      <c r="A1775" s="4">
        <v>45092</v>
      </c>
      <c r="B1775" s="5">
        <f t="shared" si="615"/>
        <v>6</v>
      </c>
      <c r="C1775" s="5">
        <f t="shared" si="616"/>
        <v>2023</v>
      </c>
      <c r="D1775" s="5" t="s">
        <v>1629</v>
      </c>
      <c r="E1775" s="5" t="str">
        <f>VLOOKUP(F1775,'Set up'!$A$2:$C$48,2,FALSE)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up'!$A$2:$C$48,3,FALSE)</f>
        <v>Cash</v>
      </c>
      <c r="J1775" s="5">
        <f>VLOOKUP(F1775,'Set up'!$A$2:$D$48,4,FALSE)</f>
        <v>0</v>
      </c>
      <c r="K1775" s="4">
        <f t="shared" si="617"/>
        <v>45092</v>
      </c>
      <c r="L1775" s="5">
        <f t="shared" si="618"/>
        <v>6</v>
      </c>
      <c r="M1775" s="5">
        <f t="shared" si="619"/>
        <v>2023</v>
      </c>
      <c r="N1775" s="6">
        <v>55</v>
      </c>
      <c r="O1775" s="6">
        <f t="shared" si="623"/>
        <v>-55</v>
      </c>
      <c r="P1775" s="6">
        <f t="shared" si="620"/>
        <v>0</v>
      </c>
      <c r="Q1775" s="7">
        <f t="shared" si="621"/>
        <v>3204655.0500000012</v>
      </c>
      <c r="R1775" s="44" t="str">
        <f>VLOOKUP(F1775,'Set up'!$A$2:$E$48,5,FALSE)</f>
        <v>Trsf</v>
      </c>
      <c r="S1775" s="1" t="s">
        <v>1677</v>
      </c>
    </row>
    <row r="1776" spans="1:19" ht="15" customHeight="1" x14ac:dyDescent="0.35">
      <c r="A1776" s="4">
        <v>45092</v>
      </c>
      <c r="B1776" s="5">
        <f t="shared" si="615"/>
        <v>6</v>
      </c>
      <c r="C1776" s="5">
        <f t="shared" si="616"/>
        <v>2023</v>
      </c>
      <c r="D1776" s="5" t="s">
        <v>1629</v>
      </c>
      <c r="E1776" s="5" t="str">
        <f>VLOOKUP(F1776,'Set up'!$A$2:$C$48,2,FALSE)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up'!$A$2:$C$48,3,FALSE)</f>
        <v>Cash</v>
      </c>
      <c r="J1776" s="5">
        <f>VLOOKUP(F1776,'Set up'!$A$2:$D$48,4,FALSE)</f>
        <v>0</v>
      </c>
      <c r="K1776" s="4">
        <f t="shared" si="617"/>
        <v>45092</v>
      </c>
      <c r="L1776" s="5">
        <f t="shared" si="618"/>
        <v>6</v>
      </c>
      <c r="M1776" s="5">
        <f t="shared" si="619"/>
        <v>2023</v>
      </c>
      <c r="N1776" s="6">
        <v>80</v>
      </c>
      <c r="O1776" s="6">
        <f t="shared" si="623"/>
        <v>-80</v>
      </c>
      <c r="P1776" s="6">
        <f t="shared" si="620"/>
        <v>0</v>
      </c>
      <c r="Q1776" s="7">
        <f t="shared" si="621"/>
        <v>3204735.0500000012</v>
      </c>
      <c r="R1776" s="44" t="str">
        <f>VLOOKUP(F1776,'Set up'!$A$2:$E$48,5,FALSE)</f>
        <v>Trsf</v>
      </c>
      <c r="S1776" s="1" t="s">
        <v>1677</v>
      </c>
    </row>
    <row r="1777" spans="1:19" ht="15" customHeight="1" x14ac:dyDescent="0.35">
      <c r="A1777" s="4">
        <v>45092</v>
      </c>
      <c r="B1777" s="5">
        <f t="shared" si="615"/>
        <v>6</v>
      </c>
      <c r="C1777" s="5">
        <f t="shared" si="616"/>
        <v>2023</v>
      </c>
      <c r="D1777" s="5" t="s">
        <v>1632</v>
      </c>
      <c r="E1777" s="5" t="str">
        <f>VLOOKUP(F1777,'Set up'!$A$2:$C$48,2,FALSE)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up'!$A$2:$C$48,3,FALSE)</f>
        <v>Cash</v>
      </c>
      <c r="J1777" s="5">
        <f>VLOOKUP(F1777,'Set up'!$A$2:$D$48,4,FALSE)</f>
        <v>0</v>
      </c>
      <c r="K1777" s="4">
        <f t="shared" si="617"/>
        <v>45092</v>
      </c>
      <c r="L1777" s="5">
        <f t="shared" si="618"/>
        <v>6</v>
      </c>
      <c r="M1777" s="5">
        <f t="shared" si="619"/>
        <v>2023</v>
      </c>
      <c r="N1777" s="6">
        <v>1870</v>
      </c>
      <c r="O1777" s="6">
        <f t="shared" ref="O1777:O1781" si="624">-N1777</f>
        <v>-1870</v>
      </c>
      <c r="P1777" s="6">
        <f t="shared" si="620"/>
        <v>0</v>
      </c>
      <c r="Q1777" s="7">
        <f t="shared" si="621"/>
        <v>3206605.0500000012</v>
      </c>
      <c r="R1777" s="44" t="str">
        <f>VLOOKUP(F1777,'Set up'!$A$2:$E$48,5,FALSE)</f>
        <v>Trsf</v>
      </c>
      <c r="S1777" s="1" t="s">
        <v>1672</v>
      </c>
    </row>
    <row r="1778" spans="1:19" ht="15" customHeight="1" x14ac:dyDescent="0.35">
      <c r="A1778" s="4">
        <v>45092</v>
      </c>
      <c r="B1778" s="5">
        <f t="shared" si="615"/>
        <v>6</v>
      </c>
      <c r="C1778" s="5">
        <f t="shared" si="616"/>
        <v>2023</v>
      </c>
      <c r="D1778" s="5" t="s">
        <v>1632</v>
      </c>
      <c r="E1778" s="5" t="str">
        <f>VLOOKUP(F1778,'Set up'!$A$2:$C$48,2,FALSE)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up'!$A$2:$C$48,3,FALSE)</f>
        <v>Cash</v>
      </c>
      <c r="J1778" s="5">
        <f>VLOOKUP(F1778,'Set up'!$A$2:$D$48,4,FALSE)</f>
        <v>0</v>
      </c>
      <c r="K1778" s="4">
        <f t="shared" si="617"/>
        <v>45092</v>
      </c>
      <c r="L1778" s="5">
        <f t="shared" si="618"/>
        <v>6</v>
      </c>
      <c r="M1778" s="5">
        <f t="shared" si="619"/>
        <v>2023</v>
      </c>
      <c r="N1778" s="6">
        <v>450</v>
      </c>
      <c r="O1778" s="6">
        <f t="shared" si="624"/>
        <v>-450</v>
      </c>
      <c r="P1778" s="6">
        <f t="shared" si="620"/>
        <v>0</v>
      </c>
      <c r="Q1778" s="7">
        <f t="shared" si="621"/>
        <v>3207055.0500000012</v>
      </c>
      <c r="R1778" s="44" t="str">
        <f>VLOOKUP(F1778,'Set up'!$A$2:$E$48,5,FALSE)</f>
        <v>Trsf</v>
      </c>
      <c r="S1778" s="1" t="s">
        <v>1672</v>
      </c>
    </row>
    <row r="1779" spans="1:19" ht="15" customHeight="1" x14ac:dyDescent="0.35">
      <c r="A1779" s="4">
        <v>45092</v>
      </c>
      <c r="B1779" s="5">
        <f t="shared" si="615"/>
        <v>6</v>
      </c>
      <c r="C1779" s="5">
        <f t="shared" si="616"/>
        <v>2023</v>
      </c>
      <c r="D1779" s="5" t="s">
        <v>1632</v>
      </c>
      <c r="E1779" s="5" t="str">
        <f>VLOOKUP(F1779,'Set up'!$A$2:$C$48,2,FALSE)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up'!$A$2:$C$48,3,FALSE)</f>
        <v>Cash</v>
      </c>
      <c r="J1779" s="5">
        <f>VLOOKUP(F1779,'Set up'!$A$2:$D$48,4,FALSE)</f>
        <v>0</v>
      </c>
      <c r="K1779" s="4">
        <f t="shared" si="617"/>
        <v>45092</v>
      </c>
      <c r="L1779" s="5">
        <f t="shared" si="618"/>
        <v>6</v>
      </c>
      <c r="M1779" s="5">
        <f t="shared" si="619"/>
        <v>2023</v>
      </c>
      <c r="N1779" s="6">
        <v>236</v>
      </c>
      <c r="O1779" s="6">
        <f t="shared" si="624"/>
        <v>-236</v>
      </c>
      <c r="P1779" s="6">
        <f t="shared" si="620"/>
        <v>0</v>
      </c>
      <c r="Q1779" s="7">
        <f t="shared" si="621"/>
        <v>3207291.0500000012</v>
      </c>
      <c r="R1779" s="44" t="str">
        <f>VLOOKUP(F1779,'Set up'!$A$2:$E$48,5,FALSE)</f>
        <v>Trsf</v>
      </c>
      <c r="S1779" s="1" t="s">
        <v>1672</v>
      </c>
    </row>
    <row r="1780" spans="1:19" ht="15" customHeight="1" x14ac:dyDescent="0.35">
      <c r="A1780" s="4">
        <v>45092</v>
      </c>
      <c r="B1780" s="5">
        <f t="shared" si="615"/>
        <v>6</v>
      </c>
      <c r="C1780" s="5">
        <f t="shared" si="616"/>
        <v>2023</v>
      </c>
      <c r="D1780" s="5" t="s">
        <v>1632</v>
      </c>
      <c r="E1780" s="5" t="str">
        <f>VLOOKUP(F1780,'Set up'!$A$2:$C$48,2,FALSE)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up'!$A$2:$C$48,3,FALSE)</f>
        <v>Cash</v>
      </c>
      <c r="J1780" s="5">
        <f>VLOOKUP(F1780,'Set up'!$A$2:$D$48,4,FALSE)</f>
        <v>0</v>
      </c>
      <c r="K1780" s="4">
        <f t="shared" si="617"/>
        <v>45092</v>
      </c>
      <c r="L1780" s="5">
        <f t="shared" si="618"/>
        <v>6</v>
      </c>
      <c r="M1780" s="5">
        <f t="shared" si="619"/>
        <v>2023</v>
      </c>
      <c r="N1780" s="6">
        <v>1390</v>
      </c>
      <c r="O1780" s="6">
        <f t="shared" si="624"/>
        <v>-1390</v>
      </c>
      <c r="P1780" s="6">
        <f t="shared" si="620"/>
        <v>0</v>
      </c>
      <c r="Q1780" s="7">
        <f t="shared" si="621"/>
        <v>3208681.0500000012</v>
      </c>
      <c r="R1780" s="44" t="str">
        <f>VLOOKUP(F1780,'Set up'!$A$2:$E$48,5,FALSE)</f>
        <v>Trsf</v>
      </c>
      <c r="S1780" s="1" t="s">
        <v>1672</v>
      </c>
    </row>
    <row r="1781" spans="1:19" ht="15" customHeight="1" x14ac:dyDescent="0.35">
      <c r="A1781" s="4">
        <v>45092</v>
      </c>
      <c r="B1781" s="5">
        <f t="shared" si="615"/>
        <v>6</v>
      </c>
      <c r="C1781" s="5">
        <f t="shared" si="616"/>
        <v>2023</v>
      </c>
      <c r="D1781" s="5" t="s">
        <v>1632</v>
      </c>
      <c r="E1781" s="5" t="str">
        <f>VLOOKUP(F1781,'Set up'!$A$2:$C$48,2,FALSE)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up'!$A$2:$C$48,3,FALSE)</f>
        <v>Cash</v>
      </c>
      <c r="J1781" s="5">
        <f>VLOOKUP(F1781,'Set up'!$A$2:$D$48,4,FALSE)</f>
        <v>0</v>
      </c>
      <c r="K1781" s="4">
        <f t="shared" si="617"/>
        <v>45092</v>
      </c>
      <c r="L1781" s="5">
        <f t="shared" si="618"/>
        <v>6</v>
      </c>
      <c r="M1781" s="5">
        <f t="shared" si="619"/>
        <v>2023</v>
      </c>
      <c r="N1781" s="6">
        <v>187.5</v>
      </c>
      <c r="O1781" s="6">
        <f t="shared" si="624"/>
        <v>-187.5</v>
      </c>
      <c r="P1781" s="6">
        <f t="shared" si="620"/>
        <v>0</v>
      </c>
      <c r="Q1781" s="7">
        <f t="shared" si="621"/>
        <v>3208868.5500000012</v>
      </c>
      <c r="R1781" s="44" t="str">
        <f>VLOOKUP(F1781,'Set up'!$A$2:$E$48,5,FALSE)</f>
        <v>Trsf</v>
      </c>
      <c r="S1781" s="1" t="s">
        <v>1672</v>
      </c>
    </row>
    <row r="1782" spans="1:19" ht="15" customHeight="1" x14ac:dyDescent="0.35">
      <c r="A1782" s="4" t="s">
        <v>1636</v>
      </c>
      <c r="B1782" s="5">
        <f t="shared" si="615"/>
        <v>6</v>
      </c>
      <c r="C1782" s="5">
        <f t="shared" si="616"/>
        <v>2023</v>
      </c>
      <c r="D1782" s="5" t="s">
        <v>1633</v>
      </c>
      <c r="E1782" s="5" t="str">
        <f>VLOOKUP(F1782,'Set up'!$A$2:$C$48,2,FALSE)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up'!$A$2:$C$48,3,FALSE)</f>
        <v>Cash</v>
      </c>
      <c r="J1782" s="5">
        <f>VLOOKUP(F1782,'Set up'!$A$2:$D$48,4,FALSE)</f>
        <v>0</v>
      </c>
      <c r="K1782" s="4">
        <f t="shared" si="617"/>
        <v>45093</v>
      </c>
      <c r="L1782" s="5">
        <f t="shared" si="618"/>
        <v>6</v>
      </c>
      <c r="M1782" s="5">
        <f t="shared" si="619"/>
        <v>2023</v>
      </c>
      <c r="N1782" s="96">
        <v>375</v>
      </c>
      <c r="P1782" s="6">
        <f t="shared" si="620"/>
        <v>375</v>
      </c>
      <c r="Q1782" s="7">
        <f t="shared" si="621"/>
        <v>3209243.5500000012</v>
      </c>
      <c r="R1782" s="44" t="str">
        <f>VLOOKUP(F1782,'Set up'!$A$2:$E$48,5,FALSE)</f>
        <v>Trsf</v>
      </c>
    </row>
    <row r="1783" spans="1:19" ht="15" customHeight="1" x14ac:dyDescent="0.35">
      <c r="A1783" s="4" t="s">
        <v>1636</v>
      </c>
      <c r="B1783" s="5">
        <f t="shared" ref="B1783:B1803" si="625">MONTH(A1783)</f>
        <v>6</v>
      </c>
      <c r="C1783" s="5">
        <f t="shared" ref="C1783:C1803" si="626">YEAR(A1783)</f>
        <v>2023</v>
      </c>
      <c r="D1783" s="5" t="s">
        <v>1634</v>
      </c>
      <c r="E1783" s="5" t="str">
        <f>VLOOKUP(F1783,'Set up'!$A$2:$C$48,2,FALSE)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up'!$A$2:$C$48,3,FALSE)</f>
        <v>Cash</v>
      </c>
      <c r="J1783" s="5">
        <f>VLOOKUP(F1783,'Set up'!$A$2:$D$48,4,FALSE)</f>
        <v>0</v>
      </c>
      <c r="K1783" s="4">
        <f t="shared" si="617"/>
        <v>45093</v>
      </c>
      <c r="L1783" s="5">
        <f t="shared" si="618"/>
        <v>6</v>
      </c>
      <c r="M1783" s="5">
        <f t="shared" si="619"/>
        <v>2023</v>
      </c>
      <c r="N1783" s="6">
        <v>10692</v>
      </c>
      <c r="P1783" s="6">
        <f t="shared" ref="P1783:P1825" si="627">SUM(N1783+O1783)</f>
        <v>10692</v>
      </c>
      <c r="Q1783" s="7">
        <f t="shared" ref="Q1783:Q1825" si="628">SUM(Q1782+N1783)</f>
        <v>3219935.5500000012</v>
      </c>
      <c r="R1783" s="44" t="str">
        <f>VLOOKUP(F1783,'Set up'!$A$2:$E$48,5,FALSE)</f>
        <v>Trsf</v>
      </c>
    </row>
    <row r="1784" spans="1:19" ht="15" customHeight="1" x14ac:dyDescent="0.35">
      <c r="A1784" s="4" t="s">
        <v>1636</v>
      </c>
      <c r="B1784" s="5">
        <f t="shared" si="625"/>
        <v>6</v>
      </c>
      <c r="C1784" s="5">
        <f t="shared" si="626"/>
        <v>2023</v>
      </c>
      <c r="D1784" s="5" t="s">
        <v>1634</v>
      </c>
      <c r="E1784" s="5" t="str">
        <f>VLOOKUP(F1784,'Set up'!$A$2:$C$48,2,FALSE)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up'!$A$2:$C$48,3,FALSE)</f>
        <v>Cash</v>
      </c>
      <c r="J1784" s="5">
        <f>VLOOKUP(F1784,'Set up'!$A$2:$D$48,4,FALSE)</f>
        <v>0</v>
      </c>
      <c r="K1784" s="4">
        <f t="shared" si="617"/>
        <v>45093</v>
      </c>
      <c r="L1784" s="5">
        <f t="shared" si="618"/>
        <v>6</v>
      </c>
      <c r="M1784" s="5">
        <f t="shared" si="619"/>
        <v>2023</v>
      </c>
      <c r="N1784" s="6">
        <v>1575</v>
      </c>
      <c r="P1784" s="6">
        <f t="shared" si="627"/>
        <v>1575</v>
      </c>
      <c r="Q1784" s="7">
        <f t="shared" si="628"/>
        <v>3221510.5500000012</v>
      </c>
      <c r="R1784" s="44" t="str">
        <f>VLOOKUP(F1784,'Set up'!$A$2:$E$48,5,FALSE)</f>
        <v>Trsf</v>
      </c>
    </row>
    <row r="1785" spans="1:19" ht="15" customHeight="1" x14ac:dyDescent="0.35">
      <c r="A1785" s="4" t="s">
        <v>1636</v>
      </c>
      <c r="B1785" s="5">
        <f t="shared" si="625"/>
        <v>6</v>
      </c>
      <c r="C1785" s="5">
        <f t="shared" si="626"/>
        <v>2023</v>
      </c>
      <c r="D1785" s="5" t="s">
        <v>1634</v>
      </c>
      <c r="E1785" s="5" t="str">
        <f>VLOOKUP(F1785,'Set up'!$A$2:$C$48,2,FALSE)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up'!$A$2:$C$48,3,FALSE)</f>
        <v>Cash</v>
      </c>
      <c r="J1785" s="5">
        <f>VLOOKUP(F1785,'Set up'!$A$2:$D$48,4,FALSE)</f>
        <v>0</v>
      </c>
      <c r="K1785" s="4">
        <f t="shared" si="617"/>
        <v>45093</v>
      </c>
      <c r="L1785" s="5">
        <f t="shared" si="618"/>
        <v>6</v>
      </c>
      <c r="M1785" s="5">
        <f t="shared" si="619"/>
        <v>2023</v>
      </c>
      <c r="N1785" s="6">
        <v>1620</v>
      </c>
      <c r="P1785" s="6">
        <f t="shared" si="627"/>
        <v>1620</v>
      </c>
      <c r="Q1785" s="7">
        <f t="shared" si="628"/>
        <v>3223130.5500000012</v>
      </c>
      <c r="R1785" s="44" t="str">
        <f>VLOOKUP(F1785,'Set up'!$A$2:$E$48,5,FALSE)</f>
        <v>Trsf</v>
      </c>
    </row>
    <row r="1786" spans="1:19" ht="15" customHeight="1" x14ac:dyDescent="0.35">
      <c r="A1786" s="4" t="s">
        <v>1636</v>
      </c>
      <c r="B1786" s="5">
        <f t="shared" si="625"/>
        <v>6</v>
      </c>
      <c r="C1786" s="5">
        <f t="shared" si="626"/>
        <v>2023</v>
      </c>
      <c r="D1786" s="5" t="s">
        <v>1634</v>
      </c>
      <c r="E1786" s="5" t="str">
        <f>VLOOKUP(F1786,'Set up'!$A$2:$C$48,2,FALSE)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up'!$A$2:$C$48,3,FALSE)</f>
        <v>Cash</v>
      </c>
      <c r="J1786" s="5">
        <f>VLOOKUP(F1786,'Set up'!$A$2:$D$48,4,FALSE)</f>
        <v>0</v>
      </c>
      <c r="K1786" s="4">
        <f t="shared" si="617"/>
        <v>45093</v>
      </c>
      <c r="L1786" s="5">
        <f t="shared" si="618"/>
        <v>6</v>
      </c>
      <c r="M1786" s="5">
        <f t="shared" si="619"/>
        <v>2023</v>
      </c>
      <c r="N1786" s="6">
        <v>2480</v>
      </c>
      <c r="P1786" s="6">
        <f t="shared" si="627"/>
        <v>2480</v>
      </c>
      <c r="Q1786" s="7">
        <f t="shared" si="628"/>
        <v>3225610.5500000012</v>
      </c>
      <c r="R1786" s="44" t="str">
        <f>VLOOKUP(F1786,'Set up'!$A$2:$E$48,5,FALSE)</f>
        <v>Trsf</v>
      </c>
    </row>
    <row r="1787" spans="1:19" ht="15" customHeight="1" x14ac:dyDescent="0.35">
      <c r="A1787" s="4" t="s">
        <v>1636</v>
      </c>
      <c r="B1787" s="5">
        <f t="shared" si="625"/>
        <v>6</v>
      </c>
      <c r="C1787" s="5">
        <f t="shared" si="626"/>
        <v>2023</v>
      </c>
      <c r="D1787" s="5" t="s">
        <v>1635</v>
      </c>
      <c r="E1787" s="5" t="str">
        <f>VLOOKUP(F1787,'Set up'!$A$2:$C$48,2,FALSE)</f>
        <v>C00000013</v>
      </c>
      <c r="F1787" s="1" t="s">
        <v>1453</v>
      </c>
      <c r="G1787" s="89" t="s">
        <v>1442</v>
      </c>
      <c r="H1787" s="5">
        <v>9</v>
      </c>
      <c r="I1787" s="5" t="str">
        <f>VLOOKUP(F1787,'Set up'!$A$2:$C$48,3,FALSE)</f>
        <v>Cash</v>
      </c>
      <c r="J1787" s="5">
        <f>VLOOKUP(F1787,'Set up'!$A$2:$D$48,4,FALSE)</f>
        <v>0</v>
      </c>
      <c r="K1787" s="4">
        <f t="shared" si="617"/>
        <v>45093</v>
      </c>
      <c r="L1787" s="5">
        <f t="shared" si="618"/>
        <v>6</v>
      </c>
      <c r="M1787" s="5">
        <f t="shared" si="619"/>
        <v>2023</v>
      </c>
      <c r="N1787" s="6">
        <v>16434</v>
      </c>
      <c r="O1787" s="6">
        <f t="shared" ref="O1787:O1807" si="629">-N1787</f>
        <v>-16434</v>
      </c>
      <c r="P1787" s="6">
        <f t="shared" si="627"/>
        <v>0</v>
      </c>
      <c r="Q1787" s="7">
        <f t="shared" si="628"/>
        <v>3242044.5500000012</v>
      </c>
      <c r="R1787" s="44" t="str">
        <f>VLOOKUP(F1787,'Set up'!$A$2:$E$48,5,FALSE)</f>
        <v>Chq</v>
      </c>
      <c r="S1787" s="1" t="s">
        <v>1688</v>
      </c>
    </row>
    <row r="1788" spans="1:19" ht="15" customHeight="1" x14ac:dyDescent="0.35">
      <c r="A1788" s="4" t="s">
        <v>1640</v>
      </c>
      <c r="B1788" s="5">
        <f t="shared" si="625"/>
        <v>6</v>
      </c>
      <c r="C1788" s="5">
        <f t="shared" si="626"/>
        <v>2023</v>
      </c>
      <c r="D1788" s="105" t="s">
        <v>1635</v>
      </c>
      <c r="E1788" s="5" t="str">
        <f>VLOOKUP(F1788,'Set up'!$A$2:$C$48,2,FALSE)</f>
        <v>C00000013</v>
      </c>
      <c r="F1788" s="1" t="s">
        <v>1453</v>
      </c>
      <c r="G1788" s="89" t="s">
        <v>1443</v>
      </c>
      <c r="H1788" s="5">
        <v>10</v>
      </c>
      <c r="I1788" s="5" t="str">
        <f>VLOOKUP(F1788,'Set up'!$A$2:$C$48,3,FALSE)</f>
        <v>Cash</v>
      </c>
      <c r="J1788" s="5">
        <f>VLOOKUP(F1788,'Set up'!$A$2:$D$48,4,FALSE)</f>
        <v>0</v>
      </c>
      <c r="K1788" s="4">
        <f t="shared" si="617"/>
        <v>45096</v>
      </c>
      <c r="L1788" s="5">
        <f t="shared" si="618"/>
        <v>6</v>
      </c>
      <c r="M1788" s="5">
        <f t="shared" si="619"/>
        <v>2023</v>
      </c>
      <c r="N1788" s="6">
        <v>4266</v>
      </c>
      <c r="O1788" s="6">
        <f t="shared" si="629"/>
        <v>-4266</v>
      </c>
      <c r="P1788" s="6">
        <f t="shared" si="627"/>
        <v>0</v>
      </c>
      <c r="Q1788" s="7">
        <f t="shared" si="628"/>
        <v>3246310.5500000012</v>
      </c>
      <c r="R1788" s="44" t="str">
        <f>VLOOKUP(F1788,'Set up'!$A$2:$E$48,5,FALSE)</f>
        <v>Chq</v>
      </c>
      <c r="S1788" s="1" t="s">
        <v>1688</v>
      </c>
    </row>
    <row r="1789" spans="1:19" ht="15" customHeight="1" x14ac:dyDescent="0.35">
      <c r="A1789" s="4" t="s">
        <v>1640</v>
      </c>
      <c r="B1789" s="5">
        <f t="shared" si="625"/>
        <v>6</v>
      </c>
      <c r="C1789" s="5">
        <f t="shared" si="626"/>
        <v>2023</v>
      </c>
      <c r="D1789" s="105" t="s">
        <v>1635</v>
      </c>
      <c r="E1789" s="5" t="str">
        <f>VLOOKUP(F1789,'Set up'!$A$2:$C$48,2,FALSE)</f>
        <v>C00000013</v>
      </c>
      <c r="F1789" s="1" t="s">
        <v>1453</v>
      </c>
      <c r="G1789" s="89" t="s">
        <v>1444</v>
      </c>
      <c r="H1789" s="5">
        <v>6</v>
      </c>
      <c r="I1789" s="5" t="str">
        <f>VLOOKUP(F1789,'Set up'!$A$2:$C$48,3,FALSE)</f>
        <v>Cash</v>
      </c>
      <c r="J1789" s="5">
        <f>VLOOKUP(F1789,'Set up'!$A$2:$D$48,4,FALSE)</f>
        <v>0</v>
      </c>
      <c r="K1789" s="4">
        <f t="shared" si="617"/>
        <v>45096</v>
      </c>
      <c r="L1789" s="5">
        <f t="shared" si="618"/>
        <v>6</v>
      </c>
      <c r="M1789" s="5">
        <f t="shared" si="619"/>
        <v>2023</v>
      </c>
      <c r="N1789" s="6">
        <v>2559.6000000000004</v>
      </c>
      <c r="O1789" s="6">
        <f t="shared" si="629"/>
        <v>-2559.6000000000004</v>
      </c>
      <c r="P1789" s="6">
        <f t="shared" si="627"/>
        <v>0</v>
      </c>
      <c r="Q1789" s="7">
        <f t="shared" si="628"/>
        <v>3248870.1500000013</v>
      </c>
      <c r="R1789" s="44" t="str">
        <f>VLOOKUP(F1789,'Set up'!$A$2:$E$48,5,FALSE)</f>
        <v>Chq</v>
      </c>
      <c r="S1789" s="1" t="s">
        <v>1688</v>
      </c>
    </row>
    <row r="1790" spans="1:19" ht="15" customHeight="1" x14ac:dyDescent="0.35">
      <c r="A1790" s="4" t="s">
        <v>1640</v>
      </c>
      <c r="B1790" s="5">
        <f t="shared" si="625"/>
        <v>6</v>
      </c>
      <c r="C1790" s="5">
        <f t="shared" si="626"/>
        <v>2023</v>
      </c>
      <c r="D1790" s="105" t="s">
        <v>1635</v>
      </c>
      <c r="E1790" s="5" t="str">
        <f>VLOOKUP(F1790,'Set up'!$A$2:$C$48,2,FALSE)</f>
        <v>C00000013</v>
      </c>
      <c r="F1790" s="1" t="s">
        <v>1453</v>
      </c>
      <c r="G1790" s="89" t="s">
        <v>1445</v>
      </c>
      <c r="H1790" s="5">
        <v>16</v>
      </c>
      <c r="I1790" s="5" t="str">
        <f>VLOOKUP(F1790,'Set up'!$A$2:$C$48,3,FALSE)</f>
        <v>Cash</v>
      </c>
      <c r="J1790" s="5">
        <f>VLOOKUP(F1790,'Set up'!$A$2:$D$48,4,FALSE)</f>
        <v>0</v>
      </c>
      <c r="K1790" s="4">
        <f t="shared" si="617"/>
        <v>45096</v>
      </c>
      <c r="L1790" s="5">
        <f t="shared" si="618"/>
        <v>6</v>
      </c>
      <c r="M1790" s="5">
        <f t="shared" si="619"/>
        <v>2023</v>
      </c>
      <c r="N1790" s="6">
        <v>4128</v>
      </c>
      <c r="O1790" s="6">
        <f t="shared" si="629"/>
        <v>-4128</v>
      </c>
      <c r="P1790" s="6">
        <f t="shared" si="627"/>
        <v>0</v>
      </c>
      <c r="Q1790" s="7">
        <f t="shared" si="628"/>
        <v>3252998.1500000013</v>
      </c>
      <c r="R1790" s="44" t="str">
        <f>VLOOKUP(F1790,'Set up'!$A$2:$E$48,5,FALSE)</f>
        <v>Chq</v>
      </c>
      <c r="S1790" s="1" t="s">
        <v>1688</v>
      </c>
    </row>
    <row r="1791" spans="1:19" ht="15" customHeight="1" x14ac:dyDescent="0.35">
      <c r="A1791" s="4" t="s">
        <v>1640</v>
      </c>
      <c r="B1791" s="5">
        <f t="shared" si="625"/>
        <v>6</v>
      </c>
      <c r="C1791" s="5">
        <f t="shared" si="626"/>
        <v>2023</v>
      </c>
      <c r="D1791" s="105" t="s">
        <v>1635</v>
      </c>
      <c r="E1791" s="5" t="str">
        <f>VLOOKUP(F1791,'Set up'!$A$2:$C$48,2,FALSE)</f>
        <v>C00000013</v>
      </c>
      <c r="F1791" s="1" t="s">
        <v>1453</v>
      </c>
      <c r="G1791" s="89" t="s">
        <v>1446</v>
      </c>
      <c r="H1791" s="5">
        <v>15</v>
      </c>
      <c r="I1791" s="5" t="str">
        <f>VLOOKUP(F1791,'Set up'!$A$2:$C$48,3,FALSE)</f>
        <v>Cash</v>
      </c>
      <c r="J1791" s="5">
        <f>VLOOKUP(F1791,'Set up'!$A$2:$D$48,4,FALSE)</f>
        <v>0</v>
      </c>
      <c r="K1791" s="4">
        <f t="shared" si="617"/>
        <v>45096</v>
      </c>
      <c r="L1791" s="5">
        <f t="shared" si="618"/>
        <v>6</v>
      </c>
      <c r="M1791" s="5">
        <f t="shared" si="619"/>
        <v>2023</v>
      </c>
      <c r="N1791" s="6">
        <v>750</v>
      </c>
      <c r="O1791" s="6">
        <f t="shared" si="629"/>
        <v>-750</v>
      </c>
      <c r="P1791" s="6">
        <f t="shared" si="627"/>
        <v>0</v>
      </c>
      <c r="Q1791" s="7">
        <f t="shared" si="628"/>
        <v>3253748.1500000013</v>
      </c>
      <c r="R1791" s="44" t="str">
        <f>VLOOKUP(F1791,'Set up'!$A$2:$E$48,5,FALSE)</f>
        <v>Chq</v>
      </c>
      <c r="S1791" s="1" t="s">
        <v>1688</v>
      </c>
    </row>
    <row r="1792" spans="1:19" ht="15" customHeight="1" x14ac:dyDescent="0.35">
      <c r="A1792" s="4" t="s">
        <v>1640</v>
      </c>
      <c r="B1792" s="5">
        <f t="shared" si="625"/>
        <v>6</v>
      </c>
      <c r="C1792" s="5">
        <f t="shared" si="626"/>
        <v>2023</v>
      </c>
      <c r="D1792" s="105" t="s">
        <v>1635</v>
      </c>
      <c r="E1792" s="5" t="str">
        <f>VLOOKUP(F1792,'Set up'!$A$2:$C$48,2,FALSE)</f>
        <v>C00000013</v>
      </c>
      <c r="F1792" s="1" t="s">
        <v>1453</v>
      </c>
      <c r="G1792" s="89" t="s">
        <v>1447</v>
      </c>
      <c r="H1792" s="5">
        <v>3</v>
      </c>
      <c r="I1792" s="5" t="str">
        <f>VLOOKUP(F1792,'Set up'!$A$2:$C$48,3,FALSE)</f>
        <v>Cash</v>
      </c>
      <c r="J1792" s="5">
        <f>VLOOKUP(F1792,'Set up'!$A$2:$D$48,4,FALSE)</f>
        <v>0</v>
      </c>
      <c r="K1792" s="4">
        <f t="shared" si="617"/>
        <v>45096</v>
      </c>
      <c r="L1792" s="5">
        <f t="shared" si="618"/>
        <v>6</v>
      </c>
      <c r="M1792" s="5">
        <f t="shared" si="619"/>
        <v>2023</v>
      </c>
      <c r="N1792" s="6">
        <v>2400</v>
      </c>
      <c r="O1792" s="6">
        <f t="shared" si="629"/>
        <v>-2400</v>
      </c>
      <c r="P1792" s="6">
        <f t="shared" si="627"/>
        <v>0</v>
      </c>
      <c r="Q1792" s="7">
        <f t="shared" si="628"/>
        <v>3256148.1500000013</v>
      </c>
      <c r="R1792" s="44" t="str">
        <f>VLOOKUP(F1792,'Set up'!$A$2:$E$48,5,FALSE)</f>
        <v>Chq</v>
      </c>
      <c r="S1792" s="1" t="s">
        <v>1688</v>
      </c>
    </row>
    <row r="1793" spans="1:19" ht="15" customHeight="1" x14ac:dyDescent="0.35">
      <c r="A1793" s="4" t="s">
        <v>1640</v>
      </c>
      <c r="B1793" s="5">
        <f t="shared" si="625"/>
        <v>6</v>
      </c>
      <c r="C1793" s="5">
        <f t="shared" si="626"/>
        <v>2023</v>
      </c>
      <c r="D1793" s="105" t="s">
        <v>1635</v>
      </c>
      <c r="E1793" s="5" t="str">
        <f>VLOOKUP(F1793,'Set up'!$A$2:$C$48,2,FALSE)</f>
        <v>C00000013</v>
      </c>
      <c r="F1793" s="1" t="s">
        <v>1453</v>
      </c>
      <c r="G1793" s="89" t="s">
        <v>1637</v>
      </c>
      <c r="H1793" s="5">
        <v>5</v>
      </c>
      <c r="I1793" s="5" t="str">
        <f>VLOOKUP(F1793,'Set up'!$A$2:$C$48,3,FALSE)</f>
        <v>Cash</v>
      </c>
      <c r="J1793" s="5">
        <f>VLOOKUP(F1793,'Set up'!$A$2:$D$48,4,FALSE)</f>
        <v>0</v>
      </c>
      <c r="K1793" s="4">
        <f t="shared" si="617"/>
        <v>45096</v>
      </c>
      <c r="L1793" s="5">
        <f t="shared" si="618"/>
        <v>6</v>
      </c>
      <c r="M1793" s="5">
        <f t="shared" si="619"/>
        <v>2023</v>
      </c>
      <c r="N1793" s="6">
        <v>2150</v>
      </c>
      <c r="O1793" s="6">
        <f t="shared" si="629"/>
        <v>-2150</v>
      </c>
      <c r="P1793" s="6">
        <f t="shared" si="627"/>
        <v>0</v>
      </c>
      <c r="Q1793" s="7">
        <f t="shared" si="628"/>
        <v>3258298.1500000013</v>
      </c>
      <c r="R1793" s="44" t="str">
        <f>VLOOKUP(F1793,'Set up'!$A$2:$E$48,5,FALSE)</f>
        <v>Chq</v>
      </c>
      <c r="S1793" s="1" t="s">
        <v>1688</v>
      </c>
    </row>
    <row r="1794" spans="1:19" ht="15" customHeight="1" x14ac:dyDescent="0.35">
      <c r="A1794" s="4" t="s">
        <v>1640</v>
      </c>
      <c r="B1794" s="5">
        <f t="shared" si="625"/>
        <v>6</v>
      </c>
      <c r="C1794" s="5">
        <f t="shared" si="626"/>
        <v>2023</v>
      </c>
      <c r="D1794" s="105" t="s">
        <v>1635</v>
      </c>
      <c r="E1794" s="5" t="str">
        <f>VLOOKUP(F1794,'Set up'!$A$2:$C$48,2,FALSE)</f>
        <v>C00000013</v>
      </c>
      <c r="F1794" s="1" t="s">
        <v>1453</v>
      </c>
      <c r="G1794" s="89" t="s">
        <v>1449</v>
      </c>
      <c r="H1794" s="5">
        <v>10</v>
      </c>
      <c r="I1794" s="5" t="str">
        <f>VLOOKUP(F1794,'Set up'!$A$2:$C$48,3,FALSE)</f>
        <v>Cash</v>
      </c>
      <c r="J1794" s="5">
        <f>VLOOKUP(F1794,'Set up'!$A$2:$D$48,4,FALSE)</f>
        <v>0</v>
      </c>
      <c r="K1794" s="4">
        <f t="shared" si="617"/>
        <v>45096</v>
      </c>
      <c r="L1794" s="5">
        <f t="shared" si="618"/>
        <v>6</v>
      </c>
      <c r="M1794" s="5">
        <f t="shared" si="619"/>
        <v>2023</v>
      </c>
      <c r="N1794" s="6">
        <v>1100</v>
      </c>
      <c r="O1794" s="6">
        <f t="shared" si="629"/>
        <v>-1100</v>
      </c>
      <c r="P1794" s="6">
        <f t="shared" si="627"/>
        <v>0</v>
      </c>
      <c r="Q1794" s="7">
        <f t="shared" si="628"/>
        <v>3259398.1500000013</v>
      </c>
      <c r="R1794" s="44" t="str">
        <f>VLOOKUP(F1794,'Set up'!$A$2:$E$48,5,FALSE)</f>
        <v>Chq</v>
      </c>
      <c r="S1794" s="1" t="s">
        <v>1688</v>
      </c>
    </row>
    <row r="1795" spans="1:19" ht="15" customHeight="1" x14ac:dyDescent="0.35">
      <c r="A1795" s="4" t="s">
        <v>1640</v>
      </c>
      <c r="B1795" s="5">
        <f t="shared" si="625"/>
        <v>6</v>
      </c>
      <c r="C1795" s="5">
        <f t="shared" si="626"/>
        <v>2023</v>
      </c>
      <c r="D1795" s="105" t="s">
        <v>1635</v>
      </c>
      <c r="E1795" s="5" t="str">
        <f>VLOOKUP(F1795,'Set up'!$A$2:$C$48,2,FALSE)</f>
        <v>C00000013</v>
      </c>
      <c r="F1795" s="1" t="s">
        <v>1453</v>
      </c>
      <c r="G1795" s="89" t="s">
        <v>1450</v>
      </c>
      <c r="H1795" s="5">
        <v>3</v>
      </c>
      <c r="I1795" s="5" t="str">
        <f>VLOOKUP(F1795,'Set up'!$A$2:$C$48,3,FALSE)</f>
        <v>Cash</v>
      </c>
      <c r="J1795" s="5">
        <f>VLOOKUP(F1795,'Set up'!$A$2:$D$48,4,FALSE)</f>
        <v>0</v>
      </c>
      <c r="K1795" s="4">
        <f t="shared" si="617"/>
        <v>45096</v>
      </c>
      <c r="L1795" s="5">
        <f t="shared" si="618"/>
        <v>6</v>
      </c>
      <c r="M1795" s="5">
        <f t="shared" si="619"/>
        <v>2023</v>
      </c>
      <c r="N1795" s="6">
        <v>180</v>
      </c>
      <c r="O1795" s="6">
        <f t="shared" si="629"/>
        <v>-180</v>
      </c>
      <c r="P1795" s="6">
        <f t="shared" si="627"/>
        <v>0</v>
      </c>
      <c r="Q1795" s="7">
        <f t="shared" si="628"/>
        <v>3259578.1500000013</v>
      </c>
      <c r="R1795" s="44" t="str">
        <f>VLOOKUP(F1795,'Set up'!$A$2:$E$48,5,FALSE)</f>
        <v>Chq</v>
      </c>
      <c r="S1795" s="1" t="s">
        <v>1688</v>
      </c>
    </row>
    <row r="1796" spans="1:19" ht="15" customHeight="1" x14ac:dyDescent="0.35">
      <c r="A1796" s="4" t="s">
        <v>1640</v>
      </c>
      <c r="B1796" s="5">
        <f t="shared" si="625"/>
        <v>6</v>
      </c>
      <c r="C1796" s="5">
        <f t="shared" si="626"/>
        <v>2023</v>
      </c>
      <c r="D1796" s="105" t="s">
        <v>1635</v>
      </c>
      <c r="E1796" s="5" t="str">
        <f>VLOOKUP(F1796,'Set up'!$A$2:$C$48,2,FALSE)</f>
        <v>C00000013</v>
      </c>
      <c r="F1796" s="1" t="s">
        <v>1453</v>
      </c>
      <c r="G1796" s="89" t="s">
        <v>1451</v>
      </c>
      <c r="H1796" s="5">
        <v>2</v>
      </c>
      <c r="I1796" s="5" t="str">
        <f>VLOOKUP(F1796,'Set up'!$A$2:$C$48,3,FALSE)</f>
        <v>Cash</v>
      </c>
      <c r="J1796" s="5">
        <f>VLOOKUP(F1796,'Set up'!$A$2:$D$48,4,FALSE)</f>
        <v>0</v>
      </c>
      <c r="K1796" s="4">
        <f t="shared" si="617"/>
        <v>45096</v>
      </c>
      <c r="L1796" s="5">
        <f t="shared" si="618"/>
        <v>6</v>
      </c>
      <c r="M1796" s="5">
        <f t="shared" si="619"/>
        <v>2023</v>
      </c>
      <c r="N1796" s="6">
        <v>110.4</v>
      </c>
      <c r="O1796" s="6">
        <f t="shared" si="629"/>
        <v>-110.4</v>
      </c>
      <c r="P1796" s="6">
        <f t="shared" si="627"/>
        <v>0</v>
      </c>
      <c r="Q1796" s="7">
        <f t="shared" si="628"/>
        <v>3259688.5500000012</v>
      </c>
      <c r="R1796" s="44" t="str">
        <f>VLOOKUP(F1796,'Set up'!$A$2:$E$48,5,FALSE)</f>
        <v>Chq</v>
      </c>
      <c r="S1796" s="1" t="s">
        <v>1688</v>
      </c>
    </row>
    <row r="1797" spans="1:19" ht="15" customHeight="1" x14ac:dyDescent="0.35">
      <c r="A1797" s="4" t="s">
        <v>1640</v>
      </c>
      <c r="B1797" s="5">
        <f t="shared" si="625"/>
        <v>6</v>
      </c>
      <c r="C1797" s="5">
        <f t="shared" si="626"/>
        <v>2023</v>
      </c>
      <c r="D1797" s="105" t="s">
        <v>1635</v>
      </c>
      <c r="E1797" s="5" t="str">
        <f>VLOOKUP(F1797,'Set up'!$A$2:$C$48,2,FALSE)</f>
        <v>C00000013</v>
      </c>
      <c r="F1797" s="1" t="s">
        <v>1453</v>
      </c>
      <c r="G1797" s="89" t="s">
        <v>1452</v>
      </c>
      <c r="H1797" s="5">
        <v>1</v>
      </c>
      <c r="I1797" s="5" t="str">
        <f>VLOOKUP(F1797,'Set up'!$A$2:$C$48,3,FALSE)</f>
        <v>Cash</v>
      </c>
      <c r="J1797" s="5">
        <f>VLOOKUP(F1797,'Set up'!$A$2:$D$48,4,FALSE)</f>
        <v>0</v>
      </c>
      <c r="K1797" s="4">
        <f t="shared" si="617"/>
        <v>45096</v>
      </c>
      <c r="L1797" s="5">
        <f t="shared" si="618"/>
        <v>6</v>
      </c>
      <c r="M1797" s="5">
        <f t="shared" si="619"/>
        <v>2023</v>
      </c>
      <c r="N1797" s="6">
        <v>1108.4000000000001</v>
      </c>
      <c r="O1797" s="6">
        <f t="shared" si="629"/>
        <v>-1108.4000000000001</v>
      </c>
      <c r="P1797" s="6">
        <f t="shared" si="627"/>
        <v>0</v>
      </c>
      <c r="Q1797" s="7">
        <f t="shared" si="628"/>
        <v>3260796.9500000011</v>
      </c>
      <c r="R1797" s="44" t="str">
        <f>VLOOKUP(F1797,'Set up'!$A$2:$E$48,5,FALSE)</f>
        <v>Chq</v>
      </c>
      <c r="S1797" s="1" t="s">
        <v>1688</v>
      </c>
    </row>
    <row r="1798" spans="1:19" ht="15" customHeight="1" x14ac:dyDescent="0.35">
      <c r="A1798" s="4" t="s">
        <v>1640</v>
      </c>
      <c r="B1798" s="5">
        <f t="shared" si="625"/>
        <v>6</v>
      </c>
      <c r="C1798" s="5">
        <f t="shared" si="626"/>
        <v>2023</v>
      </c>
      <c r="D1798" s="105" t="s">
        <v>1635</v>
      </c>
      <c r="E1798" s="5" t="str">
        <f>VLOOKUP(F1798,'Set up'!$A$2:$C$48,2,FALSE)</f>
        <v>C00000013</v>
      </c>
      <c r="F1798" s="1" t="s">
        <v>1453</v>
      </c>
      <c r="G1798" s="89" t="s">
        <v>1638</v>
      </c>
      <c r="H1798" s="5">
        <v>3</v>
      </c>
      <c r="I1798" s="5" t="str">
        <f>VLOOKUP(F1798,'Set up'!$A$2:$C$48,3,FALSE)</f>
        <v>Cash</v>
      </c>
      <c r="J1798" s="5">
        <f>VLOOKUP(F1798,'Set up'!$A$2:$D$48,4,FALSE)</f>
        <v>0</v>
      </c>
      <c r="K1798" s="4">
        <f t="shared" si="617"/>
        <v>45096</v>
      </c>
      <c r="L1798" s="5">
        <f t="shared" si="618"/>
        <v>6</v>
      </c>
      <c r="M1798" s="5">
        <f t="shared" si="619"/>
        <v>2023</v>
      </c>
      <c r="N1798" s="6">
        <v>525</v>
      </c>
      <c r="O1798" s="6">
        <f t="shared" si="629"/>
        <v>-525</v>
      </c>
      <c r="P1798" s="6">
        <f t="shared" si="627"/>
        <v>0</v>
      </c>
      <c r="Q1798" s="7">
        <f t="shared" si="628"/>
        <v>3261321.9500000011</v>
      </c>
      <c r="R1798" s="44" t="str">
        <f>VLOOKUP(F1798,'Set up'!$A$2:$E$48,5,FALSE)</f>
        <v>Chq</v>
      </c>
      <c r="S1798" s="1" t="s">
        <v>1688</v>
      </c>
    </row>
    <row r="1799" spans="1:19" ht="15" customHeight="1" x14ac:dyDescent="0.35">
      <c r="A1799" s="4" t="s">
        <v>1640</v>
      </c>
      <c r="B1799" s="5">
        <f t="shared" si="625"/>
        <v>6</v>
      </c>
      <c r="C1799" s="5">
        <f t="shared" si="626"/>
        <v>2023</v>
      </c>
      <c r="D1799" s="105" t="s">
        <v>1635</v>
      </c>
      <c r="E1799" s="5" t="str">
        <f>VLOOKUP(F1799,'Set up'!$A$2:$C$48,2,FALSE)</f>
        <v>C00000013</v>
      </c>
      <c r="F1799" s="1" t="s">
        <v>1453</v>
      </c>
      <c r="G1799" s="89" t="s">
        <v>1639</v>
      </c>
      <c r="H1799" s="5">
        <v>1</v>
      </c>
      <c r="I1799" s="5" t="str">
        <f>VLOOKUP(F1799,'Set up'!$A$2:$C$48,3,FALSE)</f>
        <v>Cash</v>
      </c>
      <c r="J1799" s="5">
        <f>VLOOKUP(F1799,'Set up'!$A$2:$D$48,4,FALSE)</f>
        <v>0</v>
      </c>
      <c r="K1799" s="4">
        <f t="shared" si="617"/>
        <v>45096</v>
      </c>
      <c r="L1799" s="5">
        <f t="shared" si="618"/>
        <v>6</v>
      </c>
      <c r="M1799" s="5">
        <f t="shared" si="619"/>
        <v>2023</v>
      </c>
      <c r="N1799" s="6">
        <v>280</v>
      </c>
      <c r="O1799" s="6">
        <f t="shared" si="629"/>
        <v>-280</v>
      </c>
      <c r="P1799" s="6">
        <f t="shared" si="627"/>
        <v>0</v>
      </c>
      <c r="Q1799" s="7">
        <f t="shared" si="628"/>
        <v>3261601.9500000011</v>
      </c>
      <c r="R1799" s="44" t="str">
        <f>VLOOKUP(F1799,'Set up'!$A$2:$E$48,5,FALSE)</f>
        <v>Chq</v>
      </c>
      <c r="S1799" s="1" t="s">
        <v>1688</v>
      </c>
    </row>
    <row r="1800" spans="1:19" ht="15" customHeight="1" x14ac:dyDescent="0.35">
      <c r="A1800" s="4" t="s">
        <v>1640</v>
      </c>
      <c r="B1800" s="5">
        <f t="shared" si="625"/>
        <v>6</v>
      </c>
      <c r="C1800" s="5">
        <f t="shared" si="626"/>
        <v>2023</v>
      </c>
      <c r="D1800" s="105" t="s">
        <v>1641</v>
      </c>
      <c r="E1800" s="5" t="str">
        <f>VLOOKUP(F1800,'Set up'!$A$2:$C$48,2,FALSE)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up'!$A$2:$C$48,3,FALSE)</f>
        <v>30</v>
      </c>
      <c r="J1800" s="5">
        <f>VLOOKUP(F1800,'Set up'!$A$2:$D$48,4,FALSE)</f>
        <v>30</v>
      </c>
      <c r="K1800" s="4">
        <f t="shared" si="617"/>
        <v>45126</v>
      </c>
      <c r="L1800" s="5">
        <f t="shared" si="618"/>
        <v>7</v>
      </c>
      <c r="M1800" s="5">
        <f t="shared" si="619"/>
        <v>2023</v>
      </c>
      <c r="N1800" s="6">
        <v>7480</v>
      </c>
      <c r="O1800" s="6">
        <f t="shared" si="629"/>
        <v>-7480</v>
      </c>
      <c r="P1800" s="6">
        <f t="shared" si="627"/>
        <v>0</v>
      </c>
      <c r="Q1800" s="7">
        <f t="shared" si="628"/>
        <v>3269081.9500000011</v>
      </c>
      <c r="R1800" s="44" t="str">
        <f>VLOOKUP(F1800,'Set up'!$A$2:$E$48,5,FALSE)</f>
        <v>Chq</v>
      </c>
      <c r="S1800" s="1" t="s">
        <v>1781</v>
      </c>
    </row>
    <row r="1801" spans="1:19" ht="15" customHeight="1" x14ac:dyDescent="0.35">
      <c r="A1801" s="4" t="s">
        <v>1640</v>
      </c>
      <c r="B1801" s="5">
        <f t="shared" si="625"/>
        <v>6</v>
      </c>
      <c r="C1801" s="5">
        <f t="shared" si="626"/>
        <v>2023</v>
      </c>
      <c r="D1801" s="105" t="s">
        <v>1641</v>
      </c>
      <c r="E1801" s="5" t="str">
        <f>VLOOKUP(F1801,'Set up'!$A$2:$C$48,2,FALSE)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up'!$A$2:$C$48,3,FALSE)</f>
        <v>30</v>
      </c>
      <c r="J1801" s="5">
        <f>VLOOKUP(F1801,'Set up'!$A$2:$D$48,4,FALSE)</f>
        <v>30</v>
      </c>
      <c r="K1801" s="4">
        <f t="shared" si="617"/>
        <v>45126</v>
      </c>
      <c r="L1801" s="5">
        <f t="shared" si="618"/>
        <v>7</v>
      </c>
      <c r="M1801" s="5">
        <f t="shared" si="619"/>
        <v>2023</v>
      </c>
      <c r="N1801" s="6">
        <v>1263.5999999999999</v>
      </c>
      <c r="O1801" s="6">
        <f t="shared" si="629"/>
        <v>-1263.5999999999999</v>
      </c>
      <c r="P1801" s="6">
        <f t="shared" si="627"/>
        <v>0</v>
      </c>
      <c r="Q1801" s="7">
        <f t="shared" si="628"/>
        <v>3270345.5500000012</v>
      </c>
      <c r="R1801" s="44" t="str">
        <f>VLOOKUP(F1801,'Set up'!$A$2:$E$48,5,FALSE)</f>
        <v>Chq</v>
      </c>
      <c r="S1801" s="1" t="s">
        <v>1781</v>
      </c>
    </row>
    <row r="1802" spans="1:19" ht="15" customHeight="1" x14ac:dyDescent="0.35">
      <c r="A1802" s="4" t="s">
        <v>1640</v>
      </c>
      <c r="B1802" s="5">
        <f t="shared" si="625"/>
        <v>6</v>
      </c>
      <c r="C1802" s="5">
        <f t="shared" si="626"/>
        <v>2023</v>
      </c>
      <c r="D1802" s="105" t="s">
        <v>1641</v>
      </c>
      <c r="E1802" s="5" t="str">
        <f>VLOOKUP(F1802,'Set up'!$A$2:$C$48,2,FALSE)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up'!$A$2:$C$48,3,FALSE)</f>
        <v>30</v>
      </c>
      <c r="J1802" s="5">
        <f>VLOOKUP(F1802,'Set up'!$A$2:$D$48,4,FALSE)</f>
        <v>30</v>
      </c>
      <c r="K1802" s="4">
        <f t="shared" si="617"/>
        <v>45126</v>
      </c>
      <c r="L1802" s="5">
        <f t="shared" si="618"/>
        <v>7</v>
      </c>
      <c r="M1802" s="5">
        <f t="shared" si="619"/>
        <v>2023</v>
      </c>
      <c r="N1802" s="6">
        <v>1045.2</v>
      </c>
      <c r="O1802" s="6">
        <f t="shared" si="629"/>
        <v>-1045.2</v>
      </c>
      <c r="P1802" s="6">
        <f t="shared" si="627"/>
        <v>0</v>
      </c>
      <c r="Q1802" s="7">
        <f t="shared" si="628"/>
        <v>3271390.7500000014</v>
      </c>
      <c r="R1802" s="44" t="str">
        <f>VLOOKUP(F1802,'Set up'!$A$2:$E$48,5,FALSE)</f>
        <v>Chq</v>
      </c>
      <c r="S1802" s="1" t="s">
        <v>1781</v>
      </c>
    </row>
    <row r="1803" spans="1:19" ht="15" customHeight="1" x14ac:dyDescent="0.35">
      <c r="A1803" s="4" t="s">
        <v>1640</v>
      </c>
      <c r="B1803" s="5">
        <f t="shared" si="625"/>
        <v>6</v>
      </c>
      <c r="C1803" s="5">
        <f t="shared" si="626"/>
        <v>2023</v>
      </c>
      <c r="D1803" s="105" t="s">
        <v>1641</v>
      </c>
      <c r="E1803" s="5" t="str">
        <f>VLOOKUP(F1803,'Set up'!$A$2:$C$48,2,FALSE)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up'!$A$2:$C$48,3,FALSE)</f>
        <v>30</v>
      </c>
      <c r="J1803" s="5">
        <f>VLOOKUP(F1803,'Set up'!$A$2:$D$48,4,FALSE)</f>
        <v>30</v>
      </c>
      <c r="K1803" s="4">
        <f t="shared" si="617"/>
        <v>45126</v>
      </c>
      <c r="L1803" s="5">
        <f t="shared" si="618"/>
        <v>7</v>
      </c>
      <c r="M1803" s="5">
        <f t="shared" si="619"/>
        <v>2023</v>
      </c>
      <c r="N1803" s="6">
        <v>144</v>
      </c>
      <c r="O1803" s="6">
        <f t="shared" si="629"/>
        <v>-144</v>
      </c>
      <c r="P1803" s="6">
        <f t="shared" si="627"/>
        <v>0</v>
      </c>
      <c r="Q1803" s="7">
        <f t="shared" si="628"/>
        <v>3271534.7500000014</v>
      </c>
      <c r="R1803" s="44" t="str">
        <f>VLOOKUP(F1803,'Set up'!$A$2:$E$48,5,FALSE)</f>
        <v>Chq</v>
      </c>
      <c r="S1803" s="1" t="s">
        <v>1781</v>
      </c>
    </row>
    <row r="1804" spans="1:19" ht="15" customHeight="1" x14ac:dyDescent="0.35">
      <c r="A1804" s="4" t="s">
        <v>1640</v>
      </c>
      <c r="B1804" s="5">
        <f t="shared" ref="B1804:B1825" si="630">MONTH(A1804)</f>
        <v>6</v>
      </c>
      <c r="C1804" s="5">
        <f t="shared" ref="C1804:C1825" si="631">YEAR(A1804)</f>
        <v>2023</v>
      </c>
      <c r="D1804" s="105" t="s">
        <v>1641</v>
      </c>
      <c r="E1804" s="5" t="str">
        <f>VLOOKUP(F1804,'Set up'!$A$2:$C$48,2,FALSE)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up'!$A$2:$C$48,3,FALSE)</f>
        <v>30</v>
      </c>
      <c r="J1804" s="5">
        <f>VLOOKUP(F1804,'Set up'!$A$2:$D$48,4,FALSE)</f>
        <v>30</v>
      </c>
      <c r="K1804" s="4">
        <f t="shared" si="617"/>
        <v>45126</v>
      </c>
      <c r="L1804" s="5">
        <f t="shared" ref="L1804:L1825" si="632">MONTH(K1804)</f>
        <v>7</v>
      </c>
      <c r="M1804" s="5">
        <f t="shared" ref="M1804:M1825" si="633">YEAR(K1804)</f>
        <v>2023</v>
      </c>
      <c r="N1804" s="6">
        <v>190</v>
      </c>
      <c r="O1804" s="6">
        <f t="shared" si="629"/>
        <v>-190</v>
      </c>
      <c r="P1804" s="6">
        <f t="shared" si="627"/>
        <v>0</v>
      </c>
      <c r="Q1804" s="7">
        <f t="shared" si="628"/>
        <v>3271724.7500000014</v>
      </c>
      <c r="R1804" s="44" t="str">
        <f>VLOOKUP(F1804,'Set up'!$A$2:$E$48,5,FALSE)</f>
        <v>Chq</v>
      </c>
      <c r="S1804" s="1" t="s">
        <v>1781</v>
      </c>
    </row>
    <row r="1805" spans="1:19" ht="15" customHeight="1" x14ac:dyDescent="0.35">
      <c r="A1805" s="4" t="s">
        <v>1640</v>
      </c>
      <c r="B1805" s="5">
        <f t="shared" si="630"/>
        <v>6</v>
      </c>
      <c r="C1805" s="5">
        <f t="shared" si="631"/>
        <v>2023</v>
      </c>
      <c r="D1805" s="105" t="s">
        <v>1641</v>
      </c>
      <c r="E1805" s="5" t="str">
        <f>VLOOKUP(F1805,'Set up'!$A$2:$C$48,2,FALSE)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up'!$A$2:$C$48,3,FALSE)</f>
        <v>30</v>
      </c>
      <c r="J1805" s="5">
        <f>VLOOKUP(F1805,'Set up'!$A$2:$D$48,4,FALSE)</f>
        <v>30</v>
      </c>
      <c r="K1805" s="4">
        <f t="shared" si="617"/>
        <v>45126</v>
      </c>
      <c r="L1805" s="5">
        <f t="shared" si="632"/>
        <v>7</v>
      </c>
      <c r="M1805" s="5">
        <f t="shared" si="633"/>
        <v>2023</v>
      </c>
      <c r="N1805" s="6">
        <v>187.5</v>
      </c>
      <c r="O1805" s="6">
        <f t="shared" si="629"/>
        <v>-187.5</v>
      </c>
      <c r="P1805" s="6">
        <f t="shared" si="627"/>
        <v>0</v>
      </c>
      <c r="Q1805" s="7">
        <f t="shared" si="628"/>
        <v>3271912.2500000014</v>
      </c>
      <c r="R1805" s="44" t="str">
        <f>VLOOKUP(F1805,'Set up'!$A$2:$E$48,5,FALSE)</f>
        <v>Chq</v>
      </c>
      <c r="S1805" s="1" t="s">
        <v>1781</v>
      </c>
    </row>
    <row r="1806" spans="1:19" ht="15" customHeight="1" x14ac:dyDescent="0.35">
      <c r="A1806" s="4" t="s">
        <v>1640</v>
      </c>
      <c r="B1806" s="5">
        <f t="shared" si="630"/>
        <v>6</v>
      </c>
      <c r="C1806" s="5">
        <f t="shared" si="631"/>
        <v>2023</v>
      </c>
      <c r="D1806" s="105" t="s">
        <v>1641</v>
      </c>
      <c r="E1806" s="5" t="str">
        <f>VLOOKUP(F1806,'Set up'!$A$2:$C$48,2,FALSE)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up'!$A$2:$C$48,3,FALSE)</f>
        <v>30</v>
      </c>
      <c r="J1806" s="5">
        <f>VLOOKUP(F1806,'Set up'!$A$2:$D$48,4,FALSE)</f>
        <v>30</v>
      </c>
      <c r="K1806" s="4">
        <f t="shared" si="617"/>
        <v>45126</v>
      </c>
      <c r="L1806" s="5">
        <f t="shared" si="632"/>
        <v>7</v>
      </c>
      <c r="M1806" s="5">
        <f t="shared" si="633"/>
        <v>2023</v>
      </c>
      <c r="N1806" s="6">
        <v>520</v>
      </c>
      <c r="O1806" s="6">
        <f t="shared" si="629"/>
        <v>-520</v>
      </c>
      <c r="P1806" s="6">
        <f t="shared" si="627"/>
        <v>0</v>
      </c>
      <c r="Q1806" s="7">
        <f t="shared" si="628"/>
        <v>3272432.2500000014</v>
      </c>
      <c r="R1806" s="44" t="str">
        <f>VLOOKUP(F1806,'Set up'!$A$2:$E$48,5,FALSE)</f>
        <v>Chq</v>
      </c>
      <c r="S1806" s="1" t="s">
        <v>1781</v>
      </c>
    </row>
    <row r="1807" spans="1:19" ht="15" customHeight="1" x14ac:dyDescent="0.35">
      <c r="A1807" s="4" t="s">
        <v>1640</v>
      </c>
      <c r="B1807" s="5">
        <f t="shared" si="630"/>
        <v>6</v>
      </c>
      <c r="C1807" s="5">
        <f t="shared" si="631"/>
        <v>2023</v>
      </c>
      <c r="D1807" s="105" t="s">
        <v>1641</v>
      </c>
      <c r="E1807" s="5" t="str">
        <f>VLOOKUP(F1807,'Set up'!$A$2:$C$48,2,FALSE)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up'!$A$2:$C$48,3,FALSE)</f>
        <v>30</v>
      </c>
      <c r="J1807" s="5">
        <f>VLOOKUP(F1807,'Set up'!$A$2:$D$48,4,FALSE)</f>
        <v>30</v>
      </c>
      <c r="K1807" s="4">
        <f t="shared" si="617"/>
        <v>45126</v>
      </c>
      <c r="L1807" s="5">
        <f t="shared" si="632"/>
        <v>7</v>
      </c>
      <c r="M1807" s="5">
        <f t="shared" si="633"/>
        <v>2023</v>
      </c>
      <c r="N1807" s="6">
        <v>930</v>
      </c>
      <c r="O1807" s="6">
        <f t="shared" si="629"/>
        <v>-930</v>
      </c>
      <c r="P1807" s="6">
        <f t="shared" si="627"/>
        <v>0</v>
      </c>
      <c r="Q1807" s="7">
        <f t="shared" si="628"/>
        <v>3273362.2500000014</v>
      </c>
      <c r="R1807" s="44" t="str">
        <f>VLOOKUP(F1807,'Set up'!$A$2:$E$48,5,FALSE)</f>
        <v>Chq</v>
      </c>
      <c r="S1807" s="1" t="s">
        <v>1781</v>
      </c>
    </row>
    <row r="1808" spans="1:19" ht="15" customHeight="1" x14ac:dyDescent="0.35">
      <c r="A1808" s="4">
        <v>45097</v>
      </c>
      <c r="B1808" s="5">
        <f t="shared" si="630"/>
        <v>6</v>
      </c>
      <c r="C1808" s="5">
        <f t="shared" si="631"/>
        <v>2023</v>
      </c>
      <c r="D1808" s="105" t="s">
        <v>1646</v>
      </c>
      <c r="E1808" s="5" t="str">
        <f>VLOOKUP(F1808,'Set up'!$A$2:$C$48,2,FALSE)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up'!$A$2:$C$48,3,FALSE)</f>
        <v>Cash</v>
      </c>
      <c r="J1808" s="5">
        <f>VLOOKUP(F1808,'Set up'!$A$2:$D$48,4,FALSE)</f>
        <v>0</v>
      </c>
      <c r="K1808" s="4">
        <f t="shared" si="617"/>
        <v>45097</v>
      </c>
      <c r="L1808" s="5">
        <f t="shared" si="632"/>
        <v>6</v>
      </c>
      <c r="M1808" s="5">
        <f t="shared" si="633"/>
        <v>2023</v>
      </c>
      <c r="N1808" s="6">
        <v>3740</v>
      </c>
      <c r="O1808" s="6">
        <f t="shared" ref="O1808:O1815" si="634">-N1808</f>
        <v>-3740</v>
      </c>
      <c r="P1808" s="6">
        <f t="shared" si="627"/>
        <v>0</v>
      </c>
      <c r="Q1808" s="7">
        <f t="shared" si="628"/>
        <v>3277102.2500000014</v>
      </c>
      <c r="R1808" s="44" t="str">
        <f>VLOOKUP(F1808,'Set up'!$A$2:$E$48,5,FALSE)</f>
        <v>Trsf</v>
      </c>
      <c r="S1808" s="1" t="s">
        <v>1673</v>
      </c>
    </row>
    <row r="1809" spans="1:19" ht="15" customHeight="1" x14ac:dyDescent="0.35">
      <c r="A1809" s="97" t="s">
        <v>1645</v>
      </c>
      <c r="B1809" s="5">
        <f t="shared" si="630"/>
        <v>6</v>
      </c>
      <c r="C1809" s="5">
        <f t="shared" si="631"/>
        <v>2023</v>
      </c>
      <c r="D1809" s="105" t="s">
        <v>1644</v>
      </c>
      <c r="E1809" s="5" t="str">
        <f>VLOOKUP(F1809,'Set up'!$A$2:$C$48,2,FALSE)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up'!$A$2:$C$48,3,FALSE)</f>
        <v>Cash</v>
      </c>
      <c r="J1809" s="5">
        <f>VLOOKUP(F1809,'Set up'!$A$2:$D$48,4,FALSE)</f>
        <v>0</v>
      </c>
      <c r="K1809" s="4">
        <f t="shared" si="617"/>
        <v>45097</v>
      </c>
      <c r="L1809" s="5">
        <f t="shared" si="632"/>
        <v>6</v>
      </c>
      <c r="M1809" s="5">
        <f t="shared" si="633"/>
        <v>2023</v>
      </c>
      <c r="N1809" s="6">
        <v>160</v>
      </c>
      <c r="O1809" s="6">
        <f t="shared" si="634"/>
        <v>-160</v>
      </c>
      <c r="P1809" s="6">
        <f t="shared" si="627"/>
        <v>0</v>
      </c>
      <c r="Q1809" s="7">
        <f t="shared" si="628"/>
        <v>3277262.2500000014</v>
      </c>
      <c r="R1809" s="44" t="str">
        <f>VLOOKUP(F1809,'Set up'!$A$2:$E$48,5,FALSE)</f>
        <v>Trsf</v>
      </c>
      <c r="S1809" s="1" t="s">
        <v>1674</v>
      </c>
    </row>
    <row r="1810" spans="1:19" ht="15" customHeight="1" x14ac:dyDescent="0.35">
      <c r="A1810" s="97" t="s">
        <v>1645</v>
      </c>
      <c r="B1810" s="5">
        <f t="shared" si="630"/>
        <v>6</v>
      </c>
      <c r="C1810" s="5">
        <f t="shared" si="631"/>
        <v>2023</v>
      </c>
      <c r="D1810" s="88" t="s">
        <v>1644</v>
      </c>
      <c r="E1810" s="5" t="str">
        <f>VLOOKUP(F1810,'Set up'!$A$2:$C$48,2,FALSE)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up'!$A$2:$C$48,3,FALSE)</f>
        <v>Cash</v>
      </c>
      <c r="J1810" s="5">
        <f>VLOOKUP(F1810,'Set up'!$A$2:$D$48,4,FALSE)</f>
        <v>0</v>
      </c>
      <c r="K1810" s="4">
        <f t="shared" si="617"/>
        <v>45097</v>
      </c>
      <c r="L1810" s="5">
        <f t="shared" si="632"/>
        <v>6</v>
      </c>
      <c r="M1810" s="5">
        <f t="shared" si="633"/>
        <v>2023</v>
      </c>
      <c r="N1810" s="6">
        <v>165</v>
      </c>
      <c r="O1810" s="6">
        <f t="shared" si="634"/>
        <v>-165</v>
      </c>
      <c r="P1810" s="6">
        <f t="shared" si="627"/>
        <v>0</v>
      </c>
      <c r="Q1810" s="7">
        <f t="shared" si="628"/>
        <v>3277427.2500000014</v>
      </c>
      <c r="R1810" s="44" t="str">
        <f>VLOOKUP(F1810,'Set up'!$A$2:$E$48,5,FALSE)</f>
        <v>Trsf</v>
      </c>
      <c r="S1810" s="1" t="s">
        <v>1674</v>
      </c>
    </row>
    <row r="1811" spans="1:19" ht="15" customHeight="1" x14ac:dyDescent="0.35">
      <c r="A1811" s="97" t="s">
        <v>1645</v>
      </c>
      <c r="B1811" s="5">
        <f t="shared" si="630"/>
        <v>6</v>
      </c>
      <c r="C1811" s="5">
        <f t="shared" si="631"/>
        <v>2023</v>
      </c>
      <c r="D1811" s="105" t="s">
        <v>1644</v>
      </c>
      <c r="E1811" s="5" t="str">
        <f>VLOOKUP(F1811,'Set up'!$A$2:$C$48,2,FALSE)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up'!$A$2:$C$48,3,FALSE)</f>
        <v>Cash</v>
      </c>
      <c r="J1811" s="5">
        <f>VLOOKUP(F1811,'Set up'!$A$2:$D$48,4,FALSE)</f>
        <v>0</v>
      </c>
      <c r="K1811" s="4">
        <f t="shared" si="617"/>
        <v>45097</v>
      </c>
      <c r="L1811" s="5">
        <f t="shared" si="632"/>
        <v>6</v>
      </c>
      <c r="M1811" s="5">
        <f t="shared" si="633"/>
        <v>2023</v>
      </c>
      <c r="N1811" s="6">
        <v>160</v>
      </c>
      <c r="O1811" s="6">
        <f t="shared" si="634"/>
        <v>-160</v>
      </c>
      <c r="P1811" s="6">
        <f t="shared" si="627"/>
        <v>0</v>
      </c>
      <c r="Q1811" s="7">
        <f t="shared" si="628"/>
        <v>3277587.2500000014</v>
      </c>
      <c r="R1811" s="44" t="str">
        <f>VLOOKUP(F1811,'Set up'!$A$2:$E$48,5,FALSE)</f>
        <v>Trsf</v>
      </c>
      <c r="S1811" s="1" t="s">
        <v>1674</v>
      </c>
    </row>
    <row r="1812" spans="1:19" ht="15" customHeight="1" x14ac:dyDescent="0.35">
      <c r="A1812" s="4">
        <v>45098</v>
      </c>
      <c r="B1812" s="5">
        <f t="shared" si="630"/>
        <v>6</v>
      </c>
      <c r="C1812" s="5">
        <f t="shared" si="631"/>
        <v>2023</v>
      </c>
      <c r="D1812" s="105" t="s">
        <v>1647</v>
      </c>
      <c r="E1812" s="5" t="str">
        <f>VLOOKUP(F1812,'Set up'!$A$2:$C$48,2,FALSE)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up'!$A$2:$C$48,3,FALSE)</f>
        <v>30</v>
      </c>
      <c r="J1812" s="5">
        <f>VLOOKUP(F1812,'Set up'!$A$2:$D$48,4,FALSE)</f>
        <v>30</v>
      </c>
      <c r="K1812" s="4">
        <f t="shared" si="617"/>
        <v>45128</v>
      </c>
      <c r="L1812" s="5">
        <f t="shared" si="632"/>
        <v>7</v>
      </c>
      <c r="M1812" s="5">
        <f t="shared" si="633"/>
        <v>2023</v>
      </c>
      <c r="N1812" s="6">
        <v>390</v>
      </c>
      <c r="O1812" s="6">
        <f t="shared" si="634"/>
        <v>-390</v>
      </c>
      <c r="P1812" s="6">
        <f t="shared" si="627"/>
        <v>0</v>
      </c>
      <c r="Q1812" s="7">
        <f t="shared" si="628"/>
        <v>3277977.2500000014</v>
      </c>
      <c r="R1812" s="44" t="str">
        <f>VLOOKUP(F1812,'Set up'!$A$2:$E$48,5,FALSE)</f>
        <v>Chq</v>
      </c>
      <c r="S1812" s="1" t="s">
        <v>1783</v>
      </c>
    </row>
    <row r="1813" spans="1:19" ht="15" customHeight="1" x14ac:dyDescent="0.35">
      <c r="A1813" s="4">
        <v>45099</v>
      </c>
      <c r="B1813" s="5">
        <f t="shared" si="630"/>
        <v>6</v>
      </c>
      <c r="C1813" s="5">
        <f t="shared" si="631"/>
        <v>2023</v>
      </c>
      <c r="D1813" s="105" t="s">
        <v>1648</v>
      </c>
      <c r="E1813" s="5" t="str">
        <f>VLOOKUP(F1813,'Set up'!$A$2:$C$48,2,FALSE)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up'!$A$2:$C$48,3,FALSE)</f>
        <v>Cash</v>
      </c>
      <c r="J1813" s="5">
        <f>VLOOKUP(F1813,'Set up'!$A$2:$D$48,4,FALSE)</f>
        <v>0</v>
      </c>
      <c r="K1813" s="4">
        <f t="shared" si="617"/>
        <v>45099</v>
      </c>
      <c r="L1813" s="5">
        <f t="shared" si="632"/>
        <v>6</v>
      </c>
      <c r="M1813" s="5">
        <f t="shared" si="633"/>
        <v>2023</v>
      </c>
      <c r="N1813" s="6">
        <v>1870</v>
      </c>
      <c r="O1813" s="6">
        <f t="shared" si="634"/>
        <v>-1870</v>
      </c>
      <c r="P1813" s="6">
        <f t="shared" si="627"/>
        <v>0</v>
      </c>
      <c r="Q1813" s="7">
        <f t="shared" si="628"/>
        <v>3279847.2500000014</v>
      </c>
      <c r="R1813" s="44" t="str">
        <f>VLOOKUP(F1813,'Set up'!$A$2:$E$48,5,FALSE)</f>
        <v>PD Chq</v>
      </c>
      <c r="S1813" s="1" t="s">
        <v>2264</v>
      </c>
    </row>
    <row r="1814" spans="1:19" ht="15" customHeight="1" x14ac:dyDescent="0.35">
      <c r="A1814" s="4">
        <v>45099</v>
      </c>
      <c r="B1814" s="5">
        <f t="shared" si="630"/>
        <v>6</v>
      </c>
      <c r="C1814" s="5">
        <f t="shared" si="631"/>
        <v>2023</v>
      </c>
      <c r="D1814" s="105" t="s">
        <v>1648</v>
      </c>
      <c r="E1814" s="5" t="str">
        <f>VLOOKUP(F1814,'Set up'!$A$2:$C$48,2,FALSE)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up'!$A$2:$C$48,3,FALSE)</f>
        <v>Cash</v>
      </c>
      <c r="J1814" s="5">
        <f>VLOOKUP(F1814,'Set up'!$A$2:$D$48,4,FALSE)</f>
        <v>0</v>
      </c>
      <c r="K1814" s="4">
        <f t="shared" si="617"/>
        <v>45099</v>
      </c>
      <c r="L1814" s="5">
        <f t="shared" si="632"/>
        <v>6</v>
      </c>
      <c r="M1814" s="5">
        <f t="shared" si="633"/>
        <v>2023</v>
      </c>
      <c r="N1814" s="6">
        <v>510</v>
      </c>
      <c r="O1814" s="6">
        <f t="shared" si="634"/>
        <v>-510</v>
      </c>
      <c r="P1814" s="6">
        <f t="shared" si="627"/>
        <v>0</v>
      </c>
      <c r="Q1814" s="7">
        <f t="shared" si="628"/>
        <v>3280357.2500000014</v>
      </c>
      <c r="R1814" s="44" t="str">
        <f>VLOOKUP(F1814,'Set up'!$A$2:$E$48,5,FALSE)</f>
        <v>PD Chq</v>
      </c>
      <c r="S1814" s="1" t="s">
        <v>2264</v>
      </c>
    </row>
    <row r="1815" spans="1:19" ht="15" customHeight="1" x14ac:dyDescent="0.35">
      <c r="A1815" s="4">
        <v>45099</v>
      </c>
      <c r="B1815" s="5">
        <f t="shared" si="630"/>
        <v>6</v>
      </c>
      <c r="C1815" s="5">
        <f t="shared" si="631"/>
        <v>2023</v>
      </c>
      <c r="D1815" s="105" t="s">
        <v>1648</v>
      </c>
      <c r="E1815" s="5" t="str">
        <f>VLOOKUP(F1815,'Set up'!$A$2:$C$48,2,FALSE)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up'!$A$2:$C$48,3,FALSE)</f>
        <v>Cash</v>
      </c>
      <c r="J1815" s="5">
        <f>VLOOKUP(F1815,'Set up'!$A$2:$D$48,4,FALSE)</f>
        <v>0</v>
      </c>
      <c r="K1815" s="4">
        <f t="shared" si="617"/>
        <v>45099</v>
      </c>
      <c r="L1815" s="5">
        <f t="shared" si="632"/>
        <v>6</v>
      </c>
      <c r="M1815" s="5">
        <f t="shared" si="633"/>
        <v>2023</v>
      </c>
      <c r="N1815" s="6">
        <v>95</v>
      </c>
      <c r="O1815" s="6">
        <f t="shared" si="634"/>
        <v>-95</v>
      </c>
      <c r="P1815" s="6">
        <f t="shared" si="627"/>
        <v>0</v>
      </c>
      <c r="Q1815" s="7">
        <f t="shared" si="628"/>
        <v>3280452.2500000014</v>
      </c>
      <c r="R1815" s="44" t="str">
        <f>VLOOKUP(F1815,'Set up'!$A$2:$E$48,5,FALSE)</f>
        <v>PD Chq</v>
      </c>
      <c r="S1815" s="1" t="s">
        <v>2264</v>
      </c>
    </row>
    <row r="1816" spans="1:19" ht="15" customHeight="1" x14ac:dyDescent="0.35">
      <c r="A1816" s="4">
        <v>45099</v>
      </c>
      <c r="B1816" s="5">
        <f t="shared" si="630"/>
        <v>6</v>
      </c>
      <c r="C1816" s="5">
        <f t="shared" si="631"/>
        <v>2023</v>
      </c>
      <c r="D1816" s="105" t="s">
        <v>1649</v>
      </c>
      <c r="E1816" s="5" t="str">
        <f>VLOOKUP(F1816,'Set up'!$A$2:$C$48,2,FALSE)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up'!$A$2:$C$48,3,FALSE)</f>
        <v>Cash</v>
      </c>
      <c r="J1816" s="5">
        <f>VLOOKUP(F1816,'Set up'!$A$2:$D$48,4,FALSE)</f>
        <v>0</v>
      </c>
      <c r="K1816" s="4">
        <f t="shared" ref="K1816:K1844" si="635">A1816+J1816</f>
        <v>45099</v>
      </c>
      <c r="L1816" s="5">
        <f t="shared" si="632"/>
        <v>6</v>
      </c>
      <c r="M1816" s="5">
        <f t="shared" si="633"/>
        <v>2023</v>
      </c>
      <c r="N1816" s="6">
        <v>420</v>
      </c>
      <c r="O1816" s="6">
        <f t="shared" ref="O1816:O1817" si="636">-N1816</f>
        <v>-420</v>
      </c>
      <c r="P1816" s="6">
        <f t="shared" si="627"/>
        <v>0</v>
      </c>
      <c r="Q1816" s="7">
        <f t="shared" si="628"/>
        <v>3280872.2500000014</v>
      </c>
      <c r="R1816" s="44" t="str">
        <f>VLOOKUP(F1816,'Set up'!$A$2:$E$48,5,FALSE)</f>
        <v>Trsf</v>
      </c>
      <c r="S1816" s="1" t="s">
        <v>1675</v>
      </c>
    </row>
    <row r="1817" spans="1:19" ht="15" customHeight="1" x14ac:dyDescent="0.35">
      <c r="A1817" s="4">
        <v>45099</v>
      </c>
      <c r="B1817" s="5">
        <f t="shared" si="630"/>
        <v>6</v>
      </c>
      <c r="C1817" s="5">
        <f t="shared" si="631"/>
        <v>2023</v>
      </c>
      <c r="D1817" s="105" t="s">
        <v>1649</v>
      </c>
      <c r="E1817" s="5" t="str">
        <f>VLOOKUP(F1817,'Set up'!$A$2:$C$48,2,FALSE)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up'!$A$2:$C$48,3,FALSE)</f>
        <v>Cash</v>
      </c>
      <c r="J1817" s="5">
        <f>VLOOKUP(F1817,'Set up'!$A$2:$D$48,4,FALSE)</f>
        <v>0</v>
      </c>
      <c r="K1817" s="4">
        <f t="shared" si="635"/>
        <v>45099</v>
      </c>
      <c r="L1817" s="5">
        <f t="shared" si="632"/>
        <v>6</v>
      </c>
      <c r="M1817" s="5">
        <f t="shared" si="633"/>
        <v>2023</v>
      </c>
      <c r="N1817" s="6">
        <v>375</v>
      </c>
      <c r="O1817" s="6">
        <f t="shared" si="636"/>
        <v>-375</v>
      </c>
      <c r="P1817" s="6">
        <f t="shared" si="627"/>
        <v>0</v>
      </c>
      <c r="Q1817" s="7">
        <f t="shared" si="628"/>
        <v>3281247.2500000014</v>
      </c>
      <c r="R1817" s="44" t="str">
        <f>VLOOKUP(F1817,'Set up'!$A$2:$E$48,5,FALSE)</f>
        <v>Trsf</v>
      </c>
      <c r="S1817" s="1" t="s">
        <v>1675</v>
      </c>
    </row>
    <row r="1818" spans="1:19" ht="15" customHeight="1" x14ac:dyDescent="0.35">
      <c r="A1818" s="4">
        <v>45101</v>
      </c>
      <c r="B1818" s="5">
        <f t="shared" si="630"/>
        <v>6</v>
      </c>
      <c r="C1818" s="5">
        <f t="shared" si="631"/>
        <v>2023</v>
      </c>
      <c r="D1818" s="88" t="s">
        <v>1650</v>
      </c>
      <c r="E1818" s="5" t="str">
        <f>VLOOKUP(F1818,'Set up'!$A$2:$C$48,2,FALSE)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up'!$A$2:$C$48,3,FALSE)</f>
        <v>Cash</v>
      </c>
      <c r="J1818" s="5">
        <f>VLOOKUP(F1818,'Set up'!$A$2:$D$48,4,FALSE)</f>
        <v>0</v>
      </c>
      <c r="K1818" s="4">
        <f t="shared" si="635"/>
        <v>45101</v>
      </c>
      <c r="L1818" s="5">
        <f t="shared" si="632"/>
        <v>6</v>
      </c>
      <c r="M1818" s="5">
        <f t="shared" si="633"/>
        <v>2023</v>
      </c>
      <c r="N1818" s="6">
        <v>1032</v>
      </c>
      <c r="O1818" s="6">
        <f>-N1818</f>
        <v>-1032</v>
      </c>
      <c r="P1818" s="6">
        <f t="shared" si="627"/>
        <v>0</v>
      </c>
      <c r="Q1818" s="7">
        <f t="shared" si="628"/>
        <v>3282279.2500000014</v>
      </c>
      <c r="R1818" s="44" t="str">
        <f>VLOOKUP(F1818,'Set up'!$A$2:$E$48,5,FALSE)</f>
        <v>Cash</v>
      </c>
      <c r="S1818" s="1" t="s">
        <v>1680</v>
      </c>
    </row>
    <row r="1819" spans="1:19" ht="15" customHeight="1" x14ac:dyDescent="0.35">
      <c r="A1819" s="4">
        <v>45101</v>
      </c>
      <c r="B1819" s="5">
        <f t="shared" si="630"/>
        <v>6</v>
      </c>
      <c r="C1819" s="5">
        <f t="shared" si="631"/>
        <v>2023</v>
      </c>
      <c r="D1819" s="88" t="s">
        <v>1650</v>
      </c>
      <c r="E1819" s="5" t="str">
        <f>VLOOKUP(F1819,'Set up'!$A$2:$C$48,2,FALSE)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up'!$A$2:$C$48,3,FALSE)</f>
        <v>Cash</v>
      </c>
      <c r="J1819" s="5">
        <f>VLOOKUP(F1819,'Set up'!$A$2:$D$48,4,FALSE)</f>
        <v>0</v>
      </c>
      <c r="K1819" s="4">
        <f t="shared" si="635"/>
        <v>45101</v>
      </c>
      <c r="L1819" s="5">
        <f t="shared" si="632"/>
        <v>6</v>
      </c>
      <c r="M1819" s="5">
        <f t="shared" si="633"/>
        <v>2023</v>
      </c>
      <c r="N1819" s="6">
        <v>160</v>
      </c>
      <c r="O1819" s="6">
        <f>-N1819</f>
        <v>-160</v>
      </c>
      <c r="P1819" s="6">
        <f t="shared" si="627"/>
        <v>0</v>
      </c>
      <c r="Q1819" s="7">
        <f t="shared" si="628"/>
        <v>3282439.2500000014</v>
      </c>
      <c r="R1819" s="44" t="str">
        <f>VLOOKUP(F1819,'Set up'!$A$2:$E$48,5,FALSE)</f>
        <v>Cash</v>
      </c>
      <c r="S1819" s="1" t="s">
        <v>1680</v>
      </c>
    </row>
    <row r="1820" spans="1:19" ht="15" customHeight="1" x14ac:dyDescent="0.35">
      <c r="A1820" s="4">
        <v>45101</v>
      </c>
      <c r="B1820" s="5">
        <f t="shared" si="630"/>
        <v>6</v>
      </c>
      <c r="C1820" s="5">
        <f t="shared" si="631"/>
        <v>2023</v>
      </c>
      <c r="D1820" s="88" t="s">
        <v>1651</v>
      </c>
      <c r="E1820" s="5" t="str">
        <f>VLOOKUP(F1820,'Set up'!$A$2:$C$48,2,FALSE)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up'!$A$2:$C$48,3,FALSE)</f>
        <v>Cash</v>
      </c>
      <c r="J1820" s="5">
        <f>VLOOKUP(F1820,'Set up'!$A$2:$D$48,4,FALSE)</f>
        <v>0</v>
      </c>
      <c r="K1820" s="4">
        <f t="shared" si="635"/>
        <v>45101</v>
      </c>
      <c r="L1820" s="5">
        <f t="shared" si="632"/>
        <v>6</v>
      </c>
      <c r="M1820" s="5">
        <f t="shared" si="633"/>
        <v>2023</v>
      </c>
      <c r="N1820" s="6">
        <v>3652</v>
      </c>
      <c r="O1820" s="6">
        <f>-1988.1-1000-663.9</f>
        <v>-3652</v>
      </c>
      <c r="P1820" s="6">
        <f t="shared" si="627"/>
        <v>0</v>
      </c>
      <c r="Q1820" s="7">
        <f t="shared" si="628"/>
        <v>3286091.2500000014</v>
      </c>
      <c r="R1820" s="44" t="str">
        <f>VLOOKUP(F1820,'Set up'!$A$2:$E$48,5,FALSE)</f>
        <v>Trsf</v>
      </c>
      <c r="S1820" s="1" t="s">
        <v>2336</v>
      </c>
    </row>
    <row r="1821" spans="1:19" ht="15" customHeight="1" x14ac:dyDescent="0.35">
      <c r="A1821" s="4">
        <v>45101</v>
      </c>
      <c r="B1821" s="5">
        <f t="shared" si="630"/>
        <v>6</v>
      </c>
      <c r="C1821" s="5">
        <f t="shared" si="631"/>
        <v>2023</v>
      </c>
      <c r="D1821" s="88" t="s">
        <v>1651</v>
      </c>
      <c r="E1821" s="5" t="str">
        <f>VLOOKUP(F1821,'Set up'!$A$2:$C$48,2,FALSE)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up'!$A$2:$C$48,3,FALSE)</f>
        <v>Cash</v>
      </c>
      <c r="J1821" s="5">
        <f>VLOOKUP(F1821,'Set up'!$A$2:$D$48,4,FALSE)</f>
        <v>0</v>
      </c>
      <c r="K1821" s="4">
        <f t="shared" si="635"/>
        <v>45101</v>
      </c>
      <c r="L1821" s="5">
        <f t="shared" si="632"/>
        <v>6</v>
      </c>
      <c r="M1821" s="5">
        <f t="shared" si="633"/>
        <v>2023</v>
      </c>
      <c r="N1821" s="6">
        <v>842.4</v>
      </c>
      <c r="O1821" s="6">
        <f>-836.1-6.3</f>
        <v>-842.4</v>
      </c>
      <c r="P1821" s="6">
        <f t="shared" si="627"/>
        <v>0</v>
      </c>
      <c r="Q1821" s="7">
        <f t="shared" si="628"/>
        <v>3286933.6500000013</v>
      </c>
      <c r="R1821" s="44" t="str">
        <f>VLOOKUP(F1821,'Set up'!$A$2:$E$48,5,FALSE)</f>
        <v>Trsf</v>
      </c>
      <c r="S1821" s="1" t="s">
        <v>2337</v>
      </c>
    </row>
    <row r="1822" spans="1:19" ht="15" customHeight="1" x14ac:dyDescent="0.35">
      <c r="A1822" s="4">
        <v>45101</v>
      </c>
      <c r="B1822" s="5">
        <f t="shared" si="630"/>
        <v>6</v>
      </c>
      <c r="C1822" s="5">
        <f t="shared" si="631"/>
        <v>2023</v>
      </c>
      <c r="D1822" s="88" t="s">
        <v>1651</v>
      </c>
      <c r="E1822" s="5" t="str">
        <f>VLOOKUP(F1822,'Set up'!$A$2:$C$48,2,FALSE)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up'!$A$2:$C$48,3,FALSE)</f>
        <v>Cash</v>
      </c>
      <c r="J1822" s="5">
        <f>VLOOKUP(F1822,'Set up'!$A$2:$D$48,4,FALSE)</f>
        <v>0</v>
      </c>
      <c r="K1822" s="4">
        <f t="shared" si="635"/>
        <v>45101</v>
      </c>
      <c r="L1822" s="5">
        <f t="shared" si="632"/>
        <v>6</v>
      </c>
      <c r="M1822" s="5">
        <f t="shared" si="633"/>
        <v>2023</v>
      </c>
      <c r="N1822" s="6">
        <v>187.5</v>
      </c>
      <c r="O1822" s="6">
        <f t="shared" ref="O1822" si="637">-N1822</f>
        <v>-187.5</v>
      </c>
      <c r="P1822" s="6">
        <f t="shared" si="627"/>
        <v>0</v>
      </c>
      <c r="Q1822" s="7">
        <f t="shared" si="628"/>
        <v>3287121.1500000013</v>
      </c>
      <c r="R1822" s="44" t="str">
        <f>VLOOKUP(F1822,'Set up'!$A$2:$E$48,5,FALSE)</f>
        <v>Trsf</v>
      </c>
      <c r="S1822" s="1" t="s">
        <v>2338</v>
      </c>
    </row>
    <row r="1823" spans="1:19" ht="15" customHeight="1" x14ac:dyDescent="0.35">
      <c r="A1823" s="4">
        <v>45101</v>
      </c>
      <c r="B1823" s="5">
        <f t="shared" si="630"/>
        <v>6</v>
      </c>
      <c r="C1823" s="5">
        <f t="shared" si="631"/>
        <v>2023</v>
      </c>
      <c r="D1823" s="88" t="s">
        <v>1651</v>
      </c>
      <c r="E1823" s="5" t="str">
        <f>VLOOKUP(F1823,'Set up'!$A$2:$C$48,2,FALSE)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up'!$A$2:$C$48,3,FALSE)</f>
        <v>Cash</v>
      </c>
      <c r="J1823" s="5">
        <f>VLOOKUP(F1823,'Set up'!$A$2:$D$48,4,FALSE)</f>
        <v>0</v>
      </c>
      <c r="K1823" s="4">
        <f t="shared" si="635"/>
        <v>45101</v>
      </c>
      <c r="L1823" s="5">
        <f t="shared" si="632"/>
        <v>6</v>
      </c>
      <c r="M1823" s="5">
        <f t="shared" si="633"/>
        <v>2023</v>
      </c>
      <c r="N1823" s="6">
        <v>390</v>
      </c>
      <c r="O1823" s="6">
        <f>-306.2-83.8</f>
        <v>-390</v>
      </c>
      <c r="P1823" s="6">
        <f t="shared" si="627"/>
        <v>0</v>
      </c>
      <c r="Q1823" s="7">
        <f t="shared" si="628"/>
        <v>3287511.1500000013</v>
      </c>
      <c r="R1823" s="44" t="str">
        <f>VLOOKUP(F1823,'Set up'!$A$2:$E$48,5,FALSE)</f>
        <v>Trsf</v>
      </c>
      <c r="S1823" s="1" t="s">
        <v>2339</v>
      </c>
    </row>
    <row r="1824" spans="1:19" ht="15" customHeight="1" x14ac:dyDescent="0.35">
      <c r="A1824" s="4">
        <v>45101</v>
      </c>
      <c r="B1824" s="5">
        <f t="shared" si="630"/>
        <v>6</v>
      </c>
      <c r="C1824" s="5">
        <f t="shared" si="631"/>
        <v>2023</v>
      </c>
      <c r="D1824" s="88" t="s">
        <v>1651</v>
      </c>
      <c r="E1824" s="5" t="str">
        <f>VLOOKUP(F1824,'Set up'!$A$2:$C$48,2,FALSE)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up'!$A$2:$C$48,3,FALSE)</f>
        <v>Cash</v>
      </c>
      <c r="J1824" s="5">
        <f>VLOOKUP(F1824,'Set up'!$A$2:$D$48,4,FALSE)</f>
        <v>0</v>
      </c>
      <c r="K1824" s="4">
        <f t="shared" si="635"/>
        <v>45101</v>
      </c>
      <c r="L1824" s="5">
        <f t="shared" si="632"/>
        <v>6</v>
      </c>
      <c r="M1824" s="5">
        <f t="shared" si="633"/>
        <v>2023</v>
      </c>
      <c r="N1824" s="6">
        <v>258</v>
      </c>
      <c r="O1824" s="6">
        <f t="shared" ref="O1824" si="638">-N1824</f>
        <v>-258</v>
      </c>
      <c r="P1824" s="6">
        <f t="shared" si="627"/>
        <v>0</v>
      </c>
      <c r="Q1824" s="7">
        <f t="shared" si="628"/>
        <v>3287769.1500000013</v>
      </c>
      <c r="R1824" s="44" t="str">
        <f>VLOOKUP(F1824,'Set up'!$A$2:$E$48,5,FALSE)</f>
        <v>Trsf</v>
      </c>
      <c r="S1824" s="1" t="s">
        <v>2340</v>
      </c>
    </row>
    <row r="1825" spans="1:19" ht="15" customHeight="1" x14ac:dyDescent="0.35">
      <c r="A1825" s="4">
        <v>45103</v>
      </c>
      <c r="B1825" s="5">
        <f t="shared" si="630"/>
        <v>6</v>
      </c>
      <c r="C1825" s="5">
        <f t="shared" si="631"/>
        <v>2023</v>
      </c>
      <c r="D1825" s="88" t="s">
        <v>1652</v>
      </c>
      <c r="E1825" s="5" t="str">
        <f>VLOOKUP(F1825,'Set up'!$A$2:$C$48,2,FALSE)</f>
        <v>C00000013</v>
      </c>
      <c r="F1825" s="1" t="s">
        <v>1453</v>
      </c>
      <c r="G1825" s="95" t="s">
        <v>1653</v>
      </c>
      <c r="H1825" s="5">
        <v>1</v>
      </c>
      <c r="I1825" s="5" t="str">
        <f>VLOOKUP(F1825,'Set up'!$A$2:$C$48,3,FALSE)</f>
        <v>Cash</v>
      </c>
      <c r="J1825" s="5">
        <f>VLOOKUP(F1825,'Set up'!$A$2:$D$48,4,FALSE)</f>
        <v>0</v>
      </c>
      <c r="K1825" s="4">
        <f t="shared" si="635"/>
        <v>45103</v>
      </c>
      <c r="L1825" s="5">
        <f t="shared" si="632"/>
        <v>6</v>
      </c>
      <c r="M1825" s="5">
        <f t="shared" si="633"/>
        <v>2023</v>
      </c>
      <c r="N1825" s="6">
        <v>1958</v>
      </c>
      <c r="O1825" s="6">
        <f t="shared" ref="O1825:O1833" si="639">-N1825</f>
        <v>-1958</v>
      </c>
      <c r="P1825" s="6">
        <f t="shared" si="627"/>
        <v>0</v>
      </c>
      <c r="Q1825" s="7">
        <f t="shared" si="628"/>
        <v>3289727.1500000013</v>
      </c>
      <c r="R1825" s="44" t="str">
        <f>VLOOKUP(F1825,'Set up'!$A$2:$E$48,5,FALSE)</f>
        <v>Chq</v>
      </c>
      <c r="S1825" s="1" t="s">
        <v>1689</v>
      </c>
    </row>
    <row r="1826" spans="1:19" ht="15" customHeight="1" x14ac:dyDescent="0.35">
      <c r="A1826" s="4">
        <v>45103</v>
      </c>
      <c r="B1826" s="5">
        <f t="shared" ref="B1826:B1830" si="640">MONTH(A1826)</f>
        <v>6</v>
      </c>
      <c r="C1826" s="5">
        <f t="shared" ref="C1826:C1830" si="641">YEAR(A1826)</f>
        <v>2023</v>
      </c>
      <c r="D1826" s="88" t="s">
        <v>1652</v>
      </c>
      <c r="E1826" s="5" t="str">
        <f>VLOOKUP(F1826,'Set up'!$A$2:$C$48,2,FALSE)</f>
        <v>C00000013</v>
      </c>
      <c r="F1826" s="1" t="s">
        <v>1453</v>
      </c>
      <c r="G1826" s="90" t="s">
        <v>1060</v>
      </c>
      <c r="H1826" s="5">
        <v>1</v>
      </c>
      <c r="I1826" s="5" t="str">
        <f>VLOOKUP(F1826,'Set up'!$A$2:$C$48,3,FALSE)</f>
        <v>Cash</v>
      </c>
      <c r="J1826" s="5">
        <f>VLOOKUP(F1826,'Set up'!$A$2:$D$48,4,FALSE)</f>
        <v>0</v>
      </c>
      <c r="K1826" s="4">
        <f t="shared" si="635"/>
        <v>45103</v>
      </c>
      <c r="L1826" s="5">
        <f t="shared" ref="L1826:L1836" si="642">MONTH(K1826)</f>
        <v>6</v>
      </c>
      <c r="M1826" s="5">
        <f t="shared" ref="M1826:M1836" si="643">YEAR(K1826)</f>
        <v>2023</v>
      </c>
      <c r="N1826" s="6">
        <v>237</v>
      </c>
      <c r="O1826" s="6">
        <f t="shared" si="639"/>
        <v>-237</v>
      </c>
      <c r="P1826" s="6">
        <f t="shared" ref="P1826:P1836" si="644">SUM(N1826+O1826)</f>
        <v>0</v>
      </c>
      <c r="Q1826" s="7">
        <f t="shared" ref="Q1826:Q1836" si="645">SUM(Q1825+N1826)</f>
        <v>3289964.1500000013</v>
      </c>
      <c r="R1826" s="44" t="str">
        <f>VLOOKUP(F1826,'Set up'!$A$2:$E$48,5,FALSE)</f>
        <v>Chq</v>
      </c>
      <c r="S1826" s="1" t="s">
        <v>1689</v>
      </c>
    </row>
    <row r="1827" spans="1:19" ht="15" customHeight="1" x14ac:dyDescent="0.35">
      <c r="A1827" s="4">
        <v>45103</v>
      </c>
      <c r="B1827" s="5">
        <f t="shared" si="640"/>
        <v>6</v>
      </c>
      <c r="C1827" s="5">
        <f t="shared" si="641"/>
        <v>2023</v>
      </c>
      <c r="D1827" s="88" t="s">
        <v>1652</v>
      </c>
      <c r="E1827" s="5" t="str">
        <f>VLOOKUP(F1827,'Set up'!$A$2:$C$48,2,FALSE)</f>
        <v>C00000013</v>
      </c>
      <c r="F1827" s="1" t="s">
        <v>1453</v>
      </c>
      <c r="G1827" s="90" t="s">
        <v>1654</v>
      </c>
      <c r="H1827" s="5">
        <v>1</v>
      </c>
      <c r="I1827" s="5" t="str">
        <f>VLOOKUP(F1827,'Set up'!$A$2:$C$48,3,FALSE)</f>
        <v>Cash</v>
      </c>
      <c r="J1827" s="5">
        <f>VLOOKUP(F1827,'Set up'!$A$2:$D$48,4,FALSE)</f>
        <v>0</v>
      </c>
      <c r="K1827" s="4">
        <f t="shared" si="635"/>
        <v>45103</v>
      </c>
      <c r="L1827" s="5">
        <f t="shared" si="642"/>
        <v>6</v>
      </c>
      <c r="M1827" s="5">
        <f t="shared" si="643"/>
        <v>2023</v>
      </c>
      <c r="N1827" s="6">
        <v>258</v>
      </c>
      <c r="O1827" s="6">
        <f t="shared" si="639"/>
        <v>-258</v>
      </c>
      <c r="P1827" s="6">
        <f t="shared" si="644"/>
        <v>0</v>
      </c>
      <c r="Q1827" s="7">
        <f t="shared" si="645"/>
        <v>3290222.1500000013</v>
      </c>
      <c r="R1827" s="44" t="str">
        <f>VLOOKUP(F1827,'Set up'!$A$2:$E$48,5,FALSE)</f>
        <v>Chq</v>
      </c>
      <c r="S1827" s="1" t="s">
        <v>1689</v>
      </c>
    </row>
    <row r="1828" spans="1:19" ht="15" customHeight="1" x14ac:dyDescent="0.35">
      <c r="A1828" s="4">
        <v>45103</v>
      </c>
      <c r="B1828" s="5">
        <f t="shared" si="640"/>
        <v>6</v>
      </c>
      <c r="C1828" s="5">
        <f t="shared" si="641"/>
        <v>2023</v>
      </c>
      <c r="D1828" s="88" t="s">
        <v>1652</v>
      </c>
      <c r="E1828" s="5" t="str">
        <f>VLOOKUP(F1828,'Set up'!$A$2:$C$48,2,FALSE)</f>
        <v>C00000013</v>
      </c>
      <c r="F1828" s="1" t="s">
        <v>1453</v>
      </c>
      <c r="G1828" s="90" t="s">
        <v>1655</v>
      </c>
      <c r="H1828" s="5">
        <v>5</v>
      </c>
      <c r="I1828" s="5" t="str">
        <f>VLOOKUP(F1828,'Set up'!$A$2:$C$48,3,FALSE)</f>
        <v>Cash</v>
      </c>
      <c r="J1828" s="5">
        <f>VLOOKUP(F1828,'Set up'!$A$2:$D$48,4,FALSE)</f>
        <v>0</v>
      </c>
      <c r="K1828" s="4">
        <f t="shared" si="635"/>
        <v>45103</v>
      </c>
      <c r="L1828" s="5">
        <f t="shared" si="642"/>
        <v>6</v>
      </c>
      <c r="M1828" s="5">
        <f t="shared" si="643"/>
        <v>2023</v>
      </c>
      <c r="N1828" s="6">
        <v>30</v>
      </c>
      <c r="O1828" s="6">
        <f t="shared" si="639"/>
        <v>-30</v>
      </c>
      <c r="P1828" s="6">
        <f t="shared" si="644"/>
        <v>0</v>
      </c>
      <c r="Q1828" s="7">
        <f t="shared" si="645"/>
        <v>3290252.1500000013</v>
      </c>
      <c r="R1828" s="44" t="str">
        <f>VLOOKUP(F1828,'Set up'!$A$2:$E$48,5,FALSE)</f>
        <v>Chq</v>
      </c>
      <c r="S1828" s="1" t="s">
        <v>1689</v>
      </c>
    </row>
    <row r="1829" spans="1:19" ht="15" customHeight="1" x14ac:dyDescent="0.35">
      <c r="A1829" s="4">
        <v>45103</v>
      </c>
      <c r="B1829" s="5">
        <f t="shared" si="640"/>
        <v>6</v>
      </c>
      <c r="C1829" s="5">
        <f t="shared" si="641"/>
        <v>2023</v>
      </c>
      <c r="D1829" s="88" t="s">
        <v>1652</v>
      </c>
      <c r="E1829" s="5" t="str">
        <f>VLOOKUP(F1829,'Set up'!$A$2:$C$48,2,FALSE)</f>
        <v>C00000013</v>
      </c>
      <c r="F1829" s="1" t="s">
        <v>1453</v>
      </c>
      <c r="G1829" s="90" t="s">
        <v>1656</v>
      </c>
      <c r="H1829" s="5">
        <v>5</v>
      </c>
      <c r="I1829" s="5" t="str">
        <f>VLOOKUP(F1829,'Set up'!$A$2:$C$48,3,FALSE)</f>
        <v>Cash</v>
      </c>
      <c r="J1829" s="5">
        <f>VLOOKUP(F1829,'Set up'!$A$2:$D$48,4,FALSE)</f>
        <v>0</v>
      </c>
      <c r="K1829" s="4">
        <f t="shared" si="635"/>
        <v>45103</v>
      </c>
      <c r="L1829" s="5">
        <f t="shared" si="642"/>
        <v>6</v>
      </c>
      <c r="M1829" s="5">
        <f t="shared" si="643"/>
        <v>2023</v>
      </c>
      <c r="N1829" s="6">
        <v>27.5</v>
      </c>
      <c r="O1829" s="6">
        <f t="shared" si="639"/>
        <v>-27.5</v>
      </c>
      <c r="P1829" s="6">
        <f t="shared" si="644"/>
        <v>0</v>
      </c>
      <c r="Q1829" s="7">
        <f t="shared" si="645"/>
        <v>3290279.6500000013</v>
      </c>
      <c r="R1829" s="44" t="str">
        <f>VLOOKUP(F1829,'Set up'!$A$2:$E$48,5,FALSE)</f>
        <v>Chq</v>
      </c>
      <c r="S1829" s="1" t="s">
        <v>1689</v>
      </c>
    </row>
    <row r="1830" spans="1:19" ht="15" customHeight="1" x14ac:dyDescent="0.35">
      <c r="A1830" s="4">
        <v>45103</v>
      </c>
      <c r="B1830" s="5">
        <f t="shared" si="640"/>
        <v>6</v>
      </c>
      <c r="C1830" s="5">
        <f t="shared" si="641"/>
        <v>2023</v>
      </c>
      <c r="D1830" s="88" t="s">
        <v>1652</v>
      </c>
      <c r="E1830" s="5" t="str">
        <f>VLOOKUP(F1830,'Set up'!$A$2:$C$48,2,FALSE)</f>
        <v>C00000013</v>
      </c>
      <c r="F1830" s="1" t="s">
        <v>1453</v>
      </c>
      <c r="G1830" s="90" t="s">
        <v>1118</v>
      </c>
      <c r="H1830" s="5">
        <v>1</v>
      </c>
      <c r="I1830" s="5" t="str">
        <f>VLOOKUP(F1830,'Set up'!$A$2:$C$48,3,FALSE)</f>
        <v>Cash</v>
      </c>
      <c r="J1830" s="5">
        <f>VLOOKUP(F1830,'Set up'!$A$2:$D$48,4,FALSE)</f>
        <v>0</v>
      </c>
      <c r="K1830" s="4">
        <f t="shared" si="635"/>
        <v>45103</v>
      </c>
      <c r="L1830" s="5">
        <f t="shared" si="642"/>
        <v>6</v>
      </c>
      <c r="M1830" s="5">
        <f t="shared" si="643"/>
        <v>2023</v>
      </c>
      <c r="N1830" s="6">
        <v>50</v>
      </c>
      <c r="O1830" s="6">
        <f t="shared" si="639"/>
        <v>-50</v>
      </c>
      <c r="P1830" s="6">
        <f t="shared" si="644"/>
        <v>0</v>
      </c>
      <c r="Q1830" s="7">
        <f t="shared" si="645"/>
        <v>3290329.6500000013</v>
      </c>
      <c r="R1830" s="44" t="str">
        <f>VLOOKUP(F1830,'Set up'!$A$2:$E$48,5,FALSE)</f>
        <v>Chq</v>
      </c>
      <c r="S1830" s="1" t="s">
        <v>1689</v>
      </c>
    </row>
    <row r="1831" spans="1:19" ht="15" customHeight="1" x14ac:dyDescent="0.35">
      <c r="A1831" s="4">
        <v>45103</v>
      </c>
      <c r="B1831" s="5">
        <f t="shared" ref="B1831:B1839" si="646">MONTH(A1831)</f>
        <v>6</v>
      </c>
      <c r="C1831" s="5">
        <f t="shared" ref="C1831:C1839" si="647">YEAR(A1831)</f>
        <v>2023</v>
      </c>
      <c r="D1831" s="88" t="s">
        <v>1652</v>
      </c>
      <c r="E1831" s="5" t="str">
        <f>VLOOKUP(F1831,'Set up'!$A$2:$C$48,2,FALSE)</f>
        <v>C00000013</v>
      </c>
      <c r="F1831" s="1" t="s">
        <v>1453</v>
      </c>
      <c r="G1831" s="108" t="s">
        <v>1657</v>
      </c>
      <c r="H1831" s="5">
        <v>1</v>
      </c>
      <c r="I1831" s="5" t="str">
        <f>VLOOKUP(F1831,'Set up'!$A$2:$C$48,3,FALSE)</f>
        <v>Cash</v>
      </c>
      <c r="J1831" s="5">
        <f>VLOOKUP(F1831,'Set up'!$A$2:$D$48,4,FALSE)</f>
        <v>0</v>
      </c>
      <c r="K1831" s="4">
        <f t="shared" si="635"/>
        <v>45103</v>
      </c>
      <c r="L1831" s="5">
        <f t="shared" si="642"/>
        <v>6</v>
      </c>
      <c r="M1831" s="5">
        <f t="shared" si="643"/>
        <v>2023</v>
      </c>
      <c r="N1831" s="6">
        <v>70</v>
      </c>
      <c r="O1831" s="6">
        <f t="shared" si="639"/>
        <v>-70</v>
      </c>
      <c r="P1831" s="6">
        <f t="shared" si="644"/>
        <v>0</v>
      </c>
      <c r="Q1831" s="7">
        <f t="shared" si="645"/>
        <v>3290399.6500000013</v>
      </c>
      <c r="R1831" s="44" t="str">
        <f>VLOOKUP(F1831,'Set up'!$A$2:$E$48,5,FALSE)</f>
        <v>Chq</v>
      </c>
      <c r="S1831" s="1" t="s">
        <v>1689</v>
      </c>
    </row>
    <row r="1832" spans="1:19" ht="15" customHeight="1" x14ac:dyDescent="0.35">
      <c r="A1832" s="4">
        <v>45103</v>
      </c>
      <c r="B1832" s="5">
        <f t="shared" si="646"/>
        <v>6</v>
      </c>
      <c r="C1832" s="5">
        <f t="shared" si="647"/>
        <v>2023</v>
      </c>
      <c r="D1832" s="88" t="s">
        <v>1652</v>
      </c>
      <c r="E1832" s="5" t="str">
        <f>VLOOKUP(F1832,'Set up'!$A$2:$C$48,2,FALSE)</f>
        <v>C00000013</v>
      </c>
      <c r="F1832" s="1" t="s">
        <v>1453</v>
      </c>
      <c r="G1832" s="99" t="s">
        <v>1658</v>
      </c>
      <c r="H1832" s="5">
        <v>1</v>
      </c>
      <c r="I1832" s="5" t="str">
        <f>VLOOKUP(F1832,'Set up'!$A$2:$C$48,3,FALSE)</f>
        <v>Cash</v>
      </c>
      <c r="J1832" s="5">
        <f>VLOOKUP(F1832,'Set up'!$A$2:$D$48,4,FALSE)</f>
        <v>0</v>
      </c>
      <c r="K1832" s="4">
        <f t="shared" si="635"/>
        <v>45103</v>
      </c>
      <c r="L1832" s="5">
        <f t="shared" si="642"/>
        <v>6</v>
      </c>
      <c r="M1832" s="5">
        <f t="shared" si="643"/>
        <v>2023</v>
      </c>
      <c r="N1832" s="6">
        <v>74</v>
      </c>
      <c r="O1832" s="6">
        <f t="shared" si="639"/>
        <v>-74</v>
      </c>
      <c r="P1832" s="6">
        <f t="shared" si="644"/>
        <v>0</v>
      </c>
      <c r="Q1832" s="7">
        <f t="shared" si="645"/>
        <v>3290473.6500000013</v>
      </c>
      <c r="R1832" s="44" t="str">
        <f>VLOOKUP(F1832,'Set up'!$A$2:$E$48,5,FALSE)</f>
        <v>Chq</v>
      </c>
      <c r="S1832" s="1" t="s">
        <v>1689</v>
      </c>
    </row>
    <row r="1833" spans="1:19" ht="15" customHeight="1" x14ac:dyDescent="0.35">
      <c r="A1833" s="4">
        <v>45103</v>
      </c>
      <c r="B1833" s="5">
        <f t="shared" si="646"/>
        <v>6</v>
      </c>
      <c r="C1833" s="5">
        <f t="shared" si="647"/>
        <v>2023</v>
      </c>
      <c r="D1833" s="88" t="s">
        <v>1652</v>
      </c>
      <c r="E1833" s="5" t="str">
        <f>VLOOKUP(F1833,'Set up'!$A$2:$C$48,2,FALSE)</f>
        <v>C00000013</v>
      </c>
      <c r="F1833" s="1" t="s">
        <v>1453</v>
      </c>
      <c r="G1833" s="99" t="s">
        <v>1659</v>
      </c>
      <c r="H1833" s="5">
        <v>1</v>
      </c>
      <c r="I1833" s="5" t="str">
        <f>VLOOKUP(F1833,'Set up'!$A$2:$C$48,3,FALSE)</f>
        <v>Cash</v>
      </c>
      <c r="J1833" s="5">
        <f>VLOOKUP(F1833,'Set up'!$A$2:$D$48,4,FALSE)</f>
        <v>0</v>
      </c>
      <c r="K1833" s="4">
        <f t="shared" si="635"/>
        <v>45103</v>
      </c>
      <c r="L1833" s="5">
        <f t="shared" si="642"/>
        <v>6</v>
      </c>
      <c r="M1833" s="5">
        <f t="shared" si="643"/>
        <v>2023</v>
      </c>
      <c r="N1833" s="6">
        <v>116</v>
      </c>
      <c r="O1833" s="6">
        <f t="shared" si="639"/>
        <v>-116</v>
      </c>
      <c r="P1833" s="6">
        <f t="shared" si="644"/>
        <v>0</v>
      </c>
      <c r="Q1833" s="7">
        <f t="shared" si="645"/>
        <v>3290589.6500000013</v>
      </c>
      <c r="R1833" s="44" t="str">
        <f>VLOOKUP(F1833,'Set up'!$A$2:$E$48,5,FALSE)</f>
        <v>Chq</v>
      </c>
      <c r="S1833" s="1" t="s">
        <v>1689</v>
      </c>
    </row>
    <row r="1834" spans="1:19" ht="15" customHeight="1" x14ac:dyDescent="0.35">
      <c r="A1834" s="4" t="s">
        <v>1663</v>
      </c>
      <c r="B1834" s="5">
        <f t="shared" si="646"/>
        <v>6</v>
      </c>
      <c r="C1834" s="5">
        <f t="shared" si="647"/>
        <v>2023</v>
      </c>
      <c r="D1834" s="88" t="s">
        <v>1662</v>
      </c>
      <c r="E1834" s="5" t="str">
        <f>VLOOKUP(F1834,'Set up'!$A$2:$C$48,2,FALSE)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up'!$A$2:$C$48,3,FALSE)</f>
        <v>Cash</v>
      </c>
      <c r="J1834" s="5">
        <f>VLOOKUP(F1834,'Set up'!$A$2:$D$48,4,FALSE)</f>
        <v>0</v>
      </c>
      <c r="K1834" s="4">
        <f t="shared" si="635"/>
        <v>45104</v>
      </c>
      <c r="L1834" s="5">
        <f t="shared" si="642"/>
        <v>6</v>
      </c>
      <c r="M1834" s="5">
        <f t="shared" si="643"/>
        <v>2023</v>
      </c>
      <c r="N1834" s="6">
        <v>3740</v>
      </c>
      <c r="O1834" s="6">
        <f>-3000-740</f>
        <v>-3740</v>
      </c>
      <c r="P1834" s="6">
        <f t="shared" si="644"/>
        <v>0</v>
      </c>
      <c r="Q1834" s="7">
        <f t="shared" si="645"/>
        <v>3294329.6500000013</v>
      </c>
      <c r="R1834" s="44" t="str">
        <f>VLOOKUP(F1834,'Set up'!$A$2:$E$48,5,FALSE)</f>
        <v>Trsf</v>
      </c>
      <c r="S1834" s="1" t="s">
        <v>1748</v>
      </c>
    </row>
    <row r="1835" spans="1:19" ht="15" customHeight="1" x14ac:dyDescent="0.35">
      <c r="A1835" s="4" t="s">
        <v>1663</v>
      </c>
      <c r="B1835" s="5">
        <f t="shared" si="646"/>
        <v>6</v>
      </c>
      <c r="C1835" s="5">
        <f t="shared" si="647"/>
        <v>2023</v>
      </c>
      <c r="D1835" s="88" t="s">
        <v>1662</v>
      </c>
      <c r="E1835" s="5" t="str">
        <f>VLOOKUP(F1835,'Set up'!$A$2:$C$48,2,FALSE)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up'!$A$2:$C$48,3,FALSE)</f>
        <v>Cash</v>
      </c>
      <c r="J1835" s="5">
        <f>VLOOKUP(F1835,'Set up'!$A$2:$D$48,4,FALSE)</f>
        <v>0</v>
      </c>
      <c r="K1835" s="4">
        <f t="shared" si="635"/>
        <v>45104</v>
      </c>
      <c r="L1835" s="5">
        <f t="shared" si="642"/>
        <v>6</v>
      </c>
      <c r="M1835" s="5">
        <f t="shared" si="643"/>
        <v>2023</v>
      </c>
      <c r="N1835" s="6">
        <v>450</v>
      </c>
      <c r="O1835" s="6">
        <f>-393.5-56.5</f>
        <v>-450</v>
      </c>
      <c r="P1835" s="6">
        <f t="shared" si="644"/>
        <v>0</v>
      </c>
      <c r="Q1835" s="7">
        <f t="shared" si="645"/>
        <v>3294779.6500000013</v>
      </c>
      <c r="R1835" s="44" t="str">
        <f>VLOOKUP(F1835,'Set up'!$A$2:$E$48,5,FALSE)</f>
        <v>Trsf</v>
      </c>
      <c r="S1835" s="119" t="s">
        <v>1749</v>
      </c>
    </row>
    <row r="1836" spans="1:19" ht="15" customHeight="1" x14ac:dyDescent="0.35">
      <c r="A1836" s="4" t="s">
        <v>1663</v>
      </c>
      <c r="B1836" s="5">
        <f t="shared" si="646"/>
        <v>6</v>
      </c>
      <c r="C1836" s="5">
        <f t="shared" si="647"/>
        <v>2023</v>
      </c>
      <c r="D1836" s="88" t="s">
        <v>1662</v>
      </c>
      <c r="E1836" s="5" t="str">
        <f>VLOOKUP(F1836,'Set up'!$A$2:$C$48,2,FALSE)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up'!$A$2:$C$48,3,FALSE)</f>
        <v>Cash</v>
      </c>
      <c r="J1836" s="5">
        <f>VLOOKUP(F1836,'Set up'!$A$2:$D$48,4,FALSE)</f>
        <v>0</v>
      </c>
      <c r="K1836" s="4">
        <f t="shared" si="635"/>
        <v>45104</v>
      </c>
      <c r="L1836" s="5">
        <f t="shared" si="642"/>
        <v>6</v>
      </c>
      <c r="M1836" s="5">
        <f t="shared" si="643"/>
        <v>2023</v>
      </c>
      <c r="N1836" s="6">
        <v>225</v>
      </c>
      <c r="O1836" s="6">
        <f t="shared" ref="O1836:O1844" si="648">-N1836</f>
        <v>-225</v>
      </c>
      <c r="P1836" s="6">
        <f t="shared" si="644"/>
        <v>0</v>
      </c>
      <c r="Q1836" s="7">
        <f t="shared" si="645"/>
        <v>3295004.6500000013</v>
      </c>
      <c r="R1836" s="44" t="str">
        <f>VLOOKUP(F1836,'Set up'!$A$2:$E$48,5,FALSE)</f>
        <v>Trsf</v>
      </c>
      <c r="S1836" s="1" t="s">
        <v>1750</v>
      </c>
    </row>
    <row r="1837" spans="1:19" ht="15" customHeight="1" x14ac:dyDescent="0.35">
      <c r="A1837" s="4" t="s">
        <v>1663</v>
      </c>
      <c r="B1837" s="5">
        <f t="shared" si="646"/>
        <v>6</v>
      </c>
      <c r="C1837" s="5">
        <f t="shared" si="647"/>
        <v>2023</v>
      </c>
      <c r="D1837" s="88" t="s">
        <v>1662</v>
      </c>
      <c r="E1837" s="5" t="str">
        <f>VLOOKUP(F1837,'Set up'!$A$2:$C$48,2,FALSE)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up'!$A$2:$C$48,3,FALSE)</f>
        <v>Cash</v>
      </c>
      <c r="J1837" s="5">
        <f>VLOOKUP(F1837,'Set up'!$A$2:$D$48,4,FALSE)</f>
        <v>0</v>
      </c>
      <c r="K1837" s="4">
        <f t="shared" si="635"/>
        <v>45104</v>
      </c>
      <c r="L1837" s="5">
        <f t="shared" ref="L1837:L1844" si="649">MONTH(K1837)</f>
        <v>6</v>
      </c>
      <c r="M1837" s="5">
        <f t="shared" ref="M1837:M1844" si="650">YEAR(K1837)</f>
        <v>2023</v>
      </c>
      <c r="N1837" s="6">
        <v>236</v>
      </c>
      <c r="O1837" s="6">
        <f t="shared" si="648"/>
        <v>-236</v>
      </c>
      <c r="P1837" s="6">
        <f t="shared" ref="P1837:P1844" si="651">SUM(N1837+O1837)</f>
        <v>0</v>
      </c>
      <c r="Q1837" s="7">
        <f t="shared" ref="Q1837:Q1844" si="652">SUM(Q1836+N1837)</f>
        <v>3295240.6500000013</v>
      </c>
      <c r="R1837" s="44" t="str">
        <f>VLOOKUP(F1837,'Set up'!$A$2:$E$48,5,FALSE)</f>
        <v>Trsf</v>
      </c>
      <c r="S1837" s="1" t="s">
        <v>1751</v>
      </c>
    </row>
    <row r="1838" spans="1:19" ht="15" customHeight="1" x14ac:dyDescent="0.35">
      <c r="A1838" s="4" t="s">
        <v>1663</v>
      </c>
      <c r="B1838" s="5">
        <f t="shared" si="646"/>
        <v>6</v>
      </c>
      <c r="C1838" s="5">
        <f t="shared" si="647"/>
        <v>2023</v>
      </c>
      <c r="D1838" s="88" t="s">
        <v>1662</v>
      </c>
      <c r="E1838" s="5" t="str">
        <f>VLOOKUP(F1838,'Set up'!$A$2:$C$48,2,FALSE)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up'!$A$2:$C$48,3,FALSE)</f>
        <v>Cash</v>
      </c>
      <c r="J1838" s="5">
        <f>VLOOKUP(F1838,'Set up'!$A$2:$D$48,4,FALSE)</f>
        <v>0</v>
      </c>
      <c r="K1838" s="4">
        <f t="shared" si="635"/>
        <v>45104</v>
      </c>
      <c r="L1838" s="5">
        <f t="shared" si="649"/>
        <v>6</v>
      </c>
      <c r="M1838" s="5">
        <f t="shared" si="650"/>
        <v>2023</v>
      </c>
      <c r="N1838" s="6">
        <v>95</v>
      </c>
      <c r="O1838" s="6">
        <f t="shared" si="648"/>
        <v>-95</v>
      </c>
      <c r="P1838" s="6">
        <f t="shared" si="651"/>
        <v>0</v>
      </c>
      <c r="Q1838" s="7">
        <f t="shared" si="652"/>
        <v>3295335.6500000013</v>
      </c>
      <c r="R1838" s="44" t="str">
        <f>VLOOKUP(F1838,'Set up'!$A$2:$E$48,5,FALSE)</f>
        <v>Trsf</v>
      </c>
      <c r="S1838" s="1" t="s">
        <v>1752</v>
      </c>
    </row>
    <row r="1839" spans="1:19" ht="15" customHeight="1" x14ac:dyDescent="0.35">
      <c r="A1839" s="4" t="s">
        <v>1663</v>
      </c>
      <c r="B1839" s="5">
        <f t="shared" si="646"/>
        <v>6</v>
      </c>
      <c r="C1839" s="5">
        <f t="shared" si="647"/>
        <v>2023</v>
      </c>
      <c r="D1839" s="88" t="s">
        <v>1662</v>
      </c>
      <c r="E1839" s="5" t="str">
        <f>VLOOKUP(F1839,'Set up'!$A$2:$C$48,2,FALSE)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up'!$A$2:$C$48,3,FALSE)</f>
        <v>Cash</v>
      </c>
      <c r="J1839" s="5">
        <f>VLOOKUP(F1839,'Set up'!$A$2:$D$48,4,FALSE)</f>
        <v>0</v>
      </c>
      <c r="K1839" s="4">
        <f t="shared" si="635"/>
        <v>45104</v>
      </c>
      <c r="L1839" s="5">
        <f t="shared" si="649"/>
        <v>6</v>
      </c>
      <c r="M1839" s="5">
        <f t="shared" si="650"/>
        <v>2023</v>
      </c>
      <c r="N1839" s="6">
        <v>62.5</v>
      </c>
      <c r="O1839" s="6">
        <f t="shared" si="648"/>
        <v>-62.5</v>
      </c>
      <c r="P1839" s="6">
        <f t="shared" si="651"/>
        <v>0</v>
      </c>
      <c r="Q1839" s="7">
        <f t="shared" si="652"/>
        <v>3295398.1500000013</v>
      </c>
      <c r="R1839" s="44" t="str">
        <f>VLOOKUP(F1839,'Set up'!$A$2:$E$48,5,FALSE)</f>
        <v>Trsf</v>
      </c>
      <c r="S1839" s="1" t="s">
        <v>1753</v>
      </c>
    </row>
    <row r="1840" spans="1:19" ht="15" customHeight="1" x14ac:dyDescent="0.35">
      <c r="A1840" s="4" t="s">
        <v>1663</v>
      </c>
      <c r="B1840" s="5">
        <f t="shared" ref="B1840:B1844" si="653">MONTH(A1840)</f>
        <v>6</v>
      </c>
      <c r="C1840" s="5">
        <f t="shared" ref="C1840:C1844" si="654">YEAR(A1840)</f>
        <v>2023</v>
      </c>
      <c r="D1840" s="88" t="s">
        <v>1662</v>
      </c>
      <c r="E1840" s="5" t="str">
        <f>VLOOKUP(F1840,'Set up'!$A$2:$C$48,2,FALSE)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up'!$A$2:$C$48,3,FALSE)</f>
        <v>Cash</v>
      </c>
      <c r="J1840" s="5">
        <f>VLOOKUP(F1840,'Set up'!$A$2:$D$48,4,FALSE)</f>
        <v>0</v>
      </c>
      <c r="K1840" s="4">
        <f t="shared" si="635"/>
        <v>45104</v>
      </c>
      <c r="L1840" s="5">
        <f t="shared" si="649"/>
        <v>6</v>
      </c>
      <c r="M1840" s="5">
        <f t="shared" si="650"/>
        <v>2023</v>
      </c>
      <c r="N1840" s="6">
        <v>165</v>
      </c>
      <c r="O1840" s="6">
        <f t="shared" si="648"/>
        <v>-165</v>
      </c>
      <c r="P1840" s="6">
        <f t="shared" si="651"/>
        <v>0</v>
      </c>
      <c r="Q1840" s="7">
        <f t="shared" si="652"/>
        <v>3295563.1500000013</v>
      </c>
      <c r="R1840" s="44" t="str">
        <f>VLOOKUP(F1840,'Set up'!$A$2:$E$48,5,FALSE)</f>
        <v>Trsf</v>
      </c>
      <c r="S1840" s="1" t="s">
        <v>1754</v>
      </c>
    </row>
    <row r="1841" spans="1:19" ht="15" customHeight="1" x14ac:dyDescent="0.35">
      <c r="A1841" s="4" t="s">
        <v>1663</v>
      </c>
      <c r="B1841" s="5">
        <f t="shared" si="653"/>
        <v>6</v>
      </c>
      <c r="C1841" s="5">
        <f t="shared" si="654"/>
        <v>2023</v>
      </c>
      <c r="D1841" s="88" t="s">
        <v>1662</v>
      </c>
      <c r="E1841" s="5" t="str">
        <f>VLOOKUP(F1841,'Set up'!$A$2:$C$48,2,FALSE)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up'!$A$2:$C$48,3,FALSE)</f>
        <v>Cash</v>
      </c>
      <c r="J1841" s="5">
        <f>VLOOKUP(F1841,'Set up'!$A$2:$D$48,4,FALSE)</f>
        <v>0</v>
      </c>
      <c r="K1841" s="4">
        <f t="shared" si="635"/>
        <v>45104</v>
      </c>
      <c r="L1841" s="5">
        <f t="shared" si="649"/>
        <v>6</v>
      </c>
      <c r="M1841" s="5">
        <f t="shared" si="650"/>
        <v>2023</v>
      </c>
      <c r="N1841" s="6">
        <v>160</v>
      </c>
      <c r="O1841" s="6">
        <f t="shared" si="648"/>
        <v>-160</v>
      </c>
      <c r="P1841" s="6">
        <f t="shared" si="651"/>
        <v>0</v>
      </c>
      <c r="Q1841" s="7">
        <f t="shared" si="652"/>
        <v>3295723.1500000013</v>
      </c>
      <c r="R1841" s="44" t="str">
        <f>VLOOKUP(F1841,'Set up'!$A$2:$E$48,5,FALSE)</f>
        <v>Trsf</v>
      </c>
      <c r="S1841" s="1" t="s">
        <v>1755</v>
      </c>
    </row>
    <row r="1842" spans="1:19" ht="15" customHeight="1" x14ac:dyDescent="0.35">
      <c r="A1842" s="4">
        <v>45105</v>
      </c>
      <c r="B1842" s="5">
        <f t="shared" si="653"/>
        <v>6</v>
      </c>
      <c r="C1842" s="5">
        <f t="shared" si="654"/>
        <v>2023</v>
      </c>
      <c r="D1842" s="88" t="s">
        <v>1664</v>
      </c>
      <c r="E1842" s="5" t="str">
        <f>VLOOKUP(F1842,'Set up'!$A$2:$C$48,2,FALSE)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up'!$A$2:$C$48,3,FALSE)</f>
        <v>Cash</v>
      </c>
      <c r="J1842" s="5">
        <f>VLOOKUP(F1842,'Set up'!$A$2:$D$48,4,FALSE)</f>
        <v>0</v>
      </c>
      <c r="K1842" s="4">
        <f t="shared" si="635"/>
        <v>45105</v>
      </c>
      <c r="L1842" s="5">
        <f t="shared" si="649"/>
        <v>6</v>
      </c>
      <c r="M1842" s="5">
        <f t="shared" si="650"/>
        <v>2023</v>
      </c>
      <c r="N1842" s="6">
        <v>1870</v>
      </c>
      <c r="O1842" s="6">
        <f t="shared" si="648"/>
        <v>-1870</v>
      </c>
      <c r="P1842" s="6">
        <f t="shared" si="651"/>
        <v>0</v>
      </c>
      <c r="Q1842" s="7">
        <f t="shared" si="652"/>
        <v>3297593.1500000013</v>
      </c>
      <c r="R1842" s="44" t="str">
        <f>VLOOKUP(F1842,'Set up'!$A$2:$E$48,5,FALSE)</f>
        <v>PD Chq</v>
      </c>
      <c r="S1842" s="1" t="s">
        <v>2267</v>
      </c>
    </row>
    <row r="1843" spans="1:19" ht="15" customHeight="1" x14ac:dyDescent="0.35">
      <c r="A1843" s="4">
        <v>45105</v>
      </c>
      <c r="B1843" s="5">
        <f t="shared" si="653"/>
        <v>6</v>
      </c>
      <c r="C1843" s="5">
        <f t="shared" si="654"/>
        <v>2023</v>
      </c>
      <c r="D1843" s="88" t="s">
        <v>1664</v>
      </c>
      <c r="E1843" s="5" t="str">
        <f>VLOOKUP(F1843,'Set up'!$A$2:$C$48,2,FALSE)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up'!$A$2:$C$48,3,FALSE)</f>
        <v>Cash</v>
      </c>
      <c r="J1843" s="5">
        <f>VLOOKUP(F1843,'Set up'!$A$2:$D$48,4,FALSE)</f>
        <v>0</v>
      </c>
      <c r="K1843" s="4">
        <f t="shared" si="635"/>
        <v>45105</v>
      </c>
      <c r="L1843" s="5">
        <f t="shared" si="649"/>
        <v>6</v>
      </c>
      <c r="M1843" s="5">
        <f t="shared" si="650"/>
        <v>2023</v>
      </c>
      <c r="N1843" s="6">
        <v>510</v>
      </c>
      <c r="O1843" s="6">
        <f t="shared" si="648"/>
        <v>-510</v>
      </c>
      <c r="P1843" s="6">
        <f t="shared" si="651"/>
        <v>0</v>
      </c>
      <c r="Q1843" s="7">
        <f t="shared" si="652"/>
        <v>3298103.1500000013</v>
      </c>
      <c r="R1843" s="44" t="str">
        <f>VLOOKUP(F1843,'Set up'!$A$2:$E$48,5,FALSE)</f>
        <v>PD Chq</v>
      </c>
      <c r="S1843" s="1" t="s">
        <v>2267</v>
      </c>
    </row>
    <row r="1844" spans="1:19" ht="15" customHeight="1" x14ac:dyDescent="0.35">
      <c r="A1844" s="4">
        <v>45105</v>
      </c>
      <c r="B1844" s="5">
        <f t="shared" si="653"/>
        <v>6</v>
      </c>
      <c r="C1844" s="5">
        <f t="shared" si="654"/>
        <v>2023</v>
      </c>
      <c r="D1844" s="88" t="s">
        <v>1664</v>
      </c>
      <c r="E1844" s="5" t="str">
        <f>VLOOKUP(F1844,'Set up'!$A$2:$C$48,2,FALSE)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up'!$A$2:$C$48,3,FALSE)</f>
        <v>Cash</v>
      </c>
      <c r="J1844" s="5">
        <f>VLOOKUP(F1844,'Set up'!$A$2:$D$48,4,FALSE)</f>
        <v>0</v>
      </c>
      <c r="K1844" s="4">
        <f t="shared" si="635"/>
        <v>45105</v>
      </c>
      <c r="L1844" s="5">
        <f t="shared" si="649"/>
        <v>6</v>
      </c>
      <c r="M1844" s="5">
        <f t="shared" si="650"/>
        <v>2023</v>
      </c>
      <c r="N1844" s="6">
        <v>95</v>
      </c>
      <c r="O1844" s="6">
        <f t="shared" si="648"/>
        <v>-95</v>
      </c>
      <c r="P1844" s="6">
        <f t="shared" si="651"/>
        <v>0</v>
      </c>
      <c r="Q1844" s="7">
        <f t="shared" si="652"/>
        <v>3298198.1500000013</v>
      </c>
      <c r="R1844" s="44" t="str">
        <f>VLOOKUP(F1844,'Set up'!$A$2:$E$48,5,FALSE)</f>
        <v>PD Chq</v>
      </c>
      <c r="S1844" s="1" t="s">
        <v>2267</v>
      </c>
    </row>
    <row r="1845" spans="1:19" ht="15" customHeight="1" x14ac:dyDescent="0.35">
      <c r="A1845" s="4" t="s">
        <v>1708</v>
      </c>
      <c r="B1845" s="5">
        <f t="shared" ref="B1845:B1908" si="655">MONTH(A1845)</f>
        <v>7</v>
      </c>
      <c r="C1845" s="5">
        <f t="shared" ref="C1845:C1908" si="656">YEAR(A1845)</f>
        <v>2023</v>
      </c>
      <c r="D1845" s="88" t="s">
        <v>1705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up'!$A$2:$C$48,3,FALSE)</f>
        <v>60</v>
      </c>
      <c r="J1845" s="5">
        <f>VLOOKUP(F1845,'Set up'!$A$2:$D$48,4,FALSE)</f>
        <v>60</v>
      </c>
      <c r="K1845" s="4">
        <f t="shared" ref="K1845:K1908" si="657">A1845+J1845</f>
        <v>45168</v>
      </c>
      <c r="L1845" s="5">
        <f t="shared" ref="L1845:L1908" si="658">MONTH(K1845)</f>
        <v>8</v>
      </c>
      <c r="M1845" s="5">
        <f t="shared" ref="M1845:M1908" si="659">YEAR(K1845)</f>
        <v>2023</v>
      </c>
      <c r="N1845" s="6">
        <v>220</v>
      </c>
      <c r="O1845" s="6">
        <f t="shared" ref="O1845" si="660">-N1845</f>
        <v>-220</v>
      </c>
      <c r="P1845" s="6">
        <f t="shared" ref="P1845:P1908" si="661">SUM(N1845+O1845)</f>
        <v>0</v>
      </c>
      <c r="Q1845" s="7">
        <f t="shared" ref="Q1845:Q1908" si="662">SUM(Q1844+N1845)</f>
        <v>3298418.1500000013</v>
      </c>
      <c r="R1845" s="44" t="str">
        <f>VLOOKUP(F1845,'Set up'!$A$2:$E$48,5,FALSE)</f>
        <v>Chq</v>
      </c>
      <c r="S1845" s="1" t="s">
        <v>2260</v>
      </c>
    </row>
    <row r="1846" spans="1:19" ht="15" customHeight="1" x14ac:dyDescent="0.35">
      <c r="A1846" s="4" t="s">
        <v>1708</v>
      </c>
      <c r="B1846" s="5">
        <f t="shared" si="655"/>
        <v>7</v>
      </c>
      <c r="C1846" s="5">
        <f t="shared" si="656"/>
        <v>2023</v>
      </c>
      <c r="D1846" s="88" t="s">
        <v>1706</v>
      </c>
      <c r="E1846" s="5" t="str">
        <f>VLOOKUP(F1846,'Set up'!$A$2:$C$48,2,FALSE)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up'!$A$2:$C$48,3,FALSE)</f>
        <v>Cash</v>
      </c>
      <c r="J1846" s="5">
        <f>VLOOKUP(F1846,'Set up'!$A$2:$D$48,4,FALSE)</f>
        <v>0</v>
      </c>
      <c r="K1846" s="4">
        <f t="shared" si="657"/>
        <v>45108</v>
      </c>
      <c r="L1846" s="5">
        <f t="shared" si="658"/>
        <v>7</v>
      </c>
      <c r="M1846" s="5">
        <f t="shared" si="659"/>
        <v>2023</v>
      </c>
      <c r="N1846" s="6">
        <v>62.5</v>
      </c>
      <c r="P1846" s="6">
        <f t="shared" si="661"/>
        <v>62.5</v>
      </c>
      <c r="Q1846" s="7">
        <f t="shared" si="662"/>
        <v>3298480.6500000013</v>
      </c>
      <c r="R1846" s="44" t="str">
        <f>VLOOKUP(F1846,'Set up'!$A$2:$E$48,5,FALSE)</f>
        <v>Trsf</v>
      </c>
    </row>
    <row r="1847" spans="1:19" ht="15" customHeight="1" x14ac:dyDescent="0.35">
      <c r="A1847" s="4" t="s">
        <v>1708</v>
      </c>
      <c r="B1847" s="5">
        <f t="shared" si="655"/>
        <v>7</v>
      </c>
      <c r="C1847" s="5">
        <f t="shared" si="656"/>
        <v>2023</v>
      </c>
      <c r="D1847" s="88" t="s">
        <v>1706</v>
      </c>
      <c r="E1847" s="5" t="str">
        <f>VLOOKUP(F1847,'Set up'!$A$2:$C$48,2,FALSE)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up'!$A$2:$C$48,3,FALSE)</f>
        <v>Cash</v>
      </c>
      <c r="J1847" s="5">
        <f>VLOOKUP(F1847,'Set up'!$A$2:$D$48,4,FALSE)</f>
        <v>0</v>
      </c>
      <c r="K1847" s="4">
        <f t="shared" si="657"/>
        <v>45108</v>
      </c>
      <c r="L1847" s="5">
        <f t="shared" si="658"/>
        <v>7</v>
      </c>
      <c r="M1847" s="5">
        <f t="shared" si="659"/>
        <v>2023</v>
      </c>
      <c r="N1847" s="6">
        <v>50.4</v>
      </c>
      <c r="P1847" s="6">
        <f t="shared" si="661"/>
        <v>50.4</v>
      </c>
      <c r="Q1847" s="7">
        <f t="shared" si="662"/>
        <v>3298531.0500000012</v>
      </c>
      <c r="R1847" s="44" t="str">
        <f>VLOOKUP(F1847,'Set up'!$A$2:$E$48,5,FALSE)</f>
        <v>Trsf</v>
      </c>
    </row>
    <row r="1848" spans="1:19" ht="15" customHeight="1" x14ac:dyDescent="0.35">
      <c r="A1848" s="4">
        <v>45110</v>
      </c>
      <c r="B1848" s="5">
        <f t="shared" si="655"/>
        <v>7</v>
      </c>
      <c r="C1848" s="5">
        <f t="shared" si="656"/>
        <v>2023</v>
      </c>
      <c r="D1848" s="88" t="s">
        <v>1707</v>
      </c>
      <c r="E1848" s="5" t="str">
        <f>VLOOKUP(F1848,'Set up'!$A$2:$C$48,2,FALSE)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up'!$A$2:$C$48,3,FALSE)</f>
        <v>Cash</v>
      </c>
      <c r="J1848" s="5">
        <f>VLOOKUP(F1848,'Set up'!$A$2:$D$48,4,FALSE)</f>
        <v>0</v>
      </c>
      <c r="K1848" s="4">
        <f t="shared" si="657"/>
        <v>45110</v>
      </c>
      <c r="L1848" s="5">
        <f t="shared" si="658"/>
        <v>7</v>
      </c>
      <c r="M1848" s="5">
        <f t="shared" si="659"/>
        <v>2023</v>
      </c>
      <c r="N1848" s="6">
        <v>3652</v>
      </c>
      <c r="O1848" s="6">
        <f t="shared" ref="O1848:O1854" si="663">-N1848</f>
        <v>-3652</v>
      </c>
      <c r="P1848" s="6">
        <f t="shared" si="661"/>
        <v>0</v>
      </c>
      <c r="Q1848" s="7">
        <f t="shared" si="662"/>
        <v>3302183.0500000012</v>
      </c>
      <c r="R1848" s="44" t="str">
        <f>VLOOKUP(F1848,'Set up'!$A$2:$E$48,5,FALSE)</f>
        <v>Trsf</v>
      </c>
      <c r="S1848" s="1" t="s">
        <v>1756</v>
      </c>
    </row>
    <row r="1849" spans="1:19" ht="15" customHeight="1" x14ac:dyDescent="0.35">
      <c r="A1849" s="4">
        <v>45110</v>
      </c>
      <c r="B1849" s="5">
        <f t="shared" si="655"/>
        <v>7</v>
      </c>
      <c r="C1849" s="5">
        <f t="shared" si="656"/>
        <v>2023</v>
      </c>
      <c r="D1849" s="88" t="s">
        <v>1707</v>
      </c>
      <c r="E1849" s="5" t="str">
        <f>VLOOKUP(F1849,'Set up'!$A$2:$C$48,2,FALSE)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up'!$A$2:$C$48,3,FALSE)</f>
        <v>Cash</v>
      </c>
      <c r="J1849" s="5">
        <f>VLOOKUP(F1849,'Set up'!$A$2:$D$48,4,FALSE)</f>
        <v>0</v>
      </c>
      <c r="K1849" s="4">
        <f t="shared" si="657"/>
        <v>45110</v>
      </c>
      <c r="L1849" s="5">
        <f t="shared" si="658"/>
        <v>7</v>
      </c>
      <c r="M1849" s="5">
        <f t="shared" si="659"/>
        <v>2023</v>
      </c>
      <c r="N1849" s="6">
        <v>675</v>
      </c>
      <c r="O1849" s="6">
        <f t="shared" si="663"/>
        <v>-675</v>
      </c>
      <c r="P1849" s="6">
        <f t="shared" si="661"/>
        <v>0</v>
      </c>
      <c r="Q1849" s="7">
        <f t="shared" si="662"/>
        <v>3302858.0500000012</v>
      </c>
      <c r="R1849" s="44" t="str">
        <f>VLOOKUP(F1849,'Set up'!$A$2:$E$48,5,FALSE)</f>
        <v>Trsf</v>
      </c>
      <c r="S1849" s="1" t="s">
        <v>1757</v>
      </c>
    </row>
    <row r="1850" spans="1:19" ht="15" customHeight="1" x14ac:dyDescent="0.35">
      <c r="A1850" s="4">
        <v>45110</v>
      </c>
      <c r="B1850" s="5">
        <f t="shared" si="655"/>
        <v>7</v>
      </c>
      <c r="C1850" s="5">
        <f t="shared" si="656"/>
        <v>2023</v>
      </c>
      <c r="D1850" s="88" t="s">
        <v>1707</v>
      </c>
      <c r="E1850" s="5" t="str">
        <f>VLOOKUP(F1850,'Set up'!$A$2:$C$48,2,FALSE)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up'!$A$2:$C$48,3,FALSE)</f>
        <v>Cash</v>
      </c>
      <c r="J1850" s="5">
        <f>VLOOKUP(F1850,'Set up'!$A$2:$D$48,4,FALSE)</f>
        <v>0</v>
      </c>
      <c r="K1850" s="4">
        <f t="shared" si="657"/>
        <v>45110</v>
      </c>
      <c r="L1850" s="5">
        <f t="shared" si="658"/>
        <v>7</v>
      </c>
      <c r="M1850" s="5">
        <f t="shared" si="659"/>
        <v>2023</v>
      </c>
      <c r="N1850" s="6">
        <v>236</v>
      </c>
      <c r="O1850" s="6">
        <f t="shared" si="663"/>
        <v>-236</v>
      </c>
      <c r="P1850" s="6">
        <f t="shared" si="661"/>
        <v>0</v>
      </c>
      <c r="Q1850" s="7">
        <f t="shared" si="662"/>
        <v>3303094.0500000012</v>
      </c>
      <c r="R1850" s="44" t="str">
        <f>VLOOKUP(F1850,'Set up'!$A$2:$E$48,5,FALSE)</f>
        <v>Trsf</v>
      </c>
      <c r="S1850" s="1" t="s">
        <v>1751</v>
      </c>
    </row>
    <row r="1851" spans="1:19" ht="15" customHeight="1" x14ac:dyDescent="0.35">
      <c r="A1851" s="4">
        <v>45110</v>
      </c>
      <c r="B1851" s="5">
        <f t="shared" si="655"/>
        <v>7</v>
      </c>
      <c r="C1851" s="5">
        <f t="shared" si="656"/>
        <v>2023</v>
      </c>
      <c r="D1851" s="88" t="s">
        <v>1707</v>
      </c>
      <c r="E1851" s="5" t="str">
        <f>VLOOKUP(F1851,'Set up'!$A$2:$C$48,2,FALSE)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up'!$A$2:$C$48,3,FALSE)</f>
        <v>Cash</v>
      </c>
      <c r="J1851" s="5">
        <f>VLOOKUP(F1851,'Set up'!$A$2:$D$48,4,FALSE)</f>
        <v>0</v>
      </c>
      <c r="K1851" s="4">
        <f t="shared" si="657"/>
        <v>45110</v>
      </c>
      <c r="L1851" s="5">
        <f t="shared" si="658"/>
        <v>7</v>
      </c>
      <c r="M1851" s="5">
        <f t="shared" si="659"/>
        <v>2023</v>
      </c>
      <c r="N1851" s="6">
        <v>95</v>
      </c>
      <c r="O1851" s="6">
        <f t="shared" si="663"/>
        <v>-95</v>
      </c>
      <c r="P1851" s="6">
        <f t="shared" si="661"/>
        <v>0</v>
      </c>
      <c r="Q1851" s="7">
        <f t="shared" si="662"/>
        <v>3303189.0500000012</v>
      </c>
      <c r="R1851" s="44" t="str">
        <f>VLOOKUP(F1851,'Set up'!$A$2:$E$48,5,FALSE)</f>
        <v>Trsf</v>
      </c>
      <c r="S1851" s="1" t="s">
        <v>1752</v>
      </c>
    </row>
    <row r="1852" spans="1:19" ht="15" customHeight="1" x14ac:dyDescent="0.35">
      <c r="A1852" s="4">
        <v>45110</v>
      </c>
      <c r="B1852" s="5">
        <f t="shared" si="655"/>
        <v>7</v>
      </c>
      <c r="C1852" s="5">
        <f t="shared" si="656"/>
        <v>2023</v>
      </c>
      <c r="D1852" s="88" t="s">
        <v>1707</v>
      </c>
      <c r="E1852" s="5" t="str">
        <f>VLOOKUP(F1852,'Set up'!$A$2:$C$48,2,FALSE)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up'!$A$2:$C$48,3,FALSE)</f>
        <v>Cash</v>
      </c>
      <c r="J1852" s="5">
        <f>VLOOKUP(F1852,'Set up'!$A$2:$D$48,4,FALSE)</f>
        <v>0</v>
      </c>
      <c r="K1852" s="4">
        <f t="shared" si="657"/>
        <v>45110</v>
      </c>
      <c r="L1852" s="5">
        <f t="shared" si="658"/>
        <v>7</v>
      </c>
      <c r="M1852" s="5">
        <f t="shared" si="659"/>
        <v>2023</v>
      </c>
      <c r="N1852" s="96">
        <v>125</v>
      </c>
      <c r="O1852" s="6">
        <f t="shared" si="663"/>
        <v>-125</v>
      </c>
      <c r="P1852" s="6">
        <f t="shared" si="661"/>
        <v>0</v>
      </c>
      <c r="Q1852" s="7">
        <f t="shared" si="662"/>
        <v>3303314.0500000012</v>
      </c>
      <c r="R1852" s="44" t="str">
        <f>VLOOKUP(F1852,'Set up'!$A$2:$E$48,5,FALSE)</f>
        <v>Trsf</v>
      </c>
      <c r="S1852" s="1" t="s">
        <v>1758</v>
      </c>
    </row>
    <row r="1853" spans="1:19" ht="15" customHeight="1" x14ac:dyDescent="0.35">
      <c r="A1853" s="4">
        <v>45110</v>
      </c>
      <c r="B1853" s="5">
        <f t="shared" si="655"/>
        <v>7</v>
      </c>
      <c r="C1853" s="5">
        <f t="shared" si="656"/>
        <v>2023</v>
      </c>
      <c r="D1853" s="88" t="s">
        <v>1709</v>
      </c>
      <c r="E1853" s="5" t="str">
        <f>VLOOKUP(F1853,'Set up'!$A$2:$C$48,2,FALSE)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up'!$A$2:$C$48,3,FALSE)</f>
        <v>Cash</v>
      </c>
      <c r="J1853" s="5">
        <f>VLOOKUP(F1853,'Set up'!$A$2:$D$48,4,FALSE)</f>
        <v>0</v>
      </c>
      <c r="K1853" s="4">
        <f t="shared" si="657"/>
        <v>45110</v>
      </c>
      <c r="L1853" s="5">
        <f t="shared" si="658"/>
        <v>7</v>
      </c>
      <c r="M1853" s="5">
        <f t="shared" si="659"/>
        <v>2023</v>
      </c>
      <c r="N1853" s="6">
        <v>100</v>
      </c>
      <c r="O1853" s="6">
        <f t="shared" si="663"/>
        <v>-100</v>
      </c>
      <c r="P1853" s="6">
        <f t="shared" si="661"/>
        <v>0</v>
      </c>
      <c r="Q1853" s="7">
        <f t="shared" si="662"/>
        <v>3303414.0500000012</v>
      </c>
      <c r="R1853" s="44" t="str">
        <f>VLOOKUP(F1853,'Set up'!$A$2:$E$48,5,FALSE)</f>
        <v>Trsf</v>
      </c>
      <c r="S1853" s="1" t="s">
        <v>1759</v>
      </c>
    </row>
    <row r="1854" spans="1:19" ht="15" customHeight="1" x14ac:dyDescent="0.35">
      <c r="A1854" s="4">
        <v>45111</v>
      </c>
      <c r="B1854" s="5">
        <f t="shared" si="655"/>
        <v>7</v>
      </c>
      <c r="C1854" s="5">
        <f t="shared" si="656"/>
        <v>2023</v>
      </c>
      <c r="D1854" s="88" t="s">
        <v>1710</v>
      </c>
      <c r="E1854" s="5" t="str">
        <f>VLOOKUP(F1854,'Set up'!$A$2:$C$48,2,FALSE)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up'!$A$2:$C$48,3,FALSE)</f>
        <v>Cash</v>
      </c>
      <c r="J1854" s="5">
        <f>VLOOKUP(F1854,'Set up'!$A$2:$D$48,4,FALSE)</f>
        <v>0</v>
      </c>
      <c r="K1854" s="4">
        <f t="shared" si="657"/>
        <v>45111</v>
      </c>
      <c r="L1854" s="5">
        <f t="shared" si="658"/>
        <v>7</v>
      </c>
      <c r="M1854" s="5">
        <f t="shared" si="659"/>
        <v>2023</v>
      </c>
      <c r="N1854" s="6">
        <v>100</v>
      </c>
      <c r="O1854" s="6">
        <f t="shared" si="663"/>
        <v>-100</v>
      </c>
      <c r="P1854" s="6">
        <f t="shared" si="661"/>
        <v>0</v>
      </c>
      <c r="Q1854" s="7">
        <f t="shared" si="662"/>
        <v>3303514.0500000012</v>
      </c>
      <c r="R1854" s="44" t="str">
        <f>VLOOKUP(F1854,'Set up'!$A$2:$E$48,5,FALSE)</f>
        <v>Trsf</v>
      </c>
      <c r="S1854" s="1" t="s">
        <v>2249</v>
      </c>
    </row>
    <row r="1855" spans="1:19" ht="15" customHeight="1" x14ac:dyDescent="0.35">
      <c r="A1855" s="4">
        <v>45113</v>
      </c>
      <c r="B1855" s="5">
        <f t="shared" si="655"/>
        <v>7</v>
      </c>
      <c r="C1855" s="5">
        <f t="shared" si="656"/>
        <v>2023</v>
      </c>
      <c r="D1855" s="88" t="s">
        <v>1711</v>
      </c>
      <c r="E1855" s="5" t="str">
        <f>VLOOKUP(F1855,'Set up'!$A$2:$C$48,2,FALSE)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up'!$A$2:$C$48,3,FALSE)</f>
        <v>Cash</v>
      </c>
      <c r="J1855" s="5">
        <f>VLOOKUP(F1855,'Set up'!$A$2:$D$48,4,FALSE)</f>
        <v>0</v>
      </c>
      <c r="K1855" s="4">
        <f t="shared" si="657"/>
        <v>45113</v>
      </c>
      <c r="L1855" s="5">
        <f t="shared" si="658"/>
        <v>7</v>
      </c>
      <c r="M1855" s="5">
        <f t="shared" si="659"/>
        <v>2023</v>
      </c>
      <c r="N1855" s="6">
        <v>1848</v>
      </c>
      <c r="P1855" s="6">
        <f t="shared" si="661"/>
        <v>1848</v>
      </c>
      <c r="Q1855" s="7">
        <f t="shared" si="662"/>
        <v>3305362.0500000012</v>
      </c>
      <c r="R1855" s="44" t="str">
        <f>VLOOKUP(F1855,'Set up'!$A$2:$E$48,5,FALSE)</f>
        <v>Trsf</v>
      </c>
    </row>
    <row r="1856" spans="1:19" ht="15" customHeight="1" x14ac:dyDescent="0.35">
      <c r="A1856" s="4">
        <v>45113</v>
      </c>
      <c r="B1856" s="5">
        <f t="shared" si="655"/>
        <v>7</v>
      </c>
      <c r="C1856" s="5">
        <f t="shared" si="656"/>
        <v>2023</v>
      </c>
      <c r="D1856" s="88" t="s">
        <v>1711</v>
      </c>
      <c r="E1856" s="5" t="str">
        <f>VLOOKUP(F1856,'Set up'!$A$2:$C$48,2,FALSE)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up'!$A$2:$C$48,3,FALSE)</f>
        <v>Cash</v>
      </c>
      <c r="J1856" s="5">
        <f>VLOOKUP(F1856,'Set up'!$A$2:$D$48,4,FALSE)</f>
        <v>0</v>
      </c>
      <c r="K1856" s="4">
        <f t="shared" si="657"/>
        <v>45113</v>
      </c>
      <c r="L1856" s="5">
        <f t="shared" si="658"/>
        <v>7</v>
      </c>
      <c r="M1856" s="5">
        <f t="shared" si="659"/>
        <v>2023</v>
      </c>
      <c r="N1856" s="6">
        <v>508</v>
      </c>
      <c r="P1856" s="6">
        <f t="shared" si="661"/>
        <v>508</v>
      </c>
      <c r="Q1856" s="7">
        <f t="shared" si="662"/>
        <v>3305870.0500000012</v>
      </c>
      <c r="R1856" s="44" t="str">
        <f>VLOOKUP(F1856,'Set up'!$A$2:$E$48,5,FALSE)</f>
        <v>Trsf</v>
      </c>
    </row>
    <row r="1857" spans="1:19" ht="15" customHeight="1" x14ac:dyDescent="0.35">
      <c r="A1857" s="4">
        <v>45113</v>
      </c>
      <c r="B1857" s="5">
        <f t="shared" si="655"/>
        <v>7</v>
      </c>
      <c r="C1857" s="5">
        <f t="shared" si="656"/>
        <v>2023</v>
      </c>
      <c r="D1857" s="88" t="s">
        <v>1711</v>
      </c>
      <c r="E1857" s="5" t="str">
        <f>VLOOKUP(F1857,'Set up'!$A$2:$C$48,2,FALSE)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up'!$A$2:$C$48,3,FALSE)</f>
        <v>Cash</v>
      </c>
      <c r="J1857" s="5">
        <f>VLOOKUP(F1857,'Set up'!$A$2:$D$48,4,FALSE)</f>
        <v>0</v>
      </c>
      <c r="K1857" s="4">
        <f t="shared" si="657"/>
        <v>45113</v>
      </c>
      <c r="L1857" s="5">
        <f t="shared" si="658"/>
        <v>7</v>
      </c>
      <c r="M1857" s="5">
        <f t="shared" si="659"/>
        <v>2023</v>
      </c>
      <c r="N1857" s="6">
        <v>160</v>
      </c>
      <c r="P1857" s="6">
        <f t="shared" si="661"/>
        <v>160</v>
      </c>
      <c r="Q1857" s="7">
        <f t="shared" si="662"/>
        <v>3306030.0500000012</v>
      </c>
      <c r="R1857" s="44" t="str">
        <f>VLOOKUP(F1857,'Set up'!$A$2:$E$48,5,FALSE)</f>
        <v>Trsf</v>
      </c>
    </row>
    <row r="1858" spans="1:19" ht="15" customHeight="1" x14ac:dyDescent="0.35">
      <c r="A1858" s="4">
        <v>45113</v>
      </c>
      <c r="B1858" s="5">
        <f t="shared" si="655"/>
        <v>7</v>
      </c>
      <c r="C1858" s="5">
        <f t="shared" si="656"/>
        <v>2023</v>
      </c>
      <c r="D1858" s="88" t="s">
        <v>1714</v>
      </c>
      <c r="E1858" s="5" t="str">
        <f>VLOOKUP(F1858,'Set up'!$A$2:$C$48,2,FALSE)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up'!$A$2:$C$48,3,FALSE)</f>
        <v>Cash</v>
      </c>
      <c r="J1858" s="5">
        <f>VLOOKUP(F1858,'Set up'!$A$2:$D$48,4,FALSE)</f>
        <v>0</v>
      </c>
      <c r="K1858" s="4">
        <f t="shared" si="657"/>
        <v>45113</v>
      </c>
      <c r="L1858" s="5">
        <f t="shared" si="658"/>
        <v>7</v>
      </c>
      <c r="M1858" s="5">
        <f t="shared" si="659"/>
        <v>2023</v>
      </c>
      <c r="N1858" s="6">
        <v>5280</v>
      </c>
      <c r="O1858" s="6">
        <f t="shared" ref="O1858:O1863" si="664">-N1858</f>
        <v>-5280</v>
      </c>
      <c r="P1858" s="6">
        <f t="shared" si="661"/>
        <v>0</v>
      </c>
      <c r="Q1858" s="7">
        <f t="shared" si="662"/>
        <v>3311310.0500000012</v>
      </c>
      <c r="R1858" s="44" t="str">
        <f>VLOOKUP(F1858,'Set up'!$A$2:$E$48,5,FALSE)</f>
        <v>Cash</v>
      </c>
      <c r="S1858" s="1" t="s">
        <v>1776</v>
      </c>
    </row>
    <row r="1859" spans="1:19" ht="15" customHeight="1" x14ac:dyDescent="0.35">
      <c r="A1859" s="4">
        <v>45113</v>
      </c>
      <c r="B1859" s="5">
        <f t="shared" si="655"/>
        <v>7</v>
      </c>
      <c r="C1859" s="5">
        <f t="shared" si="656"/>
        <v>2023</v>
      </c>
      <c r="D1859" s="88" t="s">
        <v>1714</v>
      </c>
      <c r="E1859" s="5" t="str">
        <f>VLOOKUP(F1859,'Set up'!$A$2:$C$48,2,FALSE)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up'!$A$2:$C$48,3,FALSE)</f>
        <v>Cash</v>
      </c>
      <c r="J1859" s="5">
        <f>VLOOKUP(F1859,'Set up'!$A$2:$D$48,4,FALSE)</f>
        <v>0</v>
      </c>
      <c r="K1859" s="4">
        <f t="shared" si="657"/>
        <v>45113</v>
      </c>
      <c r="L1859" s="5">
        <f t="shared" si="658"/>
        <v>7</v>
      </c>
      <c r="M1859" s="5">
        <f t="shared" si="659"/>
        <v>2023</v>
      </c>
      <c r="N1859" s="6">
        <v>1185</v>
      </c>
      <c r="O1859" s="6">
        <f t="shared" si="664"/>
        <v>-1185</v>
      </c>
      <c r="P1859" s="6">
        <f t="shared" si="661"/>
        <v>0</v>
      </c>
      <c r="Q1859" s="7">
        <f t="shared" si="662"/>
        <v>3312495.0500000012</v>
      </c>
      <c r="R1859" s="44" t="str">
        <f>VLOOKUP(F1859,'Set up'!$A$2:$E$48,5,FALSE)</f>
        <v>Cash</v>
      </c>
      <c r="S1859" s="1" t="s">
        <v>1776</v>
      </c>
    </row>
    <row r="1860" spans="1:19" ht="15" customHeight="1" x14ac:dyDescent="0.35">
      <c r="A1860" s="4">
        <v>45113</v>
      </c>
      <c r="B1860" s="5">
        <f t="shared" si="655"/>
        <v>7</v>
      </c>
      <c r="C1860" s="5">
        <f t="shared" si="656"/>
        <v>2023</v>
      </c>
      <c r="D1860" s="88" t="s">
        <v>1714</v>
      </c>
      <c r="E1860" s="5" t="str">
        <f>VLOOKUP(F1860,'Set up'!$A$2:$C$48,2,FALSE)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up'!$A$2:$C$48,3,FALSE)</f>
        <v>Cash</v>
      </c>
      <c r="J1860" s="5">
        <f>VLOOKUP(F1860,'Set up'!$A$2:$D$48,4,FALSE)</f>
        <v>0</v>
      </c>
      <c r="K1860" s="4">
        <f t="shared" si="657"/>
        <v>45113</v>
      </c>
      <c r="L1860" s="5">
        <f t="shared" si="658"/>
        <v>7</v>
      </c>
      <c r="M1860" s="5">
        <f t="shared" si="659"/>
        <v>2023</v>
      </c>
      <c r="N1860" s="6">
        <v>190</v>
      </c>
      <c r="O1860" s="6">
        <f t="shared" si="664"/>
        <v>-190</v>
      </c>
      <c r="P1860" s="6">
        <f t="shared" si="661"/>
        <v>0</v>
      </c>
      <c r="Q1860" s="7">
        <f t="shared" si="662"/>
        <v>3312685.0500000012</v>
      </c>
      <c r="R1860" s="44" t="str">
        <f>VLOOKUP(F1860,'Set up'!$A$2:$E$48,5,FALSE)</f>
        <v>Cash</v>
      </c>
      <c r="S1860" s="1" t="s">
        <v>1776</v>
      </c>
    </row>
    <row r="1861" spans="1:19" ht="15" customHeight="1" x14ac:dyDescent="0.35">
      <c r="A1861" s="4">
        <v>45113</v>
      </c>
      <c r="B1861" s="5">
        <f t="shared" si="655"/>
        <v>7</v>
      </c>
      <c r="C1861" s="5">
        <f t="shared" si="656"/>
        <v>2023</v>
      </c>
      <c r="D1861" s="88" t="s">
        <v>1714</v>
      </c>
      <c r="E1861" s="5" t="str">
        <f>VLOOKUP(F1861,'Set up'!$A$2:$C$48,2,FALSE)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up'!$A$2:$C$48,3,FALSE)</f>
        <v>Cash</v>
      </c>
      <c r="J1861" s="5">
        <f>VLOOKUP(F1861,'Set up'!$A$2:$D$48,4,FALSE)</f>
        <v>0</v>
      </c>
      <c r="K1861" s="4">
        <f t="shared" si="657"/>
        <v>45113</v>
      </c>
      <c r="L1861" s="5">
        <f t="shared" si="658"/>
        <v>7</v>
      </c>
      <c r="M1861" s="5">
        <f t="shared" si="659"/>
        <v>2023</v>
      </c>
      <c r="N1861" s="6">
        <v>165</v>
      </c>
      <c r="O1861" s="6">
        <f t="shared" si="664"/>
        <v>-165</v>
      </c>
      <c r="P1861" s="6">
        <f t="shared" si="661"/>
        <v>0</v>
      </c>
      <c r="Q1861" s="7">
        <f t="shared" si="662"/>
        <v>3312850.0500000012</v>
      </c>
      <c r="R1861" s="44" t="str">
        <f>VLOOKUP(F1861,'Set up'!$A$2:$E$48,5,FALSE)</f>
        <v>Cash</v>
      </c>
      <c r="S1861" s="1" t="s">
        <v>1776</v>
      </c>
    </row>
    <row r="1862" spans="1:19" ht="15" customHeight="1" x14ac:dyDescent="0.35">
      <c r="A1862" s="4">
        <v>45113</v>
      </c>
      <c r="B1862" s="5">
        <f t="shared" si="655"/>
        <v>7</v>
      </c>
      <c r="C1862" s="5">
        <f t="shared" si="656"/>
        <v>2023</v>
      </c>
      <c r="D1862" s="88" t="s">
        <v>1714</v>
      </c>
      <c r="E1862" s="5" t="str">
        <f>VLOOKUP(F1862,'Set up'!$A$2:$C$48,2,FALSE)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up'!$A$2:$C$48,3,FALSE)</f>
        <v>Cash</v>
      </c>
      <c r="J1862" s="5">
        <f>VLOOKUP(F1862,'Set up'!$A$2:$D$48,4,FALSE)</f>
        <v>0</v>
      </c>
      <c r="K1862" s="4">
        <f t="shared" si="657"/>
        <v>45113</v>
      </c>
      <c r="L1862" s="5">
        <f t="shared" si="658"/>
        <v>7</v>
      </c>
      <c r="M1862" s="5">
        <f t="shared" si="659"/>
        <v>2023</v>
      </c>
      <c r="N1862" s="6">
        <v>516</v>
      </c>
      <c r="O1862" s="6">
        <f t="shared" si="664"/>
        <v>-516</v>
      </c>
      <c r="P1862" s="6">
        <f t="shared" si="661"/>
        <v>0</v>
      </c>
      <c r="Q1862" s="7">
        <f t="shared" si="662"/>
        <v>3313366.0500000012</v>
      </c>
      <c r="R1862" s="44" t="str">
        <f>VLOOKUP(F1862,'Set up'!$A$2:$E$48,5,FALSE)</f>
        <v>Cash</v>
      </c>
      <c r="S1862" s="1" t="s">
        <v>1776</v>
      </c>
    </row>
    <row r="1863" spans="1:19" ht="15" customHeight="1" x14ac:dyDescent="0.35">
      <c r="A1863" s="4">
        <v>45113</v>
      </c>
      <c r="B1863" s="5">
        <f t="shared" si="655"/>
        <v>7</v>
      </c>
      <c r="C1863" s="5">
        <f t="shared" si="656"/>
        <v>2023</v>
      </c>
      <c r="D1863" s="88" t="s">
        <v>1714</v>
      </c>
      <c r="E1863" s="5" t="str">
        <f>VLOOKUP(F1863,'Set up'!$A$2:$C$48,2,FALSE)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up'!$A$2:$C$48,3,FALSE)</f>
        <v>Cash</v>
      </c>
      <c r="J1863" s="5">
        <f>VLOOKUP(F1863,'Set up'!$A$2:$D$48,4,FALSE)</f>
        <v>0</v>
      </c>
      <c r="K1863" s="4">
        <f t="shared" si="657"/>
        <v>45113</v>
      </c>
      <c r="L1863" s="5">
        <f t="shared" si="658"/>
        <v>7</v>
      </c>
      <c r="M1863" s="5">
        <f t="shared" si="659"/>
        <v>2023</v>
      </c>
      <c r="N1863" s="6">
        <v>200</v>
      </c>
      <c r="O1863" s="6">
        <f t="shared" si="664"/>
        <v>-200</v>
      </c>
      <c r="P1863" s="6">
        <f t="shared" si="661"/>
        <v>0</v>
      </c>
      <c r="Q1863" s="7">
        <f t="shared" si="662"/>
        <v>3313566.0500000012</v>
      </c>
      <c r="R1863" s="44" t="str">
        <f>VLOOKUP(F1863,'Set up'!$A$2:$E$48,5,FALSE)</f>
        <v>Cash</v>
      </c>
      <c r="S1863" s="1" t="s">
        <v>1776</v>
      </c>
    </row>
    <row r="1864" spans="1:19" ht="15" customHeight="1" x14ac:dyDescent="0.35">
      <c r="A1864" s="4">
        <v>45117</v>
      </c>
      <c r="B1864" s="5">
        <f t="shared" si="655"/>
        <v>7</v>
      </c>
      <c r="C1864" s="5">
        <f t="shared" si="656"/>
        <v>2023</v>
      </c>
      <c r="D1864" s="88" t="s">
        <v>1716</v>
      </c>
      <c r="E1864" s="5" t="str">
        <f>VLOOKUP(F1864,'Set up'!$A$2:$C$48,2,FALSE)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up'!$A$2:$C$48,3,FALSE)</f>
        <v>120</v>
      </c>
      <c r="J1864" s="5">
        <f>VLOOKUP(F1864,'Set up'!$A$2:$D$48,4,FALSE)</f>
        <v>120</v>
      </c>
      <c r="K1864" s="4">
        <f t="shared" si="657"/>
        <v>45237</v>
      </c>
      <c r="L1864" s="5">
        <f t="shared" si="658"/>
        <v>11</v>
      </c>
      <c r="M1864" s="5">
        <f t="shared" si="659"/>
        <v>2023</v>
      </c>
      <c r="N1864" s="6">
        <v>9636</v>
      </c>
      <c r="O1864" s="6">
        <f t="shared" ref="O1864:O1869" si="665">-N1864</f>
        <v>-9636</v>
      </c>
      <c r="P1864" s="6">
        <f t="shared" si="661"/>
        <v>0</v>
      </c>
      <c r="Q1864" s="7">
        <f t="shared" si="662"/>
        <v>3323202.0500000012</v>
      </c>
      <c r="R1864" s="44" t="str">
        <f>VLOOKUP(F1864,'Set up'!$A$2:$E$48,5,FALSE)</f>
        <v>Trsf</v>
      </c>
      <c r="S1864" s="1" t="s">
        <v>2261</v>
      </c>
    </row>
    <row r="1865" spans="1:19" ht="15" customHeight="1" x14ac:dyDescent="0.35">
      <c r="A1865" s="4">
        <v>45117</v>
      </c>
      <c r="B1865" s="5">
        <f t="shared" si="655"/>
        <v>7</v>
      </c>
      <c r="C1865" s="5">
        <f t="shared" si="656"/>
        <v>2023</v>
      </c>
      <c r="D1865" s="88" t="s">
        <v>1716</v>
      </c>
      <c r="E1865" s="5" t="str">
        <f>VLOOKUP(F1865,'Set up'!$A$2:$C$48,2,FALSE)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up'!$A$2:$C$48,3,FALSE)</f>
        <v>120</v>
      </c>
      <c r="J1865" s="5">
        <f>VLOOKUP(F1865,'Set up'!$A$2:$D$48,4,FALSE)</f>
        <v>120</v>
      </c>
      <c r="K1865" s="4">
        <f t="shared" si="657"/>
        <v>45237</v>
      </c>
      <c r="L1865" s="5">
        <f t="shared" si="658"/>
        <v>11</v>
      </c>
      <c r="M1865" s="5">
        <f t="shared" si="659"/>
        <v>2023</v>
      </c>
      <c r="N1865" s="6">
        <v>1800</v>
      </c>
      <c r="O1865" s="6">
        <f t="shared" si="665"/>
        <v>-1800</v>
      </c>
      <c r="P1865" s="6">
        <f t="shared" si="661"/>
        <v>0</v>
      </c>
      <c r="Q1865" s="7">
        <f t="shared" si="662"/>
        <v>3325002.0500000012</v>
      </c>
      <c r="R1865" s="44" t="str">
        <f>VLOOKUP(F1865,'Set up'!$A$2:$E$48,5,FALSE)</f>
        <v>Trsf</v>
      </c>
      <c r="S1865" s="1" t="s">
        <v>2261</v>
      </c>
    </row>
    <row r="1866" spans="1:19" ht="15" customHeight="1" x14ac:dyDescent="0.35">
      <c r="A1866" s="4">
        <v>45117</v>
      </c>
      <c r="B1866" s="5">
        <f t="shared" si="655"/>
        <v>7</v>
      </c>
      <c r="C1866" s="5">
        <f t="shared" si="656"/>
        <v>2023</v>
      </c>
      <c r="D1866" s="88" t="s">
        <v>1716</v>
      </c>
      <c r="E1866" s="5" t="str">
        <f>VLOOKUP(F1866,'Set up'!$A$2:$C$48,2,FALSE)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up'!$A$2:$C$48,3,FALSE)</f>
        <v>120</v>
      </c>
      <c r="J1866" s="5">
        <f>VLOOKUP(F1866,'Set up'!$A$2:$D$48,4,FALSE)</f>
        <v>120</v>
      </c>
      <c r="K1866" s="4">
        <f t="shared" si="657"/>
        <v>45237</v>
      </c>
      <c r="L1866" s="5">
        <f t="shared" si="658"/>
        <v>11</v>
      </c>
      <c r="M1866" s="5">
        <f t="shared" si="659"/>
        <v>2023</v>
      </c>
      <c r="N1866" s="6">
        <v>575</v>
      </c>
      <c r="O1866" s="6">
        <f t="shared" si="665"/>
        <v>-575</v>
      </c>
      <c r="P1866" s="6">
        <f t="shared" si="661"/>
        <v>0</v>
      </c>
      <c r="Q1866" s="7">
        <f t="shared" si="662"/>
        <v>3325577.0500000012</v>
      </c>
      <c r="R1866" s="44" t="str">
        <f>VLOOKUP(F1866,'Set up'!$A$2:$E$48,5,FALSE)</f>
        <v>Trsf</v>
      </c>
      <c r="S1866" s="1" t="s">
        <v>2261</v>
      </c>
    </row>
    <row r="1867" spans="1:19" ht="15" customHeight="1" x14ac:dyDescent="0.35">
      <c r="A1867" s="4">
        <v>45117</v>
      </c>
      <c r="B1867" s="5">
        <f t="shared" si="655"/>
        <v>7</v>
      </c>
      <c r="C1867" s="5">
        <f t="shared" si="656"/>
        <v>2023</v>
      </c>
      <c r="D1867" s="88" t="s">
        <v>1716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up'!$A$2:$C$48,3,FALSE)</f>
        <v>120</v>
      </c>
      <c r="J1867" s="5">
        <f>VLOOKUP(F1867,'Set up'!$A$2:$D$48,4,FALSE)</f>
        <v>120</v>
      </c>
      <c r="K1867" s="4">
        <f t="shared" si="657"/>
        <v>45237</v>
      </c>
      <c r="L1867" s="5">
        <f t="shared" si="658"/>
        <v>11</v>
      </c>
      <c r="M1867" s="5">
        <f t="shared" si="659"/>
        <v>2023</v>
      </c>
      <c r="N1867" s="6">
        <v>840</v>
      </c>
      <c r="O1867" s="6">
        <f t="shared" si="665"/>
        <v>-840</v>
      </c>
      <c r="P1867" s="6">
        <f t="shared" si="661"/>
        <v>0</v>
      </c>
      <c r="Q1867" s="7">
        <f t="shared" si="662"/>
        <v>3326417.0500000012</v>
      </c>
      <c r="R1867" s="44" t="str">
        <f>VLOOKUP(F1867,'Set up'!$A$2:$E$48,5,FALSE)</f>
        <v>Trsf</v>
      </c>
      <c r="S1867" s="1" t="s">
        <v>2261</v>
      </c>
    </row>
    <row r="1868" spans="1:19" ht="15" customHeight="1" x14ac:dyDescent="0.35">
      <c r="A1868" s="4">
        <v>45117</v>
      </c>
      <c r="B1868" s="5">
        <f t="shared" si="655"/>
        <v>7</v>
      </c>
      <c r="C1868" s="5">
        <f t="shared" si="656"/>
        <v>2023</v>
      </c>
      <c r="D1868" s="88" t="s">
        <v>1716</v>
      </c>
      <c r="E1868" s="5" t="str">
        <f>VLOOKUP(F1868,'Set up'!$A$2:$C$48,2,FALSE)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up'!$A$2:$C$48,3,FALSE)</f>
        <v>120</v>
      </c>
      <c r="J1868" s="5">
        <f>VLOOKUP(F1868,'Set up'!$A$2:$D$48,4,FALSE)</f>
        <v>120</v>
      </c>
      <c r="K1868" s="4">
        <f t="shared" si="657"/>
        <v>45237</v>
      </c>
      <c r="L1868" s="5">
        <f t="shared" si="658"/>
        <v>11</v>
      </c>
      <c r="M1868" s="5">
        <f t="shared" si="659"/>
        <v>2023</v>
      </c>
      <c r="N1868" s="6">
        <v>420</v>
      </c>
      <c r="O1868" s="6">
        <f t="shared" si="665"/>
        <v>-420</v>
      </c>
      <c r="P1868" s="6">
        <f t="shared" si="661"/>
        <v>0</v>
      </c>
      <c r="Q1868" s="7">
        <f t="shared" si="662"/>
        <v>3326837.0500000012</v>
      </c>
      <c r="R1868" s="44" t="str">
        <f>VLOOKUP(F1868,'Set up'!$A$2:$E$48,5,FALSE)</f>
        <v>Trsf</v>
      </c>
      <c r="S1868" s="1" t="s">
        <v>2261</v>
      </c>
    </row>
    <row r="1869" spans="1:19" ht="15" customHeight="1" x14ac:dyDescent="0.35">
      <c r="A1869" s="4">
        <v>45117</v>
      </c>
      <c r="B1869" s="5">
        <f t="shared" si="655"/>
        <v>7</v>
      </c>
      <c r="C1869" s="5">
        <f t="shared" si="656"/>
        <v>2023</v>
      </c>
      <c r="D1869" s="88" t="s">
        <v>1716</v>
      </c>
      <c r="E1869" s="5" t="str">
        <f>VLOOKUP(F1869,'Set up'!$A$2:$C$48,2,FALSE)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up'!$A$2:$C$48,3,FALSE)</f>
        <v>120</v>
      </c>
      <c r="J1869" s="5">
        <f>VLOOKUP(F1869,'Set up'!$A$2:$D$48,4,FALSE)</f>
        <v>120</v>
      </c>
      <c r="K1869" s="4">
        <f t="shared" si="657"/>
        <v>45237</v>
      </c>
      <c r="L1869" s="5">
        <f t="shared" si="658"/>
        <v>11</v>
      </c>
      <c r="M1869" s="5">
        <f t="shared" si="659"/>
        <v>2023</v>
      </c>
      <c r="N1869" s="6">
        <v>395</v>
      </c>
      <c r="O1869" s="6">
        <f t="shared" si="665"/>
        <v>-395</v>
      </c>
      <c r="P1869" s="6">
        <f t="shared" si="661"/>
        <v>0</v>
      </c>
      <c r="Q1869" s="7">
        <f t="shared" si="662"/>
        <v>3327232.0500000012</v>
      </c>
      <c r="R1869" s="44" t="str">
        <f>VLOOKUP(F1869,'Set up'!$A$2:$E$48,5,FALSE)</f>
        <v>Trsf</v>
      </c>
      <c r="S1869" s="1" t="s">
        <v>2261</v>
      </c>
    </row>
    <row r="1870" spans="1:19" ht="15" customHeight="1" x14ac:dyDescent="0.35">
      <c r="A1870" s="4">
        <v>45117</v>
      </c>
      <c r="B1870" s="5">
        <f t="shared" si="655"/>
        <v>7</v>
      </c>
      <c r="C1870" s="5">
        <f t="shared" si="656"/>
        <v>2023</v>
      </c>
      <c r="D1870" s="88" t="s">
        <v>1717</v>
      </c>
      <c r="E1870" s="5" t="str">
        <f>VLOOKUP(F1870,'Set up'!$A$2:$C$48,2,FALSE)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up'!$A$2:$C$48,3,FALSE)</f>
        <v>Cash</v>
      </c>
      <c r="J1870" s="5">
        <f>VLOOKUP(F1870,'Set up'!$A$2:$D$48,4,FALSE)</f>
        <v>0</v>
      </c>
      <c r="K1870" s="4">
        <f t="shared" si="657"/>
        <v>45117</v>
      </c>
      <c r="L1870" s="5">
        <f t="shared" si="658"/>
        <v>7</v>
      </c>
      <c r="M1870" s="5">
        <f t="shared" si="659"/>
        <v>2023</v>
      </c>
      <c r="N1870" s="6">
        <v>1390</v>
      </c>
      <c r="O1870" s="6">
        <f t="shared" ref="O1870:O1873" si="666">-N1870</f>
        <v>-1390</v>
      </c>
      <c r="P1870" s="91">
        <f t="shared" si="661"/>
        <v>0</v>
      </c>
      <c r="Q1870" s="7">
        <f t="shared" si="662"/>
        <v>3328622.0500000012</v>
      </c>
      <c r="R1870" s="44" t="str">
        <f>VLOOKUP(F1870,'Set up'!$A$2:$E$48,5,FALSE)</f>
        <v>Trsf</v>
      </c>
      <c r="S1870" s="117" t="s">
        <v>1846</v>
      </c>
    </row>
    <row r="1871" spans="1:19" ht="15" customHeight="1" x14ac:dyDescent="0.35">
      <c r="A1871" s="4">
        <v>45118</v>
      </c>
      <c r="B1871" s="5">
        <f t="shared" si="655"/>
        <v>7</v>
      </c>
      <c r="C1871" s="5">
        <f t="shared" si="656"/>
        <v>2023</v>
      </c>
      <c r="D1871" s="88" t="s">
        <v>1718</v>
      </c>
      <c r="E1871" s="5" t="str">
        <f>VLOOKUP(F1871,'Set up'!$A$2:$C$48,2,FALSE)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up'!$A$2:$C$48,3,FALSE)</f>
        <v>Cash</v>
      </c>
      <c r="J1871" s="5">
        <f>VLOOKUP(F1871,'Set up'!$A$2:$D$48,4,FALSE)</f>
        <v>0</v>
      </c>
      <c r="K1871" s="4">
        <f t="shared" si="657"/>
        <v>45118</v>
      </c>
      <c r="L1871" s="5">
        <f t="shared" si="658"/>
        <v>7</v>
      </c>
      <c r="M1871" s="5">
        <f t="shared" si="659"/>
        <v>2023</v>
      </c>
      <c r="N1871" s="6">
        <v>1826</v>
      </c>
      <c r="O1871" s="6">
        <f t="shared" si="666"/>
        <v>-1826</v>
      </c>
      <c r="P1871" s="6">
        <f t="shared" si="661"/>
        <v>0</v>
      </c>
      <c r="Q1871" s="7">
        <f t="shared" si="662"/>
        <v>3330448.0500000012</v>
      </c>
      <c r="R1871" s="44" t="str">
        <f>VLOOKUP(F1871,'Set up'!$A$2:$E$48,5,FALSE)</f>
        <v>PD Chq</v>
      </c>
      <c r="S1871" s="1" t="s">
        <v>2311</v>
      </c>
    </row>
    <row r="1872" spans="1:19" ht="15" customHeight="1" x14ac:dyDescent="0.35">
      <c r="A1872" s="4">
        <v>45118</v>
      </c>
      <c r="B1872" s="5">
        <f t="shared" si="655"/>
        <v>7</v>
      </c>
      <c r="C1872" s="5">
        <f t="shared" si="656"/>
        <v>2023</v>
      </c>
      <c r="D1872" s="88" t="s">
        <v>1718</v>
      </c>
      <c r="E1872" s="5" t="str">
        <f>VLOOKUP(F1872,'Set up'!$A$2:$C$48,2,FALSE)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up'!$A$2:$C$48,3,FALSE)</f>
        <v>Cash</v>
      </c>
      <c r="J1872" s="5">
        <f>VLOOKUP(F1872,'Set up'!$A$2:$D$48,4,FALSE)</f>
        <v>0</v>
      </c>
      <c r="K1872" s="4">
        <f t="shared" si="657"/>
        <v>45118</v>
      </c>
      <c r="L1872" s="5">
        <f t="shared" si="658"/>
        <v>7</v>
      </c>
      <c r="M1872" s="5">
        <f t="shared" si="659"/>
        <v>2023</v>
      </c>
      <c r="N1872" s="6">
        <v>747</v>
      </c>
      <c r="O1872" s="6">
        <f t="shared" si="666"/>
        <v>-747</v>
      </c>
      <c r="P1872" s="6">
        <f t="shared" si="661"/>
        <v>0</v>
      </c>
      <c r="Q1872" s="7">
        <f t="shared" si="662"/>
        <v>3331195.0500000012</v>
      </c>
      <c r="R1872" s="44" t="str">
        <f>VLOOKUP(F1872,'Set up'!$A$2:$E$48,5,FALSE)</f>
        <v>PD Chq</v>
      </c>
      <c r="S1872" s="1" t="s">
        <v>2311</v>
      </c>
    </row>
    <row r="1873" spans="1:19" ht="15" customHeight="1" x14ac:dyDescent="0.35">
      <c r="A1873" s="4">
        <v>45118</v>
      </c>
      <c r="B1873" s="5">
        <f t="shared" si="655"/>
        <v>7</v>
      </c>
      <c r="C1873" s="5">
        <f t="shared" si="656"/>
        <v>2023</v>
      </c>
      <c r="D1873" s="88" t="s">
        <v>1718</v>
      </c>
      <c r="E1873" s="5" t="str">
        <f>VLOOKUP(F1873,'Set up'!$A$2:$C$48,2,FALSE)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up'!$A$2:$C$48,3,FALSE)</f>
        <v>Cash</v>
      </c>
      <c r="J1873" s="5">
        <f>VLOOKUP(F1873,'Set up'!$A$2:$D$48,4,FALSE)</f>
        <v>0</v>
      </c>
      <c r="K1873" s="4">
        <f t="shared" si="657"/>
        <v>45118</v>
      </c>
      <c r="L1873" s="5">
        <f t="shared" si="658"/>
        <v>7</v>
      </c>
      <c r="M1873" s="5">
        <f t="shared" si="659"/>
        <v>2023</v>
      </c>
      <c r="N1873" s="6">
        <v>95</v>
      </c>
      <c r="O1873" s="6">
        <f t="shared" si="666"/>
        <v>-95</v>
      </c>
      <c r="P1873" s="6">
        <f t="shared" si="661"/>
        <v>0</v>
      </c>
      <c r="Q1873" s="7">
        <f t="shared" si="662"/>
        <v>3331290.0500000012</v>
      </c>
      <c r="R1873" s="44" t="str">
        <f>VLOOKUP(F1873,'Set up'!$A$2:$E$48,5,FALSE)</f>
        <v>PD Chq</v>
      </c>
      <c r="S1873" s="1" t="s">
        <v>2311</v>
      </c>
    </row>
    <row r="1874" spans="1:19" ht="15" customHeight="1" x14ac:dyDescent="0.35">
      <c r="A1874" s="4">
        <v>45118</v>
      </c>
      <c r="B1874" s="5">
        <f t="shared" si="655"/>
        <v>7</v>
      </c>
      <c r="C1874" s="5">
        <f t="shared" si="656"/>
        <v>2023</v>
      </c>
      <c r="D1874" s="88" t="s">
        <v>1719</v>
      </c>
      <c r="E1874" s="5" t="str">
        <f>VLOOKUP(F1874,'Set up'!$A$2:$C$48,2,FALSE)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up'!$A$2:$C$48,3,FALSE)</f>
        <v>30</v>
      </c>
      <c r="J1874" s="5">
        <f>VLOOKUP(F1874,'Set up'!$A$2:$D$48,4,FALSE)</f>
        <v>30</v>
      </c>
      <c r="K1874" s="4">
        <f t="shared" si="657"/>
        <v>45148</v>
      </c>
      <c r="L1874" s="5">
        <f t="shared" si="658"/>
        <v>8</v>
      </c>
      <c r="M1874" s="5">
        <f t="shared" si="659"/>
        <v>2023</v>
      </c>
      <c r="N1874" s="6">
        <v>144</v>
      </c>
      <c r="O1874" s="6">
        <f t="shared" ref="O1874" si="667">-N1874</f>
        <v>-144</v>
      </c>
      <c r="P1874" s="6">
        <f t="shared" si="661"/>
        <v>0</v>
      </c>
      <c r="Q1874" s="7">
        <f t="shared" si="662"/>
        <v>3331434.0500000012</v>
      </c>
      <c r="R1874" s="44" t="str">
        <f>VLOOKUP(F1874,'Set up'!$A$2:$E$48,5,FALSE)</f>
        <v>Chq</v>
      </c>
      <c r="S1874" s="1" t="s">
        <v>1782</v>
      </c>
    </row>
    <row r="1875" spans="1:19" ht="15" customHeight="1" x14ac:dyDescent="0.35">
      <c r="A1875" s="4" t="s">
        <v>1721</v>
      </c>
      <c r="B1875" s="5">
        <f t="shared" si="655"/>
        <v>7</v>
      </c>
      <c r="C1875" s="5">
        <f t="shared" si="656"/>
        <v>2023</v>
      </c>
      <c r="D1875" s="88" t="s">
        <v>1720</v>
      </c>
      <c r="E1875" s="5" t="str">
        <f>VLOOKUP(F1875,'Set up'!$A$2:$C$48,2,FALSE)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up'!$A$2:$C$48,3,FALSE)</f>
        <v>Cash</v>
      </c>
      <c r="J1875" s="5">
        <f>VLOOKUP(F1875,'Set up'!$A$2:$D$48,4,FALSE)</f>
        <v>0</v>
      </c>
      <c r="K1875" s="4">
        <f t="shared" si="657"/>
        <v>45122</v>
      </c>
      <c r="L1875" s="5">
        <f t="shared" si="658"/>
        <v>7</v>
      </c>
      <c r="M1875" s="5">
        <f t="shared" si="659"/>
        <v>2023</v>
      </c>
      <c r="N1875" s="6">
        <v>3652</v>
      </c>
      <c r="O1875" s="6">
        <f t="shared" ref="O1875:O1884" si="668">-N1875</f>
        <v>-3652</v>
      </c>
      <c r="P1875" s="6">
        <f t="shared" si="661"/>
        <v>0</v>
      </c>
      <c r="Q1875" s="7">
        <f t="shared" si="662"/>
        <v>3335086.0500000012</v>
      </c>
      <c r="R1875" s="44" t="str">
        <f>VLOOKUP(F1875,'Set up'!$A$2:$E$48,5,FALSE)</f>
        <v>Trsf</v>
      </c>
      <c r="S1875" s="117" t="s">
        <v>1847</v>
      </c>
    </row>
    <row r="1876" spans="1:19" ht="15" customHeight="1" x14ac:dyDescent="0.35">
      <c r="A1876" s="4" t="s">
        <v>1721</v>
      </c>
      <c r="B1876" s="5">
        <f t="shared" si="655"/>
        <v>7</v>
      </c>
      <c r="C1876" s="5">
        <f t="shared" si="656"/>
        <v>2023</v>
      </c>
      <c r="D1876" s="88" t="s">
        <v>1720</v>
      </c>
      <c r="E1876" s="5" t="str">
        <f>VLOOKUP(F1876,'Set up'!$A$2:$C$48,2,FALSE)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up'!$A$2:$C$48,3,FALSE)</f>
        <v>Cash</v>
      </c>
      <c r="J1876" s="5">
        <f>VLOOKUP(F1876,'Set up'!$A$2:$D$48,4,FALSE)</f>
        <v>0</v>
      </c>
      <c r="K1876" s="4">
        <f t="shared" si="657"/>
        <v>45122</v>
      </c>
      <c r="L1876" s="5">
        <f t="shared" si="658"/>
        <v>7</v>
      </c>
      <c r="M1876" s="5">
        <f t="shared" si="659"/>
        <v>2023</v>
      </c>
      <c r="N1876" s="6">
        <v>675</v>
      </c>
      <c r="O1876" s="6">
        <f t="shared" si="668"/>
        <v>-675</v>
      </c>
      <c r="P1876" s="6">
        <f t="shared" si="661"/>
        <v>0</v>
      </c>
      <c r="Q1876" s="7">
        <f t="shared" si="662"/>
        <v>3335761.0500000012</v>
      </c>
      <c r="R1876" s="44" t="str">
        <f>VLOOKUP(F1876,'Set up'!$A$2:$E$48,5,FALSE)</f>
        <v>Trsf</v>
      </c>
      <c r="S1876" s="117" t="s">
        <v>1847</v>
      </c>
    </row>
    <row r="1877" spans="1:19" ht="15" customHeight="1" x14ac:dyDescent="0.35">
      <c r="A1877" s="4" t="s">
        <v>1721</v>
      </c>
      <c r="B1877" s="5">
        <f t="shared" si="655"/>
        <v>7</v>
      </c>
      <c r="C1877" s="5">
        <f t="shared" si="656"/>
        <v>2023</v>
      </c>
      <c r="D1877" s="88" t="s">
        <v>1720</v>
      </c>
      <c r="E1877" s="5" t="str">
        <f>VLOOKUP(F1877,'Set up'!$A$2:$C$48,2,FALSE)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up'!$A$2:$C$48,3,FALSE)</f>
        <v>Cash</v>
      </c>
      <c r="J1877" s="5">
        <f>VLOOKUP(F1877,'Set up'!$A$2:$D$48,4,FALSE)</f>
        <v>0</v>
      </c>
      <c r="K1877" s="4">
        <f t="shared" si="657"/>
        <v>45122</v>
      </c>
      <c r="L1877" s="5">
        <f t="shared" si="658"/>
        <v>7</v>
      </c>
      <c r="M1877" s="5">
        <f t="shared" si="659"/>
        <v>2023</v>
      </c>
      <c r="N1877" s="6">
        <v>236</v>
      </c>
      <c r="O1877" s="6">
        <f t="shared" si="668"/>
        <v>-236</v>
      </c>
      <c r="P1877" s="6">
        <f t="shared" si="661"/>
        <v>0</v>
      </c>
      <c r="Q1877" s="7">
        <f t="shared" si="662"/>
        <v>3335997.0500000012</v>
      </c>
      <c r="R1877" s="44" t="str">
        <f>VLOOKUP(F1877,'Set up'!$A$2:$E$48,5,FALSE)</f>
        <v>Trsf</v>
      </c>
      <c r="S1877" s="117" t="s">
        <v>1847</v>
      </c>
    </row>
    <row r="1878" spans="1:19" ht="15" customHeight="1" x14ac:dyDescent="0.35">
      <c r="A1878" s="4" t="s">
        <v>1721</v>
      </c>
      <c r="B1878" s="5">
        <f t="shared" si="655"/>
        <v>7</v>
      </c>
      <c r="C1878" s="5">
        <f t="shared" si="656"/>
        <v>2023</v>
      </c>
      <c r="D1878" s="88" t="s">
        <v>1720</v>
      </c>
      <c r="E1878" s="5" t="str">
        <f>VLOOKUP(F1878,'Set up'!$A$2:$C$48,2,FALSE)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up'!$A$2:$C$48,3,FALSE)</f>
        <v>Cash</v>
      </c>
      <c r="J1878" s="5">
        <f>VLOOKUP(F1878,'Set up'!$A$2:$D$48,4,FALSE)</f>
        <v>0</v>
      </c>
      <c r="K1878" s="4">
        <f t="shared" si="657"/>
        <v>45122</v>
      </c>
      <c r="L1878" s="5">
        <f t="shared" si="658"/>
        <v>7</v>
      </c>
      <c r="M1878" s="5">
        <f t="shared" si="659"/>
        <v>2023</v>
      </c>
      <c r="N1878" s="6">
        <v>190</v>
      </c>
      <c r="O1878" s="6">
        <f t="shared" si="668"/>
        <v>-190</v>
      </c>
      <c r="P1878" s="6">
        <f t="shared" si="661"/>
        <v>0</v>
      </c>
      <c r="Q1878" s="7">
        <f t="shared" si="662"/>
        <v>3336187.0500000012</v>
      </c>
      <c r="R1878" s="44" t="str">
        <f>VLOOKUP(F1878,'Set up'!$A$2:$E$48,5,FALSE)</f>
        <v>Trsf</v>
      </c>
      <c r="S1878" s="117" t="s">
        <v>1847</v>
      </c>
    </row>
    <row r="1879" spans="1:19" ht="15" customHeight="1" x14ac:dyDescent="0.35">
      <c r="A1879" s="4" t="s">
        <v>1721</v>
      </c>
      <c r="B1879" s="5">
        <f t="shared" si="655"/>
        <v>7</v>
      </c>
      <c r="C1879" s="5">
        <f t="shared" si="656"/>
        <v>2023</v>
      </c>
      <c r="D1879" s="88" t="s">
        <v>1720</v>
      </c>
      <c r="E1879" s="5" t="str">
        <f>VLOOKUP(F1879,'Set up'!$A$2:$C$48,2,FALSE)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up'!$A$2:$C$48,3,FALSE)</f>
        <v>Cash</v>
      </c>
      <c r="J1879" s="5">
        <f>VLOOKUP(F1879,'Set up'!$A$2:$D$48,4,FALSE)</f>
        <v>0</v>
      </c>
      <c r="K1879" s="4">
        <f t="shared" si="657"/>
        <v>45122</v>
      </c>
      <c r="L1879" s="5">
        <f t="shared" si="658"/>
        <v>7</v>
      </c>
      <c r="M1879" s="5">
        <f t="shared" si="659"/>
        <v>2023</v>
      </c>
      <c r="N1879" s="6">
        <v>125</v>
      </c>
      <c r="O1879" s="6">
        <f t="shared" si="668"/>
        <v>-125</v>
      </c>
      <c r="P1879" s="6">
        <f t="shared" si="661"/>
        <v>0</v>
      </c>
      <c r="Q1879" s="7">
        <f t="shared" si="662"/>
        <v>3336312.0500000012</v>
      </c>
      <c r="R1879" s="44" t="str">
        <f>VLOOKUP(F1879,'Set up'!$A$2:$E$48,5,FALSE)</f>
        <v>Trsf</v>
      </c>
      <c r="S1879" s="117" t="s">
        <v>1847</v>
      </c>
    </row>
    <row r="1880" spans="1:19" ht="15" customHeight="1" x14ac:dyDescent="0.35">
      <c r="A1880" s="4" t="s">
        <v>1721</v>
      </c>
      <c r="B1880" s="5">
        <f t="shared" si="655"/>
        <v>7</v>
      </c>
      <c r="C1880" s="5">
        <f t="shared" si="656"/>
        <v>2023</v>
      </c>
      <c r="D1880" s="88" t="s">
        <v>1720</v>
      </c>
      <c r="E1880" s="5" t="str">
        <f>VLOOKUP(F1880,'Set up'!$A$2:$C$48,2,FALSE)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up'!$A$2:$C$48,3,FALSE)</f>
        <v>Cash</v>
      </c>
      <c r="J1880" s="5">
        <f>VLOOKUP(F1880,'Set up'!$A$2:$D$48,4,FALSE)</f>
        <v>0</v>
      </c>
      <c r="K1880" s="4">
        <f t="shared" si="657"/>
        <v>45122</v>
      </c>
      <c r="L1880" s="5">
        <f t="shared" si="658"/>
        <v>7</v>
      </c>
      <c r="M1880" s="5">
        <f t="shared" si="659"/>
        <v>2023</v>
      </c>
      <c r="N1880" s="6">
        <v>695</v>
      </c>
      <c r="O1880" s="6">
        <f t="shared" si="668"/>
        <v>-695</v>
      </c>
      <c r="P1880" s="91">
        <f t="shared" si="661"/>
        <v>0</v>
      </c>
      <c r="Q1880" s="7">
        <f t="shared" si="662"/>
        <v>3337007.0500000012</v>
      </c>
      <c r="R1880" s="44" t="str">
        <f>VLOOKUP(F1880,'Set up'!$A$2:$E$48,5,FALSE)</f>
        <v>Trsf</v>
      </c>
      <c r="S1880" s="117" t="s">
        <v>1847</v>
      </c>
    </row>
    <row r="1881" spans="1:19" ht="15" customHeight="1" x14ac:dyDescent="0.35">
      <c r="A1881" s="4">
        <v>45124</v>
      </c>
      <c r="B1881" s="5">
        <f t="shared" si="655"/>
        <v>7</v>
      </c>
      <c r="C1881" s="5">
        <f t="shared" si="656"/>
        <v>2023</v>
      </c>
      <c r="D1881" s="88" t="s">
        <v>1722</v>
      </c>
      <c r="E1881" s="5" t="str">
        <f>VLOOKUP(F1881,'Set up'!$A$2:$C$48,2,FALSE)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up'!$A$2:$C$48,3,FALSE)</f>
        <v>Cash</v>
      </c>
      <c r="J1881" s="5">
        <f>VLOOKUP(F1881,'Set up'!$A$2:$D$48,4,FALSE)</f>
        <v>0</v>
      </c>
      <c r="K1881" s="4">
        <f t="shared" si="657"/>
        <v>45124</v>
      </c>
      <c r="L1881" s="5">
        <f t="shared" si="658"/>
        <v>7</v>
      </c>
      <c r="M1881" s="5">
        <f t="shared" si="659"/>
        <v>2023</v>
      </c>
      <c r="N1881" s="6">
        <v>1826</v>
      </c>
      <c r="O1881" s="6">
        <f t="shared" si="668"/>
        <v>-1826</v>
      </c>
      <c r="P1881" s="6">
        <f t="shared" si="661"/>
        <v>0</v>
      </c>
      <c r="Q1881" s="7">
        <f t="shared" si="662"/>
        <v>3338833.0500000012</v>
      </c>
      <c r="R1881" s="44" t="str">
        <f>VLOOKUP(F1881,'Set up'!$A$2:$E$48,5,FALSE)</f>
        <v>PD Chq</v>
      </c>
      <c r="S1881" s="1" t="s">
        <v>2310</v>
      </c>
    </row>
    <row r="1882" spans="1:19" ht="15" customHeight="1" x14ac:dyDescent="0.35">
      <c r="A1882" s="4">
        <v>45124</v>
      </c>
      <c r="B1882" s="5">
        <f t="shared" si="655"/>
        <v>7</v>
      </c>
      <c r="C1882" s="5">
        <f t="shared" si="656"/>
        <v>2023</v>
      </c>
      <c r="D1882" s="88" t="s">
        <v>1722</v>
      </c>
      <c r="E1882" s="5" t="str">
        <f>VLOOKUP(F1882,'Set up'!$A$2:$C$48,2,FALSE)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up'!$A$2:$C$48,3,FALSE)</f>
        <v>Cash</v>
      </c>
      <c r="J1882" s="5">
        <f>VLOOKUP(F1882,'Set up'!$A$2:$D$48,4,FALSE)</f>
        <v>0</v>
      </c>
      <c r="K1882" s="4">
        <f t="shared" si="657"/>
        <v>45124</v>
      </c>
      <c r="L1882" s="5">
        <f t="shared" si="658"/>
        <v>7</v>
      </c>
      <c r="M1882" s="5">
        <f t="shared" si="659"/>
        <v>2023</v>
      </c>
      <c r="N1882" s="6">
        <v>498</v>
      </c>
      <c r="O1882" s="6">
        <f t="shared" si="668"/>
        <v>-498</v>
      </c>
      <c r="P1882" s="6">
        <f t="shared" si="661"/>
        <v>0</v>
      </c>
      <c r="Q1882" s="7">
        <f t="shared" si="662"/>
        <v>3339331.0500000012</v>
      </c>
      <c r="R1882" s="44" t="str">
        <f>VLOOKUP(F1882,'Set up'!$A$2:$E$48,5,FALSE)</f>
        <v>PD Chq</v>
      </c>
      <c r="S1882" s="1" t="s">
        <v>2310</v>
      </c>
    </row>
    <row r="1883" spans="1:19" ht="15" customHeight="1" x14ac:dyDescent="0.35">
      <c r="A1883" s="4">
        <v>45124</v>
      </c>
      <c r="B1883" s="5">
        <f t="shared" si="655"/>
        <v>7</v>
      </c>
      <c r="C1883" s="5">
        <f t="shared" si="656"/>
        <v>2023</v>
      </c>
      <c r="D1883" s="88" t="s">
        <v>1722</v>
      </c>
      <c r="E1883" s="5" t="str">
        <f>VLOOKUP(F1883,'Set up'!$A$2:$C$48,2,FALSE)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up'!$A$2:$C$48,3,FALSE)</f>
        <v>Cash</v>
      </c>
      <c r="J1883" s="5">
        <f>VLOOKUP(F1883,'Set up'!$A$2:$D$48,4,FALSE)</f>
        <v>0</v>
      </c>
      <c r="K1883" s="4">
        <f t="shared" si="657"/>
        <v>45124</v>
      </c>
      <c r="L1883" s="5">
        <f t="shared" si="658"/>
        <v>7</v>
      </c>
      <c r="M1883" s="5">
        <f t="shared" si="659"/>
        <v>2023</v>
      </c>
      <c r="N1883" s="6">
        <v>95</v>
      </c>
      <c r="O1883" s="6">
        <f t="shared" si="668"/>
        <v>-95</v>
      </c>
      <c r="P1883" s="6">
        <f t="shared" si="661"/>
        <v>0</v>
      </c>
      <c r="Q1883" s="7">
        <f t="shared" si="662"/>
        <v>3339426.0500000012</v>
      </c>
      <c r="R1883" s="44" t="str">
        <f>VLOOKUP(F1883,'Set up'!$A$2:$E$48,5,FALSE)</f>
        <v>PD Chq</v>
      </c>
      <c r="S1883" s="1" t="s">
        <v>2310</v>
      </c>
    </row>
    <row r="1884" spans="1:19" ht="15" customHeight="1" x14ac:dyDescent="0.35">
      <c r="A1884" s="4">
        <v>45124</v>
      </c>
      <c r="B1884" s="5">
        <f t="shared" si="655"/>
        <v>7</v>
      </c>
      <c r="C1884" s="5">
        <f t="shared" si="656"/>
        <v>2023</v>
      </c>
      <c r="D1884" s="88" t="s">
        <v>1722</v>
      </c>
      <c r="E1884" s="5" t="str">
        <f>VLOOKUP(F1884,'Set up'!$A$2:$C$48,2,FALSE)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up'!$A$2:$C$48,3,FALSE)</f>
        <v>Cash</v>
      </c>
      <c r="J1884" s="5">
        <f>VLOOKUP(F1884,'Set up'!$A$2:$D$48,4,FALSE)</f>
        <v>0</v>
      </c>
      <c r="K1884" s="4">
        <f t="shared" si="657"/>
        <v>45124</v>
      </c>
      <c r="L1884" s="5">
        <f t="shared" si="658"/>
        <v>7</v>
      </c>
      <c r="M1884" s="5">
        <f t="shared" si="659"/>
        <v>2023</v>
      </c>
      <c r="N1884" s="6">
        <v>312.5</v>
      </c>
      <c r="O1884" s="6">
        <f t="shared" si="668"/>
        <v>-312.5</v>
      </c>
      <c r="P1884" s="6">
        <f t="shared" si="661"/>
        <v>0</v>
      </c>
      <c r="Q1884" s="7">
        <f t="shared" si="662"/>
        <v>3339738.5500000012</v>
      </c>
      <c r="R1884" s="44" t="str">
        <f>VLOOKUP(F1884,'Set up'!$A$2:$E$48,5,FALSE)</f>
        <v>PD Chq</v>
      </c>
      <c r="S1884" s="1" t="s">
        <v>2310</v>
      </c>
    </row>
    <row r="1885" spans="1:19" ht="15" customHeight="1" x14ac:dyDescent="0.35">
      <c r="A1885" s="4" t="s">
        <v>1724</v>
      </c>
      <c r="B1885" s="5">
        <f t="shared" si="655"/>
        <v>7</v>
      </c>
      <c r="C1885" s="5">
        <f t="shared" si="656"/>
        <v>2023</v>
      </c>
      <c r="D1885" s="88" t="s">
        <v>1723</v>
      </c>
      <c r="E1885" s="5" t="str">
        <f>VLOOKUP(F1885,'Set up'!$A$2:$C$48,2,FALSE)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up'!$A$2:$C$48,3,FALSE)</f>
        <v>Cash</v>
      </c>
      <c r="J1885" s="5">
        <f>VLOOKUP(F1885,'Set up'!$A$2:$D$48,4,FALSE)</f>
        <v>0</v>
      </c>
      <c r="K1885" s="4">
        <f t="shared" si="657"/>
        <v>45125</v>
      </c>
      <c r="L1885" s="5">
        <f t="shared" si="658"/>
        <v>7</v>
      </c>
      <c r="M1885" s="5">
        <f t="shared" si="659"/>
        <v>2023</v>
      </c>
      <c r="N1885" s="6">
        <v>3564</v>
      </c>
      <c r="O1885" s="6">
        <f>-1658.2-1000-905.8</f>
        <v>-3564</v>
      </c>
      <c r="P1885" s="6">
        <f t="shared" si="661"/>
        <v>0</v>
      </c>
      <c r="Q1885" s="7">
        <f t="shared" si="662"/>
        <v>3343302.5500000012</v>
      </c>
      <c r="R1885" s="44" t="str">
        <f>VLOOKUP(F1885,'Set up'!$A$2:$E$48,5,FALSE)</f>
        <v>Trsf</v>
      </c>
      <c r="S1885" s="1" t="s">
        <v>2379</v>
      </c>
    </row>
    <row r="1886" spans="1:19" ht="15" customHeight="1" x14ac:dyDescent="0.35">
      <c r="A1886" s="4" t="s">
        <v>1724</v>
      </c>
      <c r="B1886" s="5">
        <f t="shared" si="655"/>
        <v>7</v>
      </c>
      <c r="C1886" s="5">
        <f t="shared" si="656"/>
        <v>2023</v>
      </c>
      <c r="D1886" s="88" t="s">
        <v>1723</v>
      </c>
      <c r="E1886" s="5" t="str">
        <f>VLOOKUP(F1886,'Set up'!$A$2:$C$48,2,FALSE)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up'!$A$2:$C$48,3,FALSE)</f>
        <v>Cash</v>
      </c>
      <c r="J1886" s="5">
        <f>VLOOKUP(F1886,'Set up'!$A$2:$D$48,4,FALSE)</f>
        <v>0</v>
      </c>
      <c r="K1886" s="4">
        <f t="shared" si="657"/>
        <v>45125</v>
      </c>
      <c r="L1886" s="5">
        <f t="shared" si="658"/>
        <v>7</v>
      </c>
      <c r="M1886" s="5">
        <f t="shared" si="659"/>
        <v>2023</v>
      </c>
      <c r="N1886" s="6">
        <v>842.4</v>
      </c>
      <c r="O1886" s="6">
        <f>-94.2-748.2</f>
        <v>-842.40000000000009</v>
      </c>
      <c r="P1886" s="6">
        <f t="shared" si="661"/>
        <v>-1.1368683772161603E-13</v>
      </c>
      <c r="Q1886" s="7">
        <f t="shared" si="662"/>
        <v>3344144.9500000011</v>
      </c>
      <c r="R1886" s="44" t="str">
        <f>VLOOKUP(F1886,'Set up'!$A$2:$E$48,5,FALSE)</f>
        <v>Trsf</v>
      </c>
      <c r="S1886" s="1" t="s">
        <v>2380</v>
      </c>
    </row>
    <row r="1887" spans="1:19" ht="15" customHeight="1" x14ac:dyDescent="0.35">
      <c r="A1887" s="4" t="s">
        <v>1724</v>
      </c>
      <c r="B1887" s="5">
        <f t="shared" si="655"/>
        <v>7</v>
      </c>
      <c r="C1887" s="5">
        <f t="shared" si="656"/>
        <v>2023</v>
      </c>
      <c r="D1887" s="88" t="s">
        <v>1723</v>
      </c>
      <c r="E1887" s="5" t="str">
        <f>VLOOKUP(F1887,'Set up'!$A$2:$C$48,2,FALSE)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up'!$A$2:$C$48,3,FALSE)</f>
        <v>Cash</v>
      </c>
      <c r="J1887" s="5">
        <f>VLOOKUP(F1887,'Set up'!$A$2:$D$48,4,FALSE)</f>
        <v>0</v>
      </c>
      <c r="K1887" s="4">
        <f t="shared" si="657"/>
        <v>45125</v>
      </c>
      <c r="L1887" s="5">
        <f t="shared" si="658"/>
        <v>7</v>
      </c>
      <c r="M1887" s="5">
        <f t="shared" si="659"/>
        <v>2023</v>
      </c>
      <c r="N1887" s="6">
        <v>187.5</v>
      </c>
      <c r="O1887" s="6">
        <f t="shared" ref="O1887:O1889" si="669">-N1887</f>
        <v>-187.5</v>
      </c>
      <c r="P1887" s="6">
        <f t="shared" si="661"/>
        <v>0</v>
      </c>
      <c r="Q1887" s="7">
        <f t="shared" si="662"/>
        <v>3344332.4500000011</v>
      </c>
      <c r="R1887" s="44" t="str">
        <f>VLOOKUP(F1887,'Set up'!$A$2:$E$48,5,FALSE)</f>
        <v>Trsf</v>
      </c>
      <c r="S1887" s="1" t="s">
        <v>2381</v>
      </c>
    </row>
    <row r="1888" spans="1:19" ht="15" customHeight="1" x14ac:dyDescent="0.35">
      <c r="A1888" s="4" t="s">
        <v>1724</v>
      </c>
      <c r="B1888" s="5">
        <f t="shared" si="655"/>
        <v>7</v>
      </c>
      <c r="C1888" s="5">
        <f t="shared" si="656"/>
        <v>2023</v>
      </c>
      <c r="D1888" s="88" t="s">
        <v>1723</v>
      </c>
      <c r="E1888" s="5" t="str">
        <f>VLOOKUP(F1888,'Set up'!$A$2:$C$48,2,FALSE)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up'!$A$2:$C$48,3,FALSE)</f>
        <v>Cash</v>
      </c>
      <c r="J1888" s="5">
        <f>VLOOKUP(F1888,'Set up'!$A$2:$D$48,4,FALSE)</f>
        <v>0</v>
      </c>
      <c r="K1888" s="4">
        <f t="shared" si="657"/>
        <v>45125</v>
      </c>
      <c r="L1888" s="5">
        <f t="shared" si="658"/>
        <v>7</v>
      </c>
      <c r="M1888" s="5">
        <f t="shared" si="659"/>
        <v>2023</v>
      </c>
      <c r="N1888" s="6">
        <v>390</v>
      </c>
      <c r="O1888" s="6">
        <f t="shared" si="669"/>
        <v>-390</v>
      </c>
      <c r="P1888" s="6">
        <f t="shared" si="661"/>
        <v>0</v>
      </c>
      <c r="Q1888" s="7">
        <f t="shared" si="662"/>
        <v>3344722.4500000011</v>
      </c>
      <c r="R1888" s="44" t="str">
        <f>VLOOKUP(F1888,'Set up'!$A$2:$E$48,5,FALSE)</f>
        <v>Trsf</v>
      </c>
      <c r="S1888" s="1" t="s">
        <v>2382</v>
      </c>
    </row>
    <row r="1889" spans="1:19" ht="15" customHeight="1" x14ac:dyDescent="0.35">
      <c r="A1889" s="4" t="s">
        <v>1724</v>
      </c>
      <c r="B1889" s="5">
        <f t="shared" si="655"/>
        <v>7</v>
      </c>
      <c r="C1889" s="5">
        <f t="shared" si="656"/>
        <v>2023</v>
      </c>
      <c r="D1889" s="88" t="s">
        <v>1723</v>
      </c>
      <c r="E1889" s="5" t="str">
        <f>VLOOKUP(F1889,'Set up'!$A$2:$C$48,2,FALSE)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up'!$A$2:$C$48,3,FALSE)</f>
        <v>Cash</v>
      </c>
      <c r="J1889" s="5">
        <f>VLOOKUP(F1889,'Set up'!$A$2:$D$48,4,FALSE)</f>
        <v>0</v>
      </c>
      <c r="K1889" s="4">
        <f t="shared" si="657"/>
        <v>45125</v>
      </c>
      <c r="L1889" s="5">
        <f t="shared" si="658"/>
        <v>7</v>
      </c>
      <c r="M1889" s="5">
        <f t="shared" si="659"/>
        <v>2023</v>
      </c>
      <c r="N1889" s="6">
        <v>105</v>
      </c>
      <c r="O1889" s="6">
        <f t="shared" si="669"/>
        <v>-105</v>
      </c>
      <c r="P1889" s="6">
        <f t="shared" si="661"/>
        <v>0</v>
      </c>
      <c r="Q1889" s="7">
        <f t="shared" si="662"/>
        <v>3344827.4500000011</v>
      </c>
      <c r="R1889" s="44" t="str">
        <f>VLOOKUP(F1889,'Set up'!$A$2:$E$48,5,FALSE)</f>
        <v>Trsf</v>
      </c>
      <c r="S1889" s="1" t="s">
        <v>2383</v>
      </c>
    </row>
    <row r="1890" spans="1:19" ht="15" customHeight="1" x14ac:dyDescent="0.35">
      <c r="A1890" s="4" t="s">
        <v>1724</v>
      </c>
      <c r="B1890" s="5">
        <f t="shared" si="655"/>
        <v>7</v>
      </c>
      <c r="C1890" s="5">
        <f t="shared" si="656"/>
        <v>2023</v>
      </c>
      <c r="D1890" s="88" t="s">
        <v>1723</v>
      </c>
      <c r="E1890" s="5" t="str">
        <f>VLOOKUP(F1890,'Set up'!$A$2:$C$48,2,FALSE)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up'!$A$2:$C$48,3,FALSE)</f>
        <v>Cash</v>
      </c>
      <c r="J1890" s="5">
        <f>VLOOKUP(F1890,'Set up'!$A$2:$D$48,4,FALSE)</f>
        <v>0</v>
      </c>
      <c r="K1890" s="4">
        <f t="shared" si="657"/>
        <v>45125</v>
      </c>
      <c r="L1890" s="5">
        <f t="shared" si="658"/>
        <v>7</v>
      </c>
      <c r="M1890" s="5">
        <f t="shared" si="659"/>
        <v>2023</v>
      </c>
      <c r="N1890" s="6">
        <v>150</v>
      </c>
      <c r="O1890" s="6">
        <f>-69.3-80.7</f>
        <v>-150</v>
      </c>
      <c r="P1890" s="6">
        <f t="shared" si="661"/>
        <v>0</v>
      </c>
      <c r="Q1890" s="7">
        <f t="shared" si="662"/>
        <v>3344977.4500000011</v>
      </c>
      <c r="R1890" s="44" t="str">
        <f>VLOOKUP(F1890,'Set up'!$A$2:$E$48,5,FALSE)</f>
        <v>Trsf</v>
      </c>
      <c r="S1890" s="1" t="s">
        <v>2384</v>
      </c>
    </row>
    <row r="1891" spans="1:19" ht="15" customHeight="1" x14ac:dyDescent="0.35">
      <c r="A1891" s="4">
        <v>45133</v>
      </c>
      <c r="B1891" s="5">
        <f t="shared" si="655"/>
        <v>7</v>
      </c>
      <c r="C1891" s="5">
        <f t="shared" si="656"/>
        <v>2023</v>
      </c>
      <c r="D1891" s="88" t="s">
        <v>1725</v>
      </c>
      <c r="E1891" s="5" t="str">
        <f>VLOOKUP(F1891,'Set up'!$A$2:$C$48,2,FALSE)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up'!$A$2:$C$48,3,FALSE)</f>
        <v>Cash</v>
      </c>
      <c r="J1891" s="5">
        <f>VLOOKUP(F1891,'Set up'!$A$2:$D$48,4,FALSE)</f>
        <v>0</v>
      </c>
      <c r="K1891" s="4">
        <f t="shared" si="657"/>
        <v>45133</v>
      </c>
      <c r="L1891" s="5">
        <f t="shared" si="658"/>
        <v>7</v>
      </c>
      <c r="M1891" s="5">
        <f t="shared" si="659"/>
        <v>2023</v>
      </c>
      <c r="N1891" s="6">
        <v>62.5</v>
      </c>
      <c r="P1891" s="6">
        <f t="shared" si="661"/>
        <v>62.5</v>
      </c>
      <c r="Q1891" s="7">
        <f t="shared" si="662"/>
        <v>3345039.9500000011</v>
      </c>
      <c r="R1891" s="44" t="str">
        <f>VLOOKUP(F1891,'Set up'!$A$2:$E$48,5,FALSE)</f>
        <v>Trsf</v>
      </c>
    </row>
    <row r="1892" spans="1:19" ht="15" customHeight="1" x14ac:dyDescent="0.35">
      <c r="A1892" s="4">
        <v>45127</v>
      </c>
      <c r="B1892" s="5">
        <f t="shared" si="655"/>
        <v>7</v>
      </c>
      <c r="C1892" s="5">
        <f t="shared" si="656"/>
        <v>2023</v>
      </c>
      <c r="D1892" s="88" t="s">
        <v>1726</v>
      </c>
      <c r="E1892" s="5" t="str">
        <f>VLOOKUP(F1892,'Set up'!$A$2:$C$48,2,FALSE)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up'!$A$2:$C$48,3,FALSE)</f>
        <v>Cash</v>
      </c>
      <c r="J1892" s="5">
        <f>VLOOKUP(F1892,'Set up'!$A$2:$D$48,4,FALSE)</f>
        <v>0</v>
      </c>
      <c r="K1892" s="4">
        <f t="shared" si="657"/>
        <v>45127</v>
      </c>
      <c r="L1892" s="5">
        <f t="shared" si="658"/>
        <v>7</v>
      </c>
      <c r="M1892" s="5">
        <f t="shared" si="659"/>
        <v>2023</v>
      </c>
      <c r="N1892" s="6">
        <v>420</v>
      </c>
      <c r="O1892" s="6">
        <f t="shared" ref="O1892" si="670">-N1892</f>
        <v>-420</v>
      </c>
      <c r="P1892" s="6">
        <f t="shared" si="661"/>
        <v>0</v>
      </c>
      <c r="Q1892" s="7">
        <f t="shared" si="662"/>
        <v>3345459.9500000011</v>
      </c>
      <c r="R1892" s="44" t="str">
        <f>VLOOKUP(F1892,'Set up'!$A$2:$E$48,5,FALSE)</f>
        <v>Trsf</v>
      </c>
      <c r="S1892" s="1" t="s">
        <v>2385</v>
      </c>
    </row>
    <row r="1893" spans="1:19" ht="15" customHeight="1" x14ac:dyDescent="0.35">
      <c r="A1893" s="4">
        <v>45128</v>
      </c>
      <c r="B1893" s="5">
        <f t="shared" si="655"/>
        <v>7</v>
      </c>
      <c r="C1893" s="5">
        <f t="shared" si="656"/>
        <v>2023</v>
      </c>
      <c r="D1893" s="88" t="s">
        <v>1727</v>
      </c>
      <c r="E1893" s="5" t="str">
        <f>VLOOKUP(F1893,'Set up'!$A$2:$C$48,2,FALSE)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up'!$A$2:$C$48,3,FALSE)</f>
        <v>120</v>
      </c>
      <c r="J1893" s="5">
        <f>VLOOKUP(F1893,'Set up'!$A$2:$D$48,4,FALSE)</f>
        <v>120</v>
      </c>
      <c r="K1893" s="4">
        <f t="shared" si="657"/>
        <v>45248</v>
      </c>
      <c r="L1893" s="5">
        <f t="shared" si="658"/>
        <v>11</v>
      </c>
      <c r="M1893" s="5">
        <f t="shared" si="659"/>
        <v>2023</v>
      </c>
      <c r="N1893" s="6">
        <v>9636</v>
      </c>
      <c r="O1893" s="6">
        <f>-N1893</f>
        <v>-9636</v>
      </c>
      <c r="P1893" s="6">
        <f t="shared" si="661"/>
        <v>0</v>
      </c>
      <c r="Q1893" s="7">
        <f t="shared" si="662"/>
        <v>3355095.9500000011</v>
      </c>
      <c r="R1893" s="44" t="str">
        <f>VLOOKUP(F1893,'Set up'!$A$2:$E$48,5,FALSE)</f>
        <v>Trsf</v>
      </c>
      <c r="S1893" s="1" t="s">
        <v>2261</v>
      </c>
    </row>
    <row r="1894" spans="1:19" ht="15" customHeight="1" x14ac:dyDescent="0.35">
      <c r="A1894" s="4">
        <v>45128</v>
      </c>
      <c r="B1894" s="5">
        <f t="shared" si="655"/>
        <v>7</v>
      </c>
      <c r="C1894" s="5">
        <f t="shared" si="656"/>
        <v>2023</v>
      </c>
      <c r="D1894" s="88" t="s">
        <v>1727</v>
      </c>
      <c r="E1894" s="5" t="str">
        <f>VLOOKUP(F1894,'Set up'!$A$2:$C$48,2,FALSE)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up'!$A$2:$C$48,3,FALSE)</f>
        <v>120</v>
      </c>
      <c r="J1894" s="5">
        <f>VLOOKUP(F1894,'Set up'!$A$2:$D$48,4,FALSE)</f>
        <v>120</v>
      </c>
      <c r="K1894" s="4">
        <f t="shared" si="657"/>
        <v>45248</v>
      </c>
      <c r="L1894" s="5">
        <f t="shared" si="658"/>
        <v>11</v>
      </c>
      <c r="M1894" s="5">
        <f t="shared" si="659"/>
        <v>2023</v>
      </c>
      <c r="N1894" s="6">
        <v>900</v>
      </c>
      <c r="O1894" s="6">
        <f>-N1894</f>
        <v>-900</v>
      </c>
      <c r="P1894" s="6">
        <f t="shared" si="661"/>
        <v>0</v>
      </c>
      <c r="Q1894" s="7">
        <f t="shared" si="662"/>
        <v>3355995.9500000011</v>
      </c>
      <c r="R1894" s="44" t="str">
        <f>VLOOKUP(F1894,'Set up'!$A$2:$E$48,5,FALSE)</f>
        <v>Trsf</v>
      </c>
      <c r="S1894" s="1" t="s">
        <v>2261</v>
      </c>
    </row>
    <row r="1895" spans="1:19" ht="15" customHeight="1" x14ac:dyDescent="0.35">
      <c r="A1895" s="4">
        <v>45128</v>
      </c>
      <c r="B1895" s="5">
        <f t="shared" si="655"/>
        <v>7</v>
      </c>
      <c r="C1895" s="5">
        <f t="shared" si="656"/>
        <v>2023</v>
      </c>
      <c r="D1895" s="88" t="s">
        <v>1727</v>
      </c>
      <c r="E1895" s="5" t="str">
        <f>VLOOKUP(F1895,'Set up'!$A$2:$C$48,2,FALSE)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up'!$A$2:$C$48,3,FALSE)</f>
        <v>120</v>
      </c>
      <c r="J1895" s="5">
        <f>VLOOKUP(F1895,'Set up'!$A$2:$D$48,4,FALSE)</f>
        <v>120</v>
      </c>
      <c r="K1895" s="4">
        <f t="shared" si="657"/>
        <v>45248</v>
      </c>
      <c r="L1895" s="5">
        <f t="shared" si="658"/>
        <v>11</v>
      </c>
      <c r="M1895" s="5">
        <f t="shared" si="659"/>
        <v>2023</v>
      </c>
      <c r="N1895" s="6">
        <v>862.5</v>
      </c>
      <c r="O1895" s="6">
        <f>-N1895</f>
        <v>-862.5</v>
      </c>
      <c r="P1895" s="6">
        <f t="shared" si="661"/>
        <v>0</v>
      </c>
      <c r="Q1895" s="7">
        <f t="shared" si="662"/>
        <v>3356858.4500000011</v>
      </c>
      <c r="R1895" s="44" t="str">
        <f>VLOOKUP(F1895,'Set up'!$A$2:$E$48,5,FALSE)</f>
        <v>Trsf</v>
      </c>
      <c r="S1895" s="1" t="s">
        <v>2261</v>
      </c>
    </row>
    <row r="1896" spans="1:19" ht="15" customHeight="1" x14ac:dyDescent="0.35">
      <c r="A1896" s="4">
        <v>45128</v>
      </c>
      <c r="B1896" s="5">
        <f t="shared" si="655"/>
        <v>7</v>
      </c>
      <c r="C1896" s="5">
        <f t="shared" si="656"/>
        <v>2023</v>
      </c>
      <c r="D1896" s="88" t="s">
        <v>1728</v>
      </c>
      <c r="E1896" s="5" t="str">
        <f>VLOOKUP(F1896,'Set up'!$A$2:$C$48,2,FALSE)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up'!$A$2:$C$48,3,FALSE)</f>
        <v>30</v>
      </c>
      <c r="J1896" s="5">
        <f>VLOOKUP(F1896,'Set up'!$A$2:$D$48,4,FALSE)</f>
        <v>30</v>
      </c>
      <c r="K1896" s="4">
        <f t="shared" si="657"/>
        <v>45158</v>
      </c>
      <c r="L1896" s="5">
        <f t="shared" si="658"/>
        <v>8</v>
      </c>
      <c r="M1896" s="5">
        <f t="shared" si="659"/>
        <v>2023</v>
      </c>
      <c r="N1896" s="6">
        <v>7304</v>
      </c>
      <c r="O1896" s="6">
        <f t="shared" ref="O1896:O1902" si="671">-N1896</f>
        <v>-7304</v>
      </c>
      <c r="P1896" s="6">
        <f t="shared" si="661"/>
        <v>0</v>
      </c>
      <c r="Q1896" s="7">
        <f t="shared" si="662"/>
        <v>3364162.4500000011</v>
      </c>
      <c r="R1896" s="44" t="str">
        <f>VLOOKUP(F1896,'Set up'!$A$2:$E$48,5,FALSE)</f>
        <v>Chq</v>
      </c>
      <c r="S1896" s="1" t="s">
        <v>1856</v>
      </c>
    </row>
    <row r="1897" spans="1:19" ht="15" customHeight="1" x14ac:dyDescent="0.35">
      <c r="A1897" s="4">
        <v>45128</v>
      </c>
      <c r="B1897" s="5">
        <f t="shared" si="655"/>
        <v>7</v>
      </c>
      <c r="C1897" s="5">
        <f t="shared" si="656"/>
        <v>2023</v>
      </c>
      <c r="D1897" s="88" t="s">
        <v>1728</v>
      </c>
      <c r="E1897" s="5" t="str">
        <f>VLOOKUP(F1897,'Set up'!$A$2:$C$48,2,FALSE)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up'!$A$2:$C$48,3,FALSE)</f>
        <v>30</v>
      </c>
      <c r="J1897" s="5">
        <f>VLOOKUP(F1897,'Set up'!$A$2:$D$48,4,FALSE)</f>
        <v>30</v>
      </c>
      <c r="K1897" s="4">
        <f t="shared" si="657"/>
        <v>45158</v>
      </c>
      <c r="L1897" s="5">
        <f t="shared" si="658"/>
        <v>8</v>
      </c>
      <c r="M1897" s="5">
        <f t="shared" si="659"/>
        <v>2023</v>
      </c>
      <c r="N1897" s="6">
        <v>2106</v>
      </c>
      <c r="O1897" s="6">
        <f t="shared" si="671"/>
        <v>-2106</v>
      </c>
      <c r="P1897" s="6">
        <f t="shared" si="661"/>
        <v>0</v>
      </c>
      <c r="Q1897" s="7">
        <f t="shared" si="662"/>
        <v>3366268.4500000011</v>
      </c>
      <c r="R1897" s="44" t="str">
        <f>VLOOKUP(F1897,'Set up'!$A$2:$E$48,5,FALSE)</f>
        <v>Chq</v>
      </c>
      <c r="S1897" s="1" t="s">
        <v>1856</v>
      </c>
    </row>
    <row r="1898" spans="1:19" ht="15" customHeight="1" x14ac:dyDescent="0.35">
      <c r="A1898" s="4">
        <v>45128</v>
      </c>
      <c r="B1898" s="5">
        <f t="shared" si="655"/>
        <v>7</v>
      </c>
      <c r="C1898" s="5">
        <f t="shared" si="656"/>
        <v>2023</v>
      </c>
      <c r="D1898" s="88" t="s">
        <v>1728</v>
      </c>
      <c r="E1898" s="5" t="str">
        <f>VLOOKUP(F1898,'Set up'!$A$2:$C$48,2,FALSE)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up'!$A$2:$C$48,3,FALSE)</f>
        <v>30</v>
      </c>
      <c r="J1898" s="5">
        <f>VLOOKUP(F1898,'Set up'!$A$2:$D$48,4,FALSE)</f>
        <v>30</v>
      </c>
      <c r="K1898" s="4">
        <f t="shared" si="657"/>
        <v>45158</v>
      </c>
      <c r="L1898" s="5">
        <f t="shared" si="658"/>
        <v>8</v>
      </c>
      <c r="M1898" s="5">
        <f t="shared" si="659"/>
        <v>2023</v>
      </c>
      <c r="N1898" s="6">
        <v>240</v>
      </c>
      <c r="O1898" s="6">
        <f t="shared" si="671"/>
        <v>-240</v>
      </c>
      <c r="P1898" s="6">
        <f t="shared" si="661"/>
        <v>0</v>
      </c>
      <c r="Q1898" s="7">
        <f t="shared" si="662"/>
        <v>3366508.4500000011</v>
      </c>
      <c r="R1898" s="44" t="str">
        <f>VLOOKUP(F1898,'Set up'!$A$2:$E$48,5,FALSE)</f>
        <v>Chq</v>
      </c>
      <c r="S1898" s="1" t="s">
        <v>1856</v>
      </c>
    </row>
    <row r="1899" spans="1:19" ht="15" customHeight="1" x14ac:dyDescent="0.35">
      <c r="A1899" s="4">
        <v>45128</v>
      </c>
      <c r="B1899" s="5">
        <f t="shared" si="655"/>
        <v>7</v>
      </c>
      <c r="C1899" s="5">
        <f t="shared" si="656"/>
        <v>2023</v>
      </c>
      <c r="D1899" s="88" t="s">
        <v>1728</v>
      </c>
      <c r="E1899" s="5" t="str">
        <f>VLOOKUP(F1899,'Set up'!$A$2:$C$48,2,FALSE)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up'!$A$2:$C$48,3,FALSE)</f>
        <v>30</v>
      </c>
      <c r="J1899" s="5">
        <f>VLOOKUP(F1899,'Set up'!$A$2:$D$48,4,FALSE)</f>
        <v>30</v>
      </c>
      <c r="K1899" s="4">
        <f t="shared" si="657"/>
        <v>45158</v>
      </c>
      <c r="L1899" s="5">
        <f t="shared" si="658"/>
        <v>8</v>
      </c>
      <c r="M1899" s="5">
        <f t="shared" si="659"/>
        <v>2023</v>
      </c>
      <c r="N1899" s="6">
        <v>190</v>
      </c>
      <c r="O1899" s="6">
        <f t="shared" si="671"/>
        <v>-190</v>
      </c>
      <c r="P1899" s="6">
        <f t="shared" si="661"/>
        <v>0</v>
      </c>
      <c r="Q1899" s="7">
        <f t="shared" si="662"/>
        <v>3366698.4500000011</v>
      </c>
      <c r="R1899" s="44" t="str">
        <f>VLOOKUP(F1899,'Set up'!$A$2:$E$48,5,FALSE)</f>
        <v>Chq</v>
      </c>
      <c r="S1899" s="1" t="s">
        <v>1856</v>
      </c>
    </row>
    <row r="1900" spans="1:19" ht="15" customHeight="1" x14ac:dyDescent="0.35">
      <c r="A1900" s="4">
        <v>45128</v>
      </c>
      <c r="B1900" s="5">
        <f t="shared" si="655"/>
        <v>7</v>
      </c>
      <c r="C1900" s="5">
        <f t="shared" si="656"/>
        <v>2023</v>
      </c>
      <c r="D1900" s="88" t="s">
        <v>1728</v>
      </c>
      <c r="E1900" s="5" t="str">
        <f>VLOOKUP(F1900,'Set up'!$A$2:$C$48,2,FALSE)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up'!$A$2:$C$48,3,FALSE)</f>
        <v>30</v>
      </c>
      <c r="J1900" s="5">
        <f>VLOOKUP(F1900,'Set up'!$A$2:$D$48,4,FALSE)</f>
        <v>30</v>
      </c>
      <c r="K1900" s="4">
        <f t="shared" si="657"/>
        <v>45158</v>
      </c>
      <c r="L1900" s="5">
        <f t="shared" si="658"/>
        <v>8</v>
      </c>
      <c r="M1900" s="5">
        <f t="shared" si="659"/>
        <v>2023</v>
      </c>
      <c r="N1900" s="6">
        <v>312.5</v>
      </c>
      <c r="O1900" s="6">
        <f t="shared" si="671"/>
        <v>-312.5</v>
      </c>
      <c r="P1900" s="6">
        <f t="shared" si="661"/>
        <v>0</v>
      </c>
      <c r="Q1900" s="7">
        <f t="shared" si="662"/>
        <v>3367010.9500000011</v>
      </c>
      <c r="R1900" s="44" t="str">
        <f>VLOOKUP(F1900,'Set up'!$A$2:$E$48,5,FALSE)</f>
        <v>Chq</v>
      </c>
      <c r="S1900" s="1" t="s">
        <v>1856</v>
      </c>
    </row>
    <row r="1901" spans="1:19" ht="15" customHeight="1" x14ac:dyDescent="0.35">
      <c r="A1901" s="4">
        <v>45128</v>
      </c>
      <c r="B1901" s="5">
        <f t="shared" si="655"/>
        <v>7</v>
      </c>
      <c r="C1901" s="5">
        <f t="shared" si="656"/>
        <v>2023</v>
      </c>
      <c r="D1901" s="88" t="s">
        <v>1728</v>
      </c>
      <c r="E1901" s="5" t="str">
        <f>VLOOKUP(F1901,'Set up'!$A$2:$C$48,2,FALSE)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up'!$A$2:$C$48,3,FALSE)</f>
        <v>30</v>
      </c>
      <c r="J1901" s="5">
        <f>VLOOKUP(F1901,'Set up'!$A$2:$D$48,4,FALSE)</f>
        <v>30</v>
      </c>
      <c r="K1901" s="4">
        <f t="shared" si="657"/>
        <v>45158</v>
      </c>
      <c r="L1901" s="5">
        <f t="shared" si="658"/>
        <v>8</v>
      </c>
      <c r="M1901" s="5">
        <f t="shared" si="659"/>
        <v>2023</v>
      </c>
      <c r="N1901" s="6">
        <v>260</v>
      </c>
      <c r="O1901" s="6">
        <f t="shared" si="671"/>
        <v>-260</v>
      </c>
      <c r="P1901" s="6">
        <f t="shared" si="661"/>
        <v>0</v>
      </c>
      <c r="Q1901" s="7">
        <f t="shared" si="662"/>
        <v>3367270.9500000011</v>
      </c>
      <c r="R1901" s="44" t="str">
        <f>VLOOKUP(F1901,'Set up'!$A$2:$E$48,5,FALSE)</f>
        <v>Chq</v>
      </c>
      <c r="S1901" s="1" t="s">
        <v>1856</v>
      </c>
    </row>
    <row r="1902" spans="1:19" ht="15" customHeight="1" x14ac:dyDescent="0.35">
      <c r="A1902" s="4">
        <v>45128</v>
      </c>
      <c r="B1902" s="5">
        <f t="shared" si="655"/>
        <v>7</v>
      </c>
      <c r="C1902" s="5">
        <f t="shared" si="656"/>
        <v>2023</v>
      </c>
      <c r="D1902" s="88" t="s">
        <v>1728</v>
      </c>
      <c r="E1902" s="5" t="str">
        <f>VLOOKUP(F1902,'Set up'!$A$2:$C$48,2,FALSE)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up'!$A$2:$C$48,3,FALSE)</f>
        <v>30</v>
      </c>
      <c r="J1902" s="5">
        <f>VLOOKUP(F1902,'Set up'!$A$2:$D$48,4,FALSE)</f>
        <v>30</v>
      </c>
      <c r="K1902" s="4">
        <f t="shared" si="657"/>
        <v>45158</v>
      </c>
      <c r="L1902" s="5">
        <f t="shared" si="658"/>
        <v>8</v>
      </c>
      <c r="M1902" s="5">
        <f t="shared" si="659"/>
        <v>2023</v>
      </c>
      <c r="N1902" s="6">
        <v>930</v>
      </c>
      <c r="O1902" s="6">
        <f t="shared" si="671"/>
        <v>-930</v>
      </c>
      <c r="P1902" s="6">
        <f t="shared" si="661"/>
        <v>0</v>
      </c>
      <c r="Q1902" s="7">
        <f t="shared" si="662"/>
        <v>3368200.9500000011</v>
      </c>
      <c r="R1902" s="44" t="str">
        <f>VLOOKUP(F1902,'Set up'!$A$2:$E$48,5,FALSE)</f>
        <v>Chq</v>
      </c>
      <c r="S1902" s="1" t="s">
        <v>1856</v>
      </c>
    </row>
    <row r="1903" spans="1:19" ht="15" customHeight="1" x14ac:dyDescent="0.35">
      <c r="A1903" s="4">
        <v>45131</v>
      </c>
      <c r="B1903" s="5">
        <f t="shared" si="655"/>
        <v>7</v>
      </c>
      <c r="C1903" s="5">
        <f t="shared" si="656"/>
        <v>2023</v>
      </c>
      <c r="D1903" s="88" t="s">
        <v>1729</v>
      </c>
      <c r="E1903" s="5" t="str">
        <f>VLOOKUP(F1903,'Set up'!$A$2:$C$48,2,FALSE)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up'!$A$2:$C$48,3,FALSE)</f>
        <v>Cash</v>
      </c>
      <c r="J1903" s="5">
        <f>VLOOKUP(F1903,'Set up'!$A$2:$D$48,4,FALSE)</f>
        <v>0</v>
      </c>
      <c r="K1903" s="4">
        <f t="shared" si="657"/>
        <v>45131</v>
      </c>
      <c r="L1903" s="5">
        <f t="shared" si="658"/>
        <v>7</v>
      </c>
      <c r="M1903" s="5">
        <f t="shared" si="659"/>
        <v>2023</v>
      </c>
      <c r="N1903" s="6">
        <v>3652</v>
      </c>
      <c r="O1903" s="6">
        <f t="shared" ref="O1903:O1909" si="672">-N1903</f>
        <v>-3652</v>
      </c>
      <c r="P1903" s="6">
        <f t="shared" si="661"/>
        <v>0</v>
      </c>
      <c r="Q1903" s="7">
        <f t="shared" si="662"/>
        <v>3371852.9500000011</v>
      </c>
      <c r="R1903" s="44" t="str">
        <f>VLOOKUP(F1903,'Set up'!$A$2:$E$48,5,FALSE)</f>
        <v>Trsf</v>
      </c>
      <c r="S1903" s="1" t="s">
        <v>1868</v>
      </c>
    </row>
    <row r="1904" spans="1:19" ht="15" customHeight="1" x14ac:dyDescent="0.35">
      <c r="A1904" s="4">
        <v>45131</v>
      </c>
      <c r="B1904" s="5">
        <f t="shared" si="655"/>
        <v>7</v>
      </c>
      <c r="C1904" s="5">
        <f t="shared" si="656"/>
        <v>2023</v>
      </c>
      <c r="D1904" s="88" t="s">
        <v>1729</v>
      </c>
      <c r="E1904" s="5" t="str">
        <f>VLOOKUP(F1904,'Set up'!$A$2:$C$48,2,FALSE)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up'!$A$2:$C$48,3,FALSE)</f>
        <v>Cash</v>
      </c>
      <c r="J1904" s="5">
        <f>VLOOKUP(F1904,'Set up'!$A$2:$D$48,4,FALSE)</f>
        <v>0</v>
      </c>
      <c r="K1904" s="4">
        <f t="shared" si="657"/>
        <v>45131</v>
      </c>
      <c r="L1904" s="5">
        <f t="shared" si="658"/>
        <v>7</v>
      </c>
      <c r="M1904" s="5">
        <f t="shared" si="659"/>
        <v>2023</v>
      </c>
      <c r="N1904" s="6">
        <v>675</v>
      </c>
      <c r="O1904" s="6">
        <f t="shared" si="672"/>
        <v>-675</v>
      </c>
      <c r="P1904" s="6">
        <f t="shared" si="661"/>
        <v>0</v>
      </c>
      <c r="Q1904" s="7">
        <f t="shared" si="662"/>
        <v>3372527.9500000011</v>
      </c>
      <c r="R1904" s="44" t="str">
        <f>VLOOKUP(F1904,'Set up'!$A$2:$E$48,5,FALSE)</f>
        <v>Trsf</v>
      </c>
      <c r="S1904" s="1" t="s">
        <v>1869</v>
      </c>
    </row>
    <row r="1905" spans="1:19" ht="15" customHeight="1" x14ac:dyDescent="0.35">
      <c r="A1905" s="4">
        <v>45131</v>
      </c>
      <c r="B1905" s="5">
        <f t="shared" si="655"/>
        <v>7</v>
      </c>
      <c r="C1905" s="5">
        <f t="shared" si="656"/>
        <v>2023</v>
      </c>
      <c r="D1905" s="88" t="s">
        <v>1729</v>
      </c>
      <c r="E1905" s="5" t="str">
        <f>VLOOKUP(F1905,'Set up'!$A$2:$C$48,2,FALSE)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up'!$A$2:$C$48,3,FALSE)</f>
        <v>Cash</v>
      </c>
      <c r="J1905" s="5">
        <f>VLOOKUP(F1905,'Set up'!$A$2:$D$48,4,FALSE)</f>
        <v>0</v>
      </c>
      <c r="K1905" s="4">
        <f t="shared" si="657"/>
        <v>45131</v>
      </c>
      <c r="L1905" s="5">
        <f t="shared" si="658"/>
        <v>7</v>
      </c>
      <c r="M1905" s="5">
        <f t="shared" si="659"/>
        <v>2023</v>
      </c>
      <c r="N1905" s="6">
        <v>236</v>
      </c>
      <c r="O1905" s="6">
        <f t="shared" si="672"/>
        <v>-236</v>
      </c>
      <c r="P1905" s="6">
        <f t="shared" si="661"/>
        <v>0</v>
      </c>
      <c r="Q1905" s="7">
        <f t="shared" si="662"/>
        <v>3372763.9500000011</v>
      </c>
      <c r="R1905" s="44" t="str">
        <f>VLOOKUP(F1905,'Set up'!$A$2:$E$48,5,FALSE)</f>
        <v>Trsf</v>
      </c>
      <c r="S1905" s="1" t="s">
        <v>1870</v>
      </c>
    </row>
    <row r="1906" spans="1:19" ht="15" customHeight="1" x14ac:dyDescent="0.35">
      <c r="A1906" s="4">
        <v>45131</v>
      </c>
      <c r="B1906" s="5">
        <f t="shared" si="655"/>
        <v>7</v>
      </c>
      <c r="C1906" s="5">
        <f t="shared" si="656"/>
        <v>2023</v>
      </c>
      <c r="D1906" s="88" t="s">
        <v>1729</v>
      </c>
      <c r="E1906" s="5" t="str">
        <f>VLOOKUP(F1906,'Set up'!$A$2:$C$48,2,FALSE)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up'!$A$2:$C$48,3,FALSE)</f>
        <v>Cash</v>
      </c>
      <c r="J1906" s="5">
        <f>VLOOKUP(F1906,'Set up'!$A$2:$D$48,4,FALSE)</f>
        <v>0</v>
      </c>
      <c r="K1906" s="4">
        <f t="shared" si="657"/>
        <v>45131</v>
      </c>
      <c r="L1906" s="5">
        <f t="shared" si="658"/>
        <v>7</v>
      </c>
      <c r="M1906" s="5">
        <f t="shared" si="659"/>
        <v>2023</v>
      </c>
      <c r="N1906" s="6">
        <v>190</v>
      </c>
      <c r="O1906" s="6">
        <f t="shared" si="672"/>
        <v>-190</v>
      </c>
      <c r="P1906" s="6">
        <f t="shared" si="661"/>
        <v>0</v>
      </c>
      <c r="Q1906" s="7">
        <f t="shared" si="662"/>
        <v>3372953.9500000011</v>
      </c>
      <c r="R1906" s="44" t="str">
        <f>VLOOKUP(F1906,'Set up'!$A$2:$E$48,5,FALSE)</f>
        <v>Trsf</v>
      </c>
      <c r="S1906" s="1" t="s">
        <v>1871</v>
      </c>
    </row>
    <row r="1907" spans="1:19" ht="15" customHeight="1" x14ac:dyDescent="0.35">
      <c r="A1907" s="4">
        <v>45131</v>
      </c>
      <c r="B1907" s="5">
        <f t="shared" si="655"/>
        <v>7</v>
      </c>
      <c r="C1907" s="5">
        <f t="shared" si="656"/>
        <v>2023</v>
      </c>
      <c r="D1907" s="88" t="s">
        <v>1729</v>
      </c>
      <c r="E1907" s="5" t="str">
        <f>VLOOKUP(F1907,'Set up'!$A$2:$C$48,2,FALSE)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up'!$A$2:$C$48,3,FALSE)</f>
        <v>Cash</v>
      </c>
      <c r="J1907" s="5">
        <f>VLOOKUP(F1907,'Set up'!$A$2:$D$48,4,FALSE)</f>
        <v>0</v>
      </c>
      <c r="K1907" s="4">
        <f t="shared" si="657"/>
        <v>45131</v>
      </c>
      <c r="L1907" s="5">
        <f t="shared" si="658"/>
        <v>7</v>
      </c>
      <c r="M1907" s="5">
        <f t="shared" si="659"/>
        <v>2023</v>
      </c>
      <c r="N1907" s="6">
        <v>187.5</v>
      </c>
      <c r="O1907" s="6">
        <f>-187-0.5</f>
        <v>-187.5</v>
      </c>
      <c r="P1907" s="6">
        <f t="shared" si="661"/>
        <v>0</v>
      </c>
      <c r="Q1907" s="7">
        <f t="shared" si="662"/>
        <v>3373141.4500000011</v>
      </c>
      <c r="R1907" s="44" t="str">
        <f>VLOOKUP(F1907,'Set up'!$A$2:$E$48,5,FALSE)</f>
        <v>Trsf</v>
      </c>
      <c r="S1907" s="1" t="s">
        <v>1872</v>
      </c>
    </row>
    <row r="1908" spans="1:19" ht="15" customHeight="1" x14ac:dyDescent="0.35">
      <c r="A1908" s="4">
        <v>45132</v>
      </c>
      <c r="B1908" s="5">
        <f t="shared" si="655"/>
        <v>7</v>
      </c>
      <c r="C1908" s="5">
        <f t="shared" si="656"/>
        <v>2023</v>
      </c>
      <c r="D1908" s="88" t="s">
        <v>1730</v>
      </c>
      <c r="E1908" s="5" t="str">
        <f>VLOOKUP(F1908,'Set up'!$A$2:$C$48,2,FALSE)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up'!$A$2:$C$48,3,FALSE)</f>
        <v>Cash</v>
      </c>
      <c r="J1908" s="5">
        <f>VLOOKUP(F1908,'Set up'!$A$2:$D$48,4,FALSE)</f>
        <v>0</v>
      </c>
      <c r="K1908" s="4">
        <f t="shared" si="657"/>
        <v>45132</v>
      </c>
      <c r="L1908" s="5">
        <f t="shared" si="658"/>
        <v>7</v>
      </c>
      <c r="M1908" s="5">
        <f t="shared" si="659"/>
        <v>2023</v>
      </c>
      <c r="N1908" s="6">
        <v>350</v>
      </c>
      <c r="O1908" s="6">
        <f t="shared" si="672"/>
        <v>-350</v>
      </c>
      <c r="P1908" s="6">
        <f t="shared" si="661"/>
        <v>0</v>
      </c>
      <c r="Q1908" s="7">
        <f t="shared" si="662"/>
        <v>3373491.4500000011</v>
      </c>
      <c r="R1908" s="44" t="str">
        <f>VLOOKUP(F1908,'Set up'!$A$2:$E$48,5,FALSE)</f>
        <v>Trsf</v>
      </c>
      <c r="S1908" s="1" t="s">
        <v>1786</v>
      </c>
    </row>
    <row r="1909" spans="1:19" ht="15" customHeight="1" x14ac:dyDescent="0.35">
      <c r="A1909" s="4">
        <v>45132</v>
      </c>
      <c r="B1909" s="5">
        <f t="shared" ref="B1909:B1935" si="673">MONTH(A1909)</f>
        <v>7</v>
      </c>
      <c r="C1909" s="5">
        <f t="shared" ref="C1909:C1935" si="674">YEAR(A1909)</f>
        <v>2023</v>
      </c>
      <c r="D1909" s="88" t="s">
        <v>1730</v>
      </c>
      <c r="E1909" s="5" t="str">
        <f>VLOOKUP(F1909,'Set up'!$A$2:$C$48,2,FALSE)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up'!$A$2:$C$48,3,FALSE)</f>
        <v>Cash</v>
      </c>
      <c r="J1909" s="5">
        <f>VLOOKUP(F1909,'Set up'!$A$2:$D$48,4,FALSE)</f>
        <v>0</v>
      </c>
      <c r="K1909" s="4">
        <f t="shared" ref="K1909:K1935" si="675">A1909+J1909</f>
        <v>45132</v>
      </c>
      <c r="L1909" s="5">
        <f t="shared" ref="L1909:L1935" si="676">MONTH(K1909)</f>
        <v>7</v>
      </c>
      <c r="M1909" s="5">
        <f t="shared" ref="M1909:M1935" si="677">YEAR(K1909)</f>
        <v>2023</v>
      </c>
      <c r="N1909" s="6">
        <v>55</v>
      </c>
      <c r="O1909" s="6">
        <f t="shared" si="672"/>
        <v>-55</v>
      </c>
      <c r="P1909" s="6">
        <f t="shared" ref="P1909:P1935" si="678">SUM(N1909+O1909)</f>
        <v>0</v>
      </c>
      <c r="Q1909" s="7">
        <f t="shared" ref="Q1909:Q1935" si="679">SUM(Q1908+N1909)</f>
        <v>3373546.4500000011</v>
      </c>
      <c r="R1909" s="44" t="str">
        <f>VLOOKUP(F1909,'Set up'!$A$2:$E$48,5,FALSE)</f>
        <v>Trsf</v>
      </c>
      <c r="S1909" s="1" t="s">
        <v>1786</v>
      </c>
    </row>
    <row r="1910" spans="1:19" ht="15" customHeight="1" x14ac:dyDescent="0.35">
      <c r="A1910" s="4" t="s">
        <v>1732</v>
      </c>
      <c r="B1910" s="5">
        <f t="shared" si="673"/>
        <v>7</v>
      </c>
      <c r="C1910" s="5">
        <f t="shared" si="674"/>
        <v>2023</v>
      </c>
      <c r="D1910" s="88" t="s">
        <v>1731</v>
      </c>
      <c r="E1910" s="5" t="str">
        <f>VLOOKUP(F1910,'Set up'!$A$2:$C$48,2,FALSE)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up'!$A$2:$C$48,3,FALSE)</f>
        <v>Cash</v>
      </c>
      <c r="J1910" s="5">
        <f>VLOOKUP(F1910,'Set up'!$A$2:$D$48,4,FALSE)</f>
        <v>0</v>
      </c>
      <c r="K1910" s="4">
        <f t="shared" si="675"/>
        <v>45133</v>
      </c>
      <c r="L1910" s="5">
        <f t="shared" si="676"/>
        <v>7</v>
      </c>
      <c r="M1910" s="5">
        <f t="shared" si="677"/>
        <v>2023</v>
      </c>
      <c r="N1910" s="6">
        <v>3080</v>
      </c>
      <c r="P1910" s="6">
        <f t="shared" si="678"/>
        <v>3080</v>
      </c>
      <c r="Q1910" s="7">
        <f t="shared" si="679"/>
        <v>3376626.4500000011</v>
      </c>
      <c r="R1910" s="44" t="str">
        <f>VLOOKUP(F1910,'Set up'!$A$2:$E$48,5,FALSE)</f>
        <v>Trsf</v>
      </c>
    </row>
    <row r="1911" spans="1:19" ht="15" customHeight="1" x14ac:dyDescent="0.35">
      <c r="A1911" s="4" t="s">
        <v>1732</v>
      </c>
      <c r="B1911" s="5">
        <f t="shared" si="673"/>
        <v>7</v>
      </c>
      <c r="C1911" s="5">
        <f t="shared" si="674"/>
        <v>2023</v>
      </c>
      <c r="D1911" s="88" t="s">
        <v>1731</v>
      </c>
      <c r="E1911" s="5" t="str">
        <f>VLOOKUP(F1911,'Set up'!$A$2:$C$48,2,FALSE)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up'!$A$2:$C$48,3,FALSE)</f>
        <v>Cash</v>
      </c>
      <c r="J1911" s="5">
        <f>VLOOKUP(F1911,'Set up'!$A$2:$D$48,4,FALSE)</f>
        <v>0</v>
      </c>
      <c r="K1911" s="4">
        <f t="shared" si="675"/>
        <v>45133</v>
      </c>
      <c r="L1911" s="5">
        <f t="shared" si="676"/>
        <v>7</v>
      </c>
      <c r="M1911" s="5">
        <f t="shared" si="677"/>
        <v>2023</v>
      </c>
      <c r="N1911" s="6">
        <v>1134</v>
      </c>
      <c r="P1911" s="6">
        <f t="shared" si="678"/>
        <v>1134</v>
      </c>
      <c r="Q1911" s="7">
        <f t="shared" si="679"/>
        <v>3377760.4500000011</v>
      </c>
      <c r="R1911" s="44" t="str">
        <f>VLOOKUP(F1911,'Set up'!$A$2:$E$48,5,FALSE)</f>
        <v>Trsf</v>
      </c>
    </row>
    <row r="1912" spans="1:19" ht="15" customHeight="1" x14ac:dyDescent="0.35">
      <c r="A1912" s="4" t="s">
        <v>1732</v>
      </c>
      <c r="B1912" s="5">
        <f t="shared" si="673"/>
        <v>7</v>
      </c>
      <c r="C1912" s="5">
        <f t="shared" si="674"/>
        <v>2023</v>
      </c>
      <c r="D1912" s="88" t="s">
        <v>1731</v>
      </c>
      <c r="E1912" s="5" t="str">
        <f>VLOOKUP(F1912,'Set up'!$A$2:$C$48,2,FALSE)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up'!$A$2:$C$48,3,FALSE)</f>
        <v>Cash</v>
      </c>
      <c r="J1912" s="5">
        <f>VLOOKUP(F1912,'Set up'!$A$2:$D$48,4,FALSE)</f>
        <v>0</v>
      </c>
      <c r="K1912" s="4">
        <f t="shared" si="675"/>
        <v>45133</v>
      </c>
      <c r="L1912" s="5">
        <f t="shared" si="676"/>
        <v>7</v>
      </c>
      <c r="M1912" s="5">
        <f t="shared" si="677"/>
        <v>2023</v>
      </c>
      <c r="N1912" s="6">
        <v>600</v>
      </c>
      <c r="P1912" s="6">
        <f t="shared" si="678"/>
        <v>600</v>
      </c>
      <c r="Q1912" s="7">
        <f t="shared" si="679"/>
        <v>3378360.4500000011</v>
      </c>
      <c r="R1912" s="44" t="str">
        <f>VLOOKUP(F1912,'Set up'!$A$2:$E$48,5,FALSE)</f>
        <v>Trsf</v>
      </c>
    </row>
    <row r="1913" spans="1:19" ht="15" customHeight="1" x14ac:dyDescent="0.35">
      <c r="A1913" s="4" t="s">
        <v>1732</v>
      </c>
      <c r="B1913" s="5">
        <f t="shared" si="673"/>
        <v>7</v>
      </c>
      <c r="C1913" s="5">
        <f t="shared" si="674"/>
        <v>2023</v>
      </c>
      <c r="D1913" s="88" t="s">
        <v>1731</v>
      </c>
      <c r="E1913" s="5" t="str">
        <f>VLOOKUP(F1913,'Set up'!$A$2:$C$48,2,FALSE)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up'!$A$2:$C$48,3,FALSE)</f>
        <v>Cash</v>
      </c>
      <c r="J1913" s="5">
        <f>VLOOKUP(F1913,'Set up'!$A$2:$D$48,4,FALSE)</f>
        <v>0</v>
      </c>
      <c r="K1913" s="4">
        <f t="shared" si="675"/>
        <v>45133</v>
      </c>
      <c r="L1913" s="5">
        <f t="shared" si="676"/>
        <v>7</v>
      </c>
      <c r="M1913" s="5">
        <f t="shared" si="677"/>
        <v>2023</v>
      </c>
      <c r="N1913" s="6">
        <v>380</v>
      </c>
      <c r="P1913" s="6">
        <f t="shared" si="678"/>
        <v>380</v>
      </c>
      <c r="Q1913" s="7">
        <f t="shared" si="679"/>
        <v>3378740.4500000011</v>
      </c>
      <c r="R1913" s="44" t="str">
        <f>VLOOKUP(F1913,'Set up'!$A$2:$E$48,5,FALSE)</f>
        <v>Trsf</v>
      </c>
    </row>
    <row r="1914" spans="1:19" ht="15" customHeight="1" x14ac:dyDescent="0.35">
      <c r="A1914" s="4" t="s">
        <v>1732</v>
      </c>
      <c r="B1914" s="5">
        <f t="shared" si="673"/>
        <v>7</v>
      </c>
      <c r="C1914" s="5">
        <f t="shared" si="674"/>
        <v>2023</v>
      </c>
      <c r="D1914" s="88" t="s">
        <v>1731</v>
      </c>
      <c r="E1914" s="5" t="str">
        <f>VLOOKUP(F1914,'Set up'!$A$2:$C$48,2,FALSE)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up'!$A$2:$C$48,3,FALSE)</f>
        <v>Cash</v>
      </c>
      <c r="J1914" s="5">
        <f>VLOOKUP(F1914,'Set up'!$A$2:$D$48,4,FALSE)</f>
        <v>0</v>
      </c>
      <c r="K1914" s="4">
        <f t="shared" si="675"/>
        <v>45133</v>
      </c>
      <c r="L1914" s="5">
        <f t="shared" si="676"/>
        <v>7</v>
      </c>
      <c r="M1914" s="5">
        <f t="shared" si="677"/>
        <v>2023</v>
      </c>
      <c r="N1914" s="6">
        <v>1000</v>
      </c>
      <c r="P1914" s="6">
        <f t="shared" si="678"/>
        <v>1000</v>
      </c>
      <c r="Q1914" s="7">
        <f t="shared" si="679"/>
        <v>3379740.4500000011</v>
      </c>
      <c r="R1914" s="44" t="str">
        <f>VLOOKUP(F1914,'Set up'!$A$2:$E$48,5,FALSE)</f>
        <v>Trsf</v>
      </c>
    </row>
    <row r="1915" spans="1:19" ht="15" customHeight="1" x14ac:dyDescent="0.35">
      <c r="A1915" s="4">
        <v>45134</v>
      </c>
      <c r="B1915" s="5">
        <f t="shared" si="673"/>
        <v>7</v>
      </c>
      <c r="C1915" s="5">
        <f t="shared" si="674"/>
        <v>2023</v>
      </c>
      <c r="D1915" s="88" t="s">
        <v>1734</v>
      </c>
      <c r="E1915" s="5" t="str">
        <f>VLOOKUP(F1915,'Set up'!$A$2:$C$48,2,FALSE)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up'!$A$2:$C$48,3,FALSE)</f>
        <v>Cash</v>
      </c>
      <c r="J1915" s="5">
        <f>VLOOKUP(F1915,'Set up'!$A$2:$D$48,4,FALSE)</f>
        <v>0</v>
      </c>
      <c r="K1915" s="4">
        <f t="shared" si="675"/>
        <v>45134</v>
      </c>
      <c r="L1915" s="5">
        <f t="shared" si="676"/>
        <v>7</v>
      </c>
      <c r="M1915" s="5">
        <f t="shared" si="677"/>
        <v>2023</v>
      </c>
      <c r="N1915" s="6">
        <v>1826</v>
      </c>
      <c r="O1915" s="6">
        <f t="shared" ref="O1915:O1918" si="680">-N1915</f>
        <v>-1826</v>
      </c>
      <c r="P1915" s="6">
        <f t="shared" si="678"/>
        <v>0</v>
      </c>
      <c r="Q1915" s="7">
        <f t="shared" si="679"/>
        <v>3381566.4500000011</v>
      </c>
      <c r="R1915" s="44" t="str">
        <f>VLOOKUP(F1915,'Set up'!$A$2:$E$48,5,FALSE)</f>
        <v>PD Chq</v>
      </c>
      <c r="S1915" s="1" t="s">
        <v>2412</v>
      </c>
    </row>
    <row r="1916" spans="1:19" ht="15" customHeight="1" x14ac:dyDescent="0.35">
      <c r="A1916" s="4">
        <v>45134</v>
      </c>
      <c r="B1916" s="5">
        <f t="shared" si="673"/>
        <v>7</v>
      </c>
      <c r="C1916" s="5">
        <f t="shared" si="674"/>
        <v>2023</v>
      </c>
      <c r="D1916" s="88" t="s">
        <v>1734</v>
      </c>
      <c r="E1916" s="5" t="str">
        <f>VLOOKUP(F1916,'Set up'!$A$2:$C$48,2,FALSE)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up'!$A$2:$C$48,3,FALSE)</f>
        <v>Cash</v>
      </c>
      <c r="J1916" s="5">
        <f>VLOOKUP(F1916,'Set up'!$A$2:$D$48,4,FALSE)</f>
        <v>0</v>
      </c>
      <c r="K1916" s="4">
        <f t="shared" si="675"/>
        <v>45134</v>
      </c>
      <c r="L1916" s="5">
        <f t="shared" si="676"/>
        <v>7</v>
      </c>
      <c r="M1916" s="5">
        <f t="shared" si="677"/>
        <v>2023</v>
      </c>
      <c r="N1916" s="6">
        <v>498</v>
      </c>
      <c r="O1916" s="6">
        <f t="shared" si="680"/>
        <v>-498</v>
      </c>
      <c r="P1916" s="6">
        <f t="shared" si="678"/>
        <v>0</v>
      </c>
      <c r="Q1916" s="7">
        <f t="shared" si="679"/>
        <v>3382064.4500000011</v>
      </c>
      <c r="R1916" s="44" t="str">
        <f>VLOOKUP(F1916,'Set up'!$A$2:$E$48,5,FALSE)</f>
        <v>PD Chq</v>
      </c>
      <c r="S1916" s="1" t="s">
        <v>2412</v>
      </c>
    </row>
    <row r="1917" spans="1:19" ht="15" customHeight="1" x14ac:dyDescent="0.35">
      <c r="A1917" s="4">
        <v>45134</v>
      </c>
      <c r="B1917" s="5">
        <f t="shared" si="673"/>
        <v>7</v>
      </c>
      <c r="C1917" s="5">
        <f t="shared" si="674"/>
        <v>2023</v>
      </c>
      <c r="D1917" s="88" t="s">
        <v>1734</v>
      </c>
      <c r="E1917" s="5" t="str">
        <f>VLOOKUP(F1917,'Set up'!$A$2:$C$48,2,FALSE)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up'!$A$2:$C$48,3,FALSE)</f>
        <v>Cash</v>
      </c>
      <c r="J1917" s="5">
        <f>VLOOKUP(F1917,'Set up'!$A$2:$D$48,4,FALSE)</f>
        <v>0</v>
      </c>
      <c r="K1917" s="4">
        <f t="shared" si="675"/>
        <v>45134</v>
      </c>
      <c r="L1917" s="5">
        <f t="shared" si="676"/>
        <v>7</v>
      </c>
      <c r="M1917" s="5">
        <f t="shared" si="677"/>
        <v>2023</v>
      </c>
      <c r="N1917" s="6">
        <v>95</v>
      </c>
      <c r="O1917" s="6">
        <f t="shared" si="680"/>
        <v>-95</v>
      </c>
      <c r="P1917" s="6">
        <f t="shared" si="678"/>
        <v>0</v>
      </c>
      <c r="Q1917" s="7">
        <f t="shared" si="679"/>
        <v>3382159.4500000011</v>
      </c>
      <c r="R1917" s="44" t="str">
        <f>VLOOKUP(F1917,'Set up'!$A$2:$E$48,5,FALSE)</f>
        <v>PD Chq</v>
      </c>
      <c r="S1917" s="1" t="s">
        <v>2412</v>
      </c>
    </row>
    <row r="1918" spans="1:19" ht="15" customHeight="1" x14ac:dyDescent="0.35">
      <c r="A1918" s="4">
        <v>45134</v>
      </c>
      <c r="B1918" s="5">
        <f t="shared" si="673"/>
        <v>7</v>
      </c>
      <c r="C1918" s="5">
        <f t="shared" si="674"/>
        <v>2023</v>
      </c>
      <c r="D1918" s="88" t="s">
        <v>1734</v>
      </c>
      <c r="E1918" s="5" t="str">
        <f>VLOOKUP(F1918,'Set up'!$A$2:$C$48,2,FALSE)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up'!$A$2:$C$48,3,FALSE)</f>
        <v>Cash</v>
      </c>
      <c r="J1918" s="5">
        <f>VLOOKUP(F1918,'Set up'!$A$2:$D$48,4,FALSE)</f>
        <v>0</v>
      </c>
      <c r="K1918" s="4">
        <f t="shared" si="675"/>
        <v>45134</v>
      </c>
      <c r="L1918" s="5">
        <f t="shared" si="676"/>
        <v>7</v>
      </c>
      <c r="M1918" s="5">
        <f t="shared" si="677"/>
        <v>2023</v>
      </c>
      <c r="N1918" s="6">
        <v>225</v>
      </c>
      <c r="O1918" s="6">
        <f t="shared" si="680"/>
        <v>-225</v>
      </c>
      <c r="P1918" s="6">
        <f t="shared" si="678"/>
        <v>0</v>
      </c>
      <c r="Q1918" s="7">
        <f t="shared" si="679"/>
        <v>3382384.4500000011</v>
      </c>
      <c r="R1918" s="44" t="str">
        <f>VLOOKUP(F1918,'Set up'!$A$2:$E$48,5,FALSE)</f>
        <v>PD Chq</v>
      </c>
      <c r="S1918" s="1" t="s">
        <v>2412</v>
      </c>
    </row>
    <row r="1919" spans="1:19" ht="15" customHeight="1" x14ac:dyDescent="0.35">
      <c r="A1919" s="4">
        <v>45134</v>
      </c>
      <c r="B1919" s="5">
        <f t="shared" si="673"/>
        <v>7</v>
      </c>
      <c r="C1919" s="5">
        <f t="shared" si="674"/>
        <v>2023</v>
      </c>
      <c r="D1919" s="88" t="s">
        <v>1735</v>
      </c>
      <c r="E1919" s="5" t="str">
        <f>VLOOKUP(F1919,'Set up'!$A$2:$C$48,2,FALSE)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up'!$A$2:$C$48,3,FALSE)</f>
        <v>Cash</v>
      </c>
      <c r="J1919" s="5">
        <f>VLOOKUP(F1919,'Set up'!$A$2:$D$48,4,FALSE)</f>
        <v>0</v>
      </c>
      <c r="K1919" s="4">
        <f t="shared" si="675"/>
        <v>45134</v>
      </c>
      <c r="L1919" s="5">
        <f t="shared" si="676"/>
        <v>7</v>
      </c>
      <c r="M1919" s="5">
        <f t="shared" si="677"/>
        <v>2023</v>
      </c>
      <c r="N1919" s="6">
        <v>187.5</v>
      </c>
      <c r="P1919" s="6">
        <f t="shared" si="678"/>
        <v>187.5</v>
      </c>
      <c r="Q1919" s="7">
        <f t="shared" si="679"/>
        <v>3382571.9500000011</v>
      </c>
      <c r="R1919" s="44" t="str">
        <f>VLOOKUP(F1919,'Set up'!$A$2:$E$48,5,FALSE)</f>
        <v>Trsf</v>
      </c>
    </row>
    <row r="1920" spans="1:19" ht="15" customHeight="1" x14ac:dyDescent="0.35">
      <c r="A1920" s="4">
        <v>45134</v>
      </c>
      <c r="B1920" s="5">
        <f t="shared" si="673"/>
        <v>7</v>
      </c>
      <c r="C1920" s="5">
        <f t="shared" si="674"/>
        <v>2023</v>
      </c>
      <c r="D1920" s="88" t="s">
        <v>1736</v>
      </c>
      <c r="E1920" s="5" t="str">
        <f>VLOOKUP(F1920,'Set up'!$A$2:$C$48,2,FALSE)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up'!$A$2:$C$48,3,FALSE)</f>
        <v>Cash</v>
      </c>
      <c r="J1920" s="5">
        <f>VLOOKUP(F1920,'Set up'!$A$2:$D$48,4,FALSE)</f>
        <v>0</v>
      </c>
      <c r="K1920" s="4">
        <f t="shared" si="675"/>
        <v>45134</v>
      </c>
      <c r="L1920" s="5">
        <f t="shared" si="676"/>
        <v>7</v>
      </c>
      <c r="M1920" s="5">
        <f t="shared" si="677"/>
        <v>2023</v>
      </c>
      <c r="N1920" s="6">
        <v>4620</v>
      </c>
      <c r="P1920" s="6">
        <f t="shared" si="678"/>
        <v>4620</v>
      </c>
      <c r="Q1920" s="7">
        <f t="shared" si="679"/>
        <v>3387191.9500000011</v>
      </c>
      <c r="R1920" s="44" t="str">
        <f>VLOOKUP(F1920,'Set up'!$A$2:$E$48,5,FALSE)</f>
        <v>Trsf</v>
      </c>
    </row>
    <row r="1921" spans="1:19" ht="15" customHeight="1" x14ac:dyDescent="0.35">
      <c r="A1921" s="4">
        <v>45134</v>
      </c>
      <c r="B1921" s="5">
        <f t="shared" si="673"/>
        <v>7</v>
      </c>
      <c r="C1921" s="5">
        <f t="shared" si="674"/>
        <v>2023</v>
      </c>
      <c r="D1921" s="88" t="s">
        <v>1736</v>
      </c>
      <c r="E1921" s="5" t="str">
        <f>VLOOKUP(F1921,'Set up'!$A$2:$C$48,2,FALSE)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up'!$A$2:$C$48,3,FALSE)</f>
        <v>Cash</v>
      </c>
      <c r="J1921" s="5">
        <f>VLOOKUP(F1921,'Set up'!$A$2:$D$48,4,FALSE)</f>
        <v>0</v>
      </c>
      <c r="K1921" s="4">
        <f t="shared" si="675"/>
        <v>45134</v>
      </c>
      <c r="L1921" s="5">
        <f t="shared" si="676"/>
        <v>7</v>
      </c>
      <c r="M1921" s="5">
        <f t="shared" si="677"/>
        <v>2023</v>
      </c>
      <c r="N1921" s="6">
        <v>1701</v>
      </c>
      <c r="P1921" s="6">
        <f t="shared" si="678"/>
        <v>1701</v>
      </c>
      <c r="Q1921" s="7">
        <f t="shared" si="679"/>
        <v>3388892.9500000011</v>
      </c>
      <c r="R1921" s="44" t="str">
        <f>VLOOKUP(F1921,'Set up'!$A$2:$E$48,5,FALSE)</f>
        <v>Trsf</v>
      </c>
    </row>
    <row r="1922" spans="1:19" ht="15" customHeight="1" x14ac:dyDescent="0.35">
      <c r="A1922" s="4">
        <v>45134</v>
      </c>
      <c r="B1922" s="5">
        <f t="shared" si="673"/>
        <v>7</v>
      </c>
      <c r="C1922" s="5">
        <f t="shared" si="674"/>
        <v>2023</v>
      </c>
      <c r="D1922" s="88" t="s">
        <v>1736</v>
      </c>
      <c r="E1922" s="5" t="str">
        <f>VLOOKUP(F1922,'Set up'!$A$2:$C$48,2,FALSE)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up'!$A$2:$C$48,3,FALSE)</f>
        <v>Cash</v>
      </c>
      <c r="J1922" s="5">
        <f>VLOOKUP(F1922,'Set up'!$A$2:$D$48,4,FALSE)</f>
        <v>0</v>
      </c>
      <c r="K1922" s="4">
        <f t="shared" si="675"/>
        <v>45134</v>
      </c>
      <c r="L1922" s="5">
        <f t="shared" si="676"/>
        <v>7</v>
      </c>
      <c r="M1922" s="5">
        <f t="shared" si="677"/>
        <v>2023</v>
      </c>
      <c r="N1922" s="6">
        <v>800</v>
      </c>
      <c r="P1922" s="6">
        <f t="shared" si="678"/>
        <v>800</v>
      </c>
      <c r="Q1922" s="7">
        <f t="shared" si="679"/>
        <v>3389692.9500000011</v>
      </c>
      <c r="R1922" s="44" t="str">
        <f>VLOOKUP(F1922,'Set up'!$A$2:$E$48,5,FALSE)</f>
        <v>Trsf</v>
      </c>
    </row>
    <row r="1923" spans="1:19" ht="15" customHeight="1" x14ac:dyDescent="0.35">
      <c r="A1923" s="4">
        <v>45134</v>
      </c>
      <c r="B1923" s="5">
        <f t="shared" si="673"/>
        <v>7</v>
      </c>
      <c r="C1923" s="5">
        <f t="shared" si="674"/>
        <v>2023</v>
      </c>
      <c r="D1923" s="88" t="s">
        <v>1737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up'!$A$2:$C$48,3,FALSE)</f>
        <v>45</v>
      </c>
      <c r="J1923" s="5">
        <f>VLOOKUP(F1923,'Set up'!$A$2:$D$48,4,FALSE)</f>
        <v>45</v>
      </c>
      <c r="K1923" s="4">
        <f t="shared" si="675"/>
        <v>45179</v>
      </c>
      <c r="L1923" s="5">
        <f t="shared" si="676"/>
        <v>9</v>
      </c>
      <c r="M1923" s="5">
        <f t="shared" si="677"/>
        <v>2023</v>
      </c>
      <c r="N1923" s="6">
        <v>3740</v>
      </c>
      <c r="O1923" s="6">
        <f>-N1923</f>
        <v>-3740</v>
      </c>
      <c r="P1923" s="6">
        <f t="shared" si="678"/>
        <v>0</v>
      </c>
      <c r="Q1923" s="7">
        <f t="shared" si="679"/>
        <v>3393432.9500000011</v>
      </c>
      <c r="R1923" s="44" t="str">
        <f>VLOOKUP(F1923,'Set up'!$A$2:$E$48,5,FALSE)</f>
        <v>PD Chq</v>
      </c>
      <c r="S1923" s="1" t="s">
        <v>1976</v>
      </c>
    </row>
    <row r="1924" spans="1:19" ht="15" customHeight="1" x14ac:dyDescent="0.35">
      <c r="A1924" s="4">
        <v>45135</v>
      </c>
      <c r="B1924" s="5">
        <f t="shared" si="673"/>
        <v>7</v>
      </c>
      <c r="C1924" s="5">
        <f t="shared" si="674"/>
        <v>2023</v>
      </c>
      <c r="D1924" s="88" t="s">
        <v>1737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up'!$A$2:$C$48,3,FALSE)</f>
        <v>45</v>
      </c>
      <c r="J1924" s="5">
        <f>VLOOKUP(F1924,'Set up'!$A$2:$D$48,4,FALSE)</f>
        <v>45</v>
      </c>
      <c r="K1924" s="4">
        <f t="shared" si="675"/>
        <v>45180</v>
      </c>
      <c r="L1924" s="5">
        <f t="shared" si="676"/>
        <v>9</v>
      </c>
      <c r="M1924" s="5">
        <f t="shared" si="677"/>
        <v>2023</v>
      </c>
      <c r="N1924" s="6">
        <v>220</v>
      </c>
      <c r="O1924" s="6">
        <f>-N1924</f>
        <v>-220</v>
      </c>
      <c r="P1924" s="6">
        <f t="shared" si="678"/>
        <v>0</v>
      </c>
      <c r="Q1924" s="7">
        <f t="shared" si="679"/>
        <v>3393652.9500000011</v>
      </c>
      <c r="R1924" s="44" t="str">
        <f>VLOOKUP(F1924,'Set up'!$A$2:$E$48,5,FALSE)</f>
        <v>PD Chq</v>
      </c>
      <c r="S1924" s="1" t="s">
        <v>1976</v>
      </c>
    </row>
    <row r="1925" spans="1:19" ht="15" customHeight="1" x14ac:dyDescent="0.35">
      <c r="A1925" s="4">
        <v>45138</v>
      </c>
      <c r="B1925" s="5">
        <f t="shared" si="673"/>
        <v>7</v>
      </c>
      <c r="C1925" s="5">
        <f t="shared" si="674"/>
        <v>2023</v>
      </c>
      <c r="D1925" s="88" t="s">
        <v>1747</v>
      </c>
      <c r="E1925" s="5" t="str">
        <f>VLOOKUP(F1925,'Set up'!$A$2:$C$48,2,FALSE)</f>
        <v>C00000013</v>
      </c>
      <c r="F1925" s="1" t="s">
        <v>1453</v>
      </c>
      <c r="G1925" s="89" t="s">
        <v>1738</v>
      </c>
      <c r="H1925" s="5">
        <v>4</v>
      </c>
      <c r="I1925" s="5" t="str">
        <f>VLOOKUP(F1925,'Set up'!$A$2:$C$48,3,FALSE)</f>
        <v>Cash</v>
      </c>
      <c r="J1925" s="5">
        <f>VLOOKUP(F1925,'Set up'!$A$2:$D$48,4,FALSE)</f>
        <v>0</v>
      </c>
      <c r="K1925" s="4">
        <f t="shared" si="675"/>
        <v>45138</v>
      </c>
      <c r="L1925" s="5">
        <f t="shared" si="676"/>
        <v>7</v>
      </c>
      <c r="M1925" s="5">
        <f t="shared" si="677"/>
        <v>2023</v>
      </c>
      <c r="N1925" s="96">
        <v>7304</v>
      </c>
      <c r="O1925" s="6">
        <f t="shared" ref="O1925:O1935" si="681">-N1925</f>
        <v>-7304</v>
      </c>
      <c r="P1925" s="6">
        <f t="shared" si="678"/>
        <v>0</v>
      </c>
      <c r="Q1925" s="7">
        <f t="shared" si="679"/>
        <v>3400956.9500000011</v>
      </c>
      <c r="R1925" s="44" t="str">
        <f>VLOOKUP(F1925,'Set up'!$A$2:$E$48,5,FALSE)</f>
        <v>Chq</v>
      </c>
      <c r="S1925" s="1" t="s">
        <v>1788</v>
      </c>
    </row>
    <row r="1926" spans="1:19" ht="15" customHeight="1" x14ac:dyDescent="0.35">
      <c r="A1926" s="4">
        <v>45138</v>
      </c>
      <c r="B1926" s="5">
        <f t="shared" si="673"/>
        <v>7</v>
      </c>
      <c r="C1926" s="5">
        <f t="shared" si="674"/>
        <v>2023</v>
      </c>
      <c r="D1926" s="88" t="s">
        <v>1747</v>
      </c>
      <c r="E1926" s="5" t="str">
        <f>VLOOKUP(F1926,'Set up'!$A$2:$C$48,2,FALSE)</f>
        <v>C00000013</v>
      </c>
      <c r="F1926" s="1" t="s">
        <v>1453</v>
      </c>
      <c r="G1926" s="90" t="s">
        <v>1739</v>
      </c>
      <c r="H1926" s="5">
        <v>5</v>
      </c>
      <c r="I1926" s="5" t="str">
        <f>VLOOKUP(F1926,'Set up'!$A$2:$C$48,3,FALSE)</f>
        <v>Cash</v>
      </c>
      <c r="J1926" s="5">
        <f>VLOOKUP(F1926,'Set up'!$A$2:$D$48,4,FALSE)</f>
        <v>0</v>
      </c>
      <c r="K1926" s="4">
        <f t="shared" si="675"/>
        <v>45138</v>
      </c>
      <c r="L1926" s="5">
        <f t="shared" si="676"/>
        <v>7</v>
      </c>
      <c r="M1926" s="5">
        <f t="shared" si="677"/>
        <v>2023</v>
      </c>
      <c r="N1926" s="96">
        <v>2133</v>
      </c>
      <c r="O1926" s="6">
        <f t="shared" si="681"/>
        <v>-2133</v>
      </c>
      <c r="P1926" s="6">
        <f t="shared" si="678"/>
        <v>0</v>
      </c>
      <c r="Q1926" s="7">
        <f t="shared" si="679"/>
        <v>3403089.9500000011</v>
      </c>
      <c r="R1926" s="44" t="str">
        <f>VLOOKUP(F1926,'Set up'!$A$2:$E$48,5,FALSE)</f>
        <v>Chq</v>
      </c>
      <c r="S1926" s="1" t="s">
        <v>1788</v>
      </c>
    </row>
    <row r="1927" spans="1:19" ht="15" customHeight="1" x14ac:dyDescent="0.35">
      <c r="A1927" s="4">
        <v>45138</v>
      </c>
      <c r="B1927" s="5">
        <f t="shared" si="673"/>
        <v>7</v>
      </c>
      <c r="C1927" s="5">
        <f t="shared" si="674"/>
        <v>2023</v>
      </c>
      <c r="D1927" s="88" t="s">
        <v>1747</v>
      </c>
      <c r="E1927" s="5" t="str">
        <f>VLOOKUP(F1927,'Set up'!$A$2:$C$48,2,FALSE)</f>
        <v>C00000013</v>
      </c>
      <c r="F1927" s="1" t="s">
        <v>1453</v>
      </c>
      <c r="G1927" s="90" t="s">
        <v>1740</v>
      </c>
      <c r="H1927" s="5">
        <v>3</v>
      </c>
      <c r="I1927" s="5" t="str">
        <f>VLOOKUP(F1927,'Set up'!$A$2:$C$48,3,FALSE)</f>
        <v>Cash</v>
      </c>
      <c r="J1927" s="5">
        <f>VLOOKUP(F1927,'Set up'!$A$2:$D$48,4,FALSE)</f>
        <v>0</v>
      </c>
      <c r="K1927" s="4">
        <f t="shared" si="675"/>
        <v>45138</v>
      </c>
      <c r="L1927" s="5">
        <f t="shared" si="676"/>
        <v>7</v>
      </c>
      <c r="M1927" s="5">
        <f t="shared" si="677"/>
        <v>2023</v>
      </c>
      <c r="N1927" s="96">
        <v>1279.8000000000002</v>
      </c>
      <c r="O1927" s="6">
        <f t="shared" si="681"/>
        <v>-1279.8000000000002</v>
      </c>
      <c r="P1927" s="6">
        <f t="shared" si="678"/>
        <v>0</v>
      </c>
      <c r="Q1927" s="7">
        <f t="shared" si="679"/>
        <v>3404369.7500000009</v>
      </c>
      <c r="R1927" s="44" t="str">
        <f>VLOOKUP(F1927,'Set up'!$A$2:$E$48,5,FALSE)</f>
        <v>Chq</v>
      </c>
      <c r="S1927" s="1" t="s">
        <v>1788</v>
      </c>
    </row>
    <row r="1928" spans="1:19" ht="15" customHeight="1" x14ac:dyDescent="0.35">
      <c r="A1928" s="4">
        <v>45138</v>
      </c>
      <c r="B1928" s="5">
        <f t="shared" si="673"/>
        <v>7</v>
      </c>
      <c r="C1928" s="5">
        <f t="shared" si="674"/>
        <v>2023</v>
      </c>
      <c r="D1928" s="88" t="s">
        <v>1747</v>
      </c>
      <c r="E1928" s="5" t="str">
        <f>VLOOKUP(F1928,'Set up'!$A$2:$C$48,2,FALSE)</f>
        <v>C00000013</v>
      </c>
      <c r="F1928" s="1" t="s">
        <v>1453</v>
      </c>
      <c r="G1928" s="90" t="s">
        <v>1654</v>
      </c>
      <c r="H1928" s="5">
        <v>16</v>
      </c>
      <c r="I1928" s="5" t="str">
        <f>VLOOKUP(F1928,'Set up'!$A$2:$C$48,3,FALSE)</f>
        <v>Cash</v>
      </c>
      <c r="J1928" s="5">
        <f>VLOOKUP(F1928,'Set up'!$A$2:$D$48,4,FALSE)</f>
        <v>0</v>
      </c>
      <c r="K1928" s="4">
        <f t="shared" si="675"/>
        <v>45138</v>
      </c>
      <c r="L1928" s="5">
        <f t="shared" si="676"/>
        <v>7</v>
      </c>
      <c r="M1928" s="5">
        <f t="shared" si="677"/>
        <v>2023</v>
      </c>
      <c r="N1928" s="96">
        <v>4128</v>
      </c>
      <c r="O1928" s="6">
        <f t="shared" si="681"/>
        <v>-4128</v>
      </c>
      <c r="P1928" s="6">
        <f t="shared" si="678"/>
        <v>0</v>
      </c>
      <c r="Q1928" s="7">
        <f t="shared" si="679"/>
        <v>3408497.7500000009</v>
      </c>
      <c r="R1928" s="44" t="str">
        <f>VLOOKUP(F1928,'Set up'!$A$2:$E$48,5,FALSE)</f>
        <v>Chq</v>
      </c>
      <c r="S1928" s="1" t="s">
        <v>1788</v>
      </c>
    </row>
    <row r="1929" spans="1:19" ht="15" customHeight="1" x14ac:dyDescent="0.35">
      <c r="A1929" s="4">
        <v>45138</v>
      </c>
      <c r="B1929" s="5">
        <f t="shared" si="673"/>
        <v>7</v>
      </c>
      <c r="C1929" s="5">
        <f t="shared" si="674"/>
        <v>2023</v>
      </c>
      <c r="D1929" s="88" t="s">
        <v>1747</v>
      </c>
      <c r="E1929" s="5" t="str">
        <f>VLOOKUP(F1929,'Set up'!$A$2:$C$48,2,FALSE)</f>
        <v>C00000013</v>
      </c>
      <c r="F1929" s="1" t="s">
        <v>1453</v>
      </c>
      <c r="G1929" s="90" t="s">
        <v>1741</v>
      </c>
      <c r="H1929" s="5">
        <v>3</v>
      </c>
      <c r="I1929" s="5" t="str">
        <f>VLOOKUP(F1929,'Set up'!$A$2:$C$48,3,FALSE)</f>
        <v>Cash</v>
      </c>
      <c r="J1929" s="5">
        <f>VLOOKUP(F1929,'Set up'!$A$2:$D$48,4,FALSE)</f>
        <v>0</v>
      </c>
      <c r="K1929" s="4">
        <f t="shared" si="675"/>
        <v>45138</v>
      </c>
      <c r="L1929" s="5">
        <f t="shared" si="676"/>
        <v>7</v>
      </c>
      <c r="M1929" s="5">
        <f t="shared" si="677"/>
        <v>2023</v>
      </c>
      <c r="N1929" s="96">
        <v>2625</v>
      </c>
      <c r="O1929" s="6">
        <f t="shared" si="681"/>
        <v>-2625</v>
      </c>
      <c r="P1929" s="6">
        <f t="shared" si="678"/>
        <v>0</v>
      </c>
      <c r="Q1929" s="7">
        <f t="shared" si="679"/>
        <v>3411122.7500000009</v>
      </c>
      <c r="R1929" s="44" t="str">
        <f>VLOOKUP(F1929,'Set up'!$A$2:$E$48,5,FALSE)</f>
        <v>Chq</v>
      </c>
      <c r="S1929" s="1" t="s">
        <v>1788</v>
      </c>
    </row>
    <row r="1930" spans="1:19" ht="15" customHeight="1" x14ac:dyDescent="0.35">
      <c r="A1930" s="4">
        <v>45138</v>
      </c>
      <c r="B1930" s="5">
        <f t="shared" si="673"/>
        <v>7</v>
      </c>
      <c r="C1930" s="5">
        <f t="shared" si="674"/>
        <v>2023</v>
      </c>
      <c r="D1930" s="88" t="s">
        <v>1747</v>
      </c>
      <c r="E1930" s="5" t="str">
        <f>VLOOKUP(F1930,'Set up'!$A$2:$C$48,2,FALSE)</f>
        <v>C00000013</v>
      </c>
      <c r="F1930" s="1" t="s">
        <v>1453</v>
      </c>
      <c r="G1930" s="90" t="s">
        <v>1469</v>
      </c>
      <c r="H1930" s="5">
        <v>3</v>
      </c>
      <c r="I1930" s="5" t="str">
        <f>VLOOKUP(F1930,'Set up'!$A$2:$C$48,3,FALSE)</f>
        <v>Cash</v>
      </c>
      <c r="J1930" s="5">
        <f>VLOOKUP(F1930,'Set up'!$A$2:$D$48,4,FALSE)</f>
        <v>0</v>
      </c>
      <c r="K1930" s="4">
        <f t="shared" si="675"/>
        <v>45138</v>
      </c>
      <c r="L1930" s="5">
        <f t="shared" si="676"/>
        <v>7</v>
      </c>
      <c r="M1930" s="5">
        <f t="shared" si="677"/>
        <v>2023</v>
      </c>
      <c r="N1930" s="96">
        <v>1290</v>
      </c>
      <c r="O1930" s="6">
        <f t="shared" si="681"/>
        <v>-1290</v>
      </c>
      <c r="P1930" s="6">
        <f t="shared" si="678"/>
        <v>0</v>
      </c>
      <c r="Q1930" s="7">
        <f t="shared" si="679"/>
        <v>3412412.7500000009</v>
      </c>
      <c r="R1930" s="44" t="str">
        <f>VLOOKUP(F1930,'Set up'!$A$2:$E$48,5,FALSE)</f>
        <v>Chq</v>
      </c>
      <c r="S1930" s="1" t="s">
        <v>1788</v>
      </c>
    </row>
    <row r="1931" spans="1:19" ht="15" customHeight="1" x14ac:dyDescent="0.35">
      <c r="A1931" s="4">
        <v>45138</v>
      </c>
      <c r="B1931" s="5">
        <f t="shared" si="673"/>
        <v>7</v>
      </c>
      <c r="C1931" s="5">
        <f t="shared" si="674"/>
        <v>2023</v>
      </c>
      <c r="D1931" s="88" t="s">
        <v>1747</v>
      </c>
      <c r="E1931" s="5" t="str">
        <f>VLOOKUP(F1931,'Set up'!$A$2:$C$48,2,FALSE)</f>
        <v>C00000013</v>
      </c>
      <c r="F1931" s="1" t="s">
        <v>1453</v>
      </c>
      <c r="G1931" s="108" t="s">
        <v>1742</v>
      </c>
      <c r="H1931" s="5">
        <v>2</v>
      </c>
      <c r="I1931" s="5" t="str">
        <f>VLOOKUP(F1931,'Set up'!$A$2:$C$48,3,FALSE)</f>
        <v>Cash</v>
      </c>
      <c r="J1931" s="5">
        <f>VLOOKUP(F1931,'Set up'!$A$2:$D$48,4,FALSE)</f>
        <v>0</v>
      </c>
      <c r="K1931" s="4">
        <f t="shared" si="675"/>
        <v>45138</v>
      </c>
      <c r="L1931" s="5">
        <f t="shared" si="676"/>
        <v>7</v>
      </c>
      <c r="M1931" s="5">
        <f t="shared" si="677"/>
        <v>2023</v>
      </c>
      <c r="N1931" s="96">
        <v>120</v>
      </c>
      <c r="O1931" s="6">
        <f t="shared" si="681"/>
        <v>-120</v>
      </c>
      <c r="P1931" s="6">
        <f t="shared" si="678"/>
        <v>0</v>
      </c>
      <c r="Q1931" s="7">
        <f t="shared" si="679"/>
        <v>3412532.7500000009</v>
      </c>
      <c r="R1931" s="44" t="str">
        <f>VLOOKUP(F1931,'Set up'!$A$2:$E$48,5,FALSE)</f>
        <v>Chq</v>
      </c>
      <c r="S1931" s="1" t="s">
        <v>1788</v>
      </c>
    </row>
    <row r="1932" spans="1:19" ht="15" customHeight="1" x14ac:dyDescent="0.35">
      <c r="A1932" s="4">
        <v>45138</v>
      </c>
      <c r="B1932" s="5">
        <f t="shared" si="673"/>
        <v>7</v>
      </c>
      <c r="C1932" s="5">
        <f t="shared" si="674"/>
        <v>2023</v>
      </c>
      <c r="D1932" s="88" t="s">
        <v>1747</v>
      </c>
      <c r="E1932" s="5" t="str">
        <f>VLOOKUP(F1932,'Set up'!$A$2:$C$48,2,FALSE)</f>
        <v>C00000013</v>
      </c>
      <c r="F1932" s="1" t="s">
        <v>1453</v>
      </c>
      <c r="G1932" s="99" t="s">
        <v>1743</v>
      </c>
      <c r="H1932" s="5">
        <v>1</v>
      </c>
      <c r="I1932" s="5" t="str">
        <f>VLOOKUP(F1932,'Set up'!$A$2:$C$48,3,FALSE)</f>
        <v>Cash</v>
      </c>
      <c r="J1932" s="5">
        <f>VLOOKUP(F1932,'Set up'!$A$2:$D$48,4,FALSE)</f>
        <v>0</v>
      </c>
      <c r="K1932" s="4">
        <f t="shared" si="675"/>
        <v>45138</v>
      </c>
      <c r="L1932" s="5">
        <f t="shared" si="676"/>
        <v>7</v>
      </c>
      <c r="M1932" s="5">
        <f t="shared" si="677"/>
        <v>2023</v>
      </c>
      <c r="N1932" s="96">
        <v>55.2</v>
      </c>
      <c r="O1932" s="6">
        <f t="shared" si="681"/>
        <v>-55.2</v>
      </c>
      <c r="P1932" s="6">
        <f t="shared" si="678"/>
        <v>0</v>
      </c>
      <c r="Q1932" s="7">
        <f t="shared" si="679"/>
        <v>3412587.9500000011</v>
      </c>
      <c r="R1932" s="44" t="str">
        <f>VLOOKUP(F1932,'Set up'!$A$2:$E$48,5,FALSE)</f>
        <v>Chq</v>
      </c>
      <c r="S1932" s="1" t="s">
        <v>1788</v>
      </c>
    </row>
    <row r="1933" spans="1:19" ht="15" customHeight="1" x14ac:dyDescent="0.35">
      <c r="A1933" s="4">
        <v>45138</v>
      </c>
      <c r="B1933" s="5">
        <f t="shared" si="673"/>
        <v>7</v>
      </c>
      <c r="C1933" s="5">
        <f t="shared" si="674"/>
        <v>2023</v>
      </c>
      <c r="D1933" s="88" t="s">
        <v>1747</v>
      </c>
      <c r="E1933" s="5" t="str">
        <f>VLOOKUP(F1933,'Set up'!$A$2:$C$48,2,FALSE)</f>
        <v>C00000013</v>
      </c>
      <c r="F1933" s="1" t="s">
        <v>1453</v>
      </c>
      <c r="G1933" s="99" t="s">
        <v>1744</v>
      </c>
      <c r="H1933" s="5">
        <v>1</v>
      </c>
      <c r="I1933" s="5" t="str">
        <f>VLOOKUP(F1933,'Set up'!$A$2:$C$48,3,FALSE)</f>
        <v>Cash</v>
      </c>
      <c r="J1933" s="5">
        <f>VLOOKUP(F1933,'Set up'!$A$2:$D$48,4,FALSE)</f>
        <v>0</v>
      </c>
      <c r="K1933" s="4">
        <f t="shared" si="675"/>
        <v>45138</v>
      </c>
      <c r="L1933" s="5">
        <f t="shared" si="676"/>
        <v>7</v>
      </c>
      <c r="M1933" s="5">
        <f t="shared" si="677"/>
        <v>2023</v>
      </c>
      <c r="N1933" s="96">
        <v>1108.4000000000001</v>
      </c>
      <c r="O1933" s="6">
        <f t="shared" si="681"/>
        <v>-1108.4000000000001</v>
      </c>
      <c r="P1933" s="6">
        <f t="shared" si="678"/>
        <v>0</v>
      </c>
      <c r="Q1933" s="7">
        <f t="shared" si="679"/>
        <v>3413696.350000001</v>
      </c>
      <c r="R1933" s="44" t="str">
        <f>VLOOKUP(F1933,'Set up'!$A$2:$E$48,5,FALSE)</f>
        <v>Chq</v>
      </c>
      <c r="S1933" s="1" t="s">
        <v>1788</v>
      </c>
    </row>
    <row r="1934" spans="1:19" ht="15" customHeight="1" x14ac:dyDescent="0.35">
      <c r="A1934" s="4">
        <v>45138</v>
      </c>
      <c r="B1934" s="5">
        <f t="shared" si="673"/>
        <v>7</v>
      </c>
      <c r="C1934" s="5">
        <f t="shared" si="674"/>
        <v>2023</v>
      </c>
      <c r="D1934" s="88" t="s">
        <v>1747</v>
      </c>
      <c r="E1934" s="5" t="str">
        <f>VLOOKUP(F1934,'Set up'!$A$2:$C$48,2,FALSE)</f>
        <v>C00000013</v>
      </c>
      <c r="F1934" s="1" t="s">
        <v>1453</v>
      </c>
      <c r="G1934" s="99" t="s">
        <v>1745</v>
      </c>
      <c r="H1934" s="5">
        <v>1</v>
      </c>
      <c r="I1934" s="5" t="str">
        <f>VLOOKUP(F1934,'Set up'!$A$2:$C$48,3,FALSE)</f>
        <v>Cash</v>
      </c>
      <c r="J1934" s="5">
        <f>VLOOKUP(F1934,'Set up'!$A$2:$D$48,4,FALSE)</f>
        <v>0</v>
      </c>
      <c r="K1934" s="4">
        <f t="shared" si="675"/>
        <v>45138</v>
      </c>
      <c r="L1934" s="5">
        <f t="shared" si="676"/>
        <v>7</v>
      </c>
      <c r="M1934" s="5">
        <f t="shared" si="677"/>
        <v>2023</v>
      </c>
      <c r="N1934" s="96">
        <v>280</v>
      </c>
      <c r="O1934" s="6">
        <f t="shared" si="681"/>
        <v>-280</v>
      </c>
      <c r="P1934" s="6">
        <f t="shared" si="678"/>
        <v>0</v>
      </c>
      <c r="Q1934" s="7">
        <f t="shared" si="679"/>
        <v>3413976.350000001</v>
      </c>
      <c r="R1934" s="44" t="str">
        <f>VLOOKUP(F1934,'Set up'!$A$2:$E$48,5,FALSE)</f>
        <v>Chq</v>
      </c>
      <c r="S1934" s="1" t="s">
        <v>1788</v>
      </c>
    </row>
    <row r="1935" spans="1:19" ht="15" customHeight="1" x14ac:dyDescent="0.35">
      <c r="A1935" s="4">
        <v>45138</v>
      </c>
      <c r="B1935" s="5">
        <f t="shared" si="673"/>
        <v>7</v>
      </c>
      <c r="C1935" s="5">
        <f t="shared" si="674"/>
        <v>2023</v>
      </c>
      <c r="D1935" s="88" t="s">
        <v>1747</v>
      </c>
      <c r="E1935" s="5" t="str">
        <f>VLOOKUP(F1935,'Set up'!$A$2:$C$48,2,FALSE)</f>
        <v>C00000013</v>
      </c>
      <c r="F1935" s="1" t="s">
        <v>1453</v>
      </c>
      <c r="G1935" s="99" t="s">
        <v>1746</v>
      </c>
      <c r="H1935" s="5">
        <v>1</v>
      </c>
      <c r="I1935" s="5" t="str">
        <f>VLOOKUP(F1935,'Set up'!$A$2:$C$48,3,FALSE)</f>
        <v>Cash</v>
      </c>
      <c r="J1935" s="5">
        <f>VLOOKUP(F1935,'Set up'!$A$2:$D$48,4,FALSE)</f>
        <v>0</v>
      </c>
      <c r="K1935" s="4">
        <f t="shared" si="675"/>
        <v>45138</v>
      </c>
      <c r="L1935" s="5">
        <f t="shared" si="676"/>
        <v>7</v>
      </c>
      <c r="M1935" s="5">
        <f t="shared" si="677"/>
        <v>2023</v>
      </c>
      <c r="N1935" s="96">
        <v>260</v>
      </c>
      <c r="O1935" s="6">
        <f t="shared" si="681"/>
        <v>-260</v>
      </c>
      <c r="P1935" s="6">
        <f t="shared" si="678"/>
        <v>0</v>
      </c>
      <c r="Q1935" s="7">
        <f t="shared" si="679"/>
        <v>3414236.350000001</v>
      </c>
      <c r="R1935" s="44" t="str">
        <f>VLOOKUP(F1935,'Set up'!$A$2:$E$48,5,FALSE)</f>
        <v>Chq</v>
      </c>
      <c r="S1935" s="1" t="s">
        <v>1788</v>
      </c>
    </row>
    <row r="1936" spans="1:19" ht="15" customHeight="1" x14ac:dyDescent="0.35">
      <c r="A1936" s="4">
        <v>45139</v>
      </c>
      <c r="B1936" s="5">
        <f t="shared" ref="B1936:B1999" si="682">MONTH(A1936)</f>
        <v>8</v>
      </c>
      <c r="C1936" s="5">
        <f t="shared" ref="C1936:C1999" si="683">YEAR(A1936)</f>
        <v>2023</v>
      </c>
      <c r="D1936" s="88" t="s">
        <v>1791</v>
      </c>
      <c r="E1936" s="5" t="str">
        <f>VLOOKUP(F1936,'Set up'!$A$2:$C$48,2,FALSE)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up'!$A$2:$C$48,3,FALSE)</f>
        <v>Cash</v>
      </c>
      <c r="J1936" s="5">
        <f>VLOOKUP(F1936,'Set up'!$A$2:$D$48,4,FALSE)</f>
        <v>0</v>
      </c>
      <c r="K1936" s="4">
        <f t="shared" ref="K1936:K1999" si="684">A1936+J1936</f>
        <v>45139</v>
      </c>
      <c r="L1936" s="5">
        <f t="shared" ref="L1936:L1999" si="685">MONTH(K1936)</f>
        <v>8</v>
      </c>
      <c r="M1936" s="5">
        <f t="shared" ref="M1936:M1999" si="686">YEAR(K1936)</f>
        <v>2023</v>
      </c>
      <c r="N1936" s="96">
        <v>420</v>
      </c>
      <c r="O1936" s="6">
        <f>-0.2-10-100-309.8</f>
        <v>-420</v>
      </c>
      <c r="P1936" s="6">
        <f t="shared" ref="P1936:P1999" si="687">SUM(N1936+O1936)</f>
        <v>0</v>
      </c>
      <c r="Q1936" s="7">
        <f t="shared" ref="Q1936:Q1999" si="688">SUM(Q1935+N1936)</f>
        <v>3414656.350000001</v>
      </c>
      <c r="R1936" s="44" t="str">
        <f>VLOOKUP(F1936,'Set up'!$A$2:$E$48,5,FALSE)</f>
        <v>Trsf</v>
      </c>
      <c r="S1936" s="1" t="s">
        <v>1873</v>
      </c>
    </row>
    <row r="1937" spans="1:19" ht="15" customHeight="1" x14ac:dyDescent="0.35">
      <c r="A1937" s="4">
        <v>45139</v>
      </c>
      <c r="B1937" s="5">
        <f t="shared" si="682"/>
        <v>8</v>
      </c>
      <c r="C1937" s="5">
        <f t="shared" si="683"/>
        <v>2023</v>
      </c>
      <c r="D1937" s="88" t="s">
        <v>1791</v>
      </c>
      <c r="E1937" s="5" t="str">
        <f>VLOOKUP(F1937,'Set up'!$A$2:$C$48,2,FALSE)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up'!$A$2:$C$48,3,FALSE)</f>
        <v>Cash</v>
      </c>
      <c r="J1937" s="5">
        <f>VLOOKUP(F1937,'Set up'!$A$2:$D$48,4,FALSE)</f>
        <v>0</v>
      </c>
      <c r="K1937" s="4">
        <f t="shared" si="684"/>
        <v>45139</v>
      </c>
      <c r="L1937" s="5">
        <f t="shared" si="685"/>
        <v>8</v>
      </c>
      <c r="M1937" s="5">
        <f t="shared" si="686"/>
        <v>2023</v>
      </c>
      <c r="N1937" s="96">
        <v>225</v>
      </c>
      <c r="O1937" s="6">
        <f t="shared" ref="O1937:O1939" si="689">-N1937</f>
        <v>-225</v>
      </c>
      <c r="P1937" s="6">
        <f t="shared" si="687"/>
        <v>0</v>
      </c>
      <c r="Q1937" s="7">
        <f t="shared" si="688"/>
        <v>3414881.350000001</v>
      </c>
      <c r="R1937" s="44" t="str">
        <f>VLOOKUP(F1937,'Set up'!$A$2:$E$48,5,FALSE)</f>
        <v>Trsf</v>
      </c>
      <c r="S1937" s="1" t="s">
        <v>1848</v>
      </c>
    </row>
    <row r="1938" spans="1:19" ht="15" customHeight="1" x14ac:dyDescent="0.35">
      <c r="A1938" s="4">
        <v>45139</v>
      </c>
      <c r="B1938" s="5">
        <f t="shared" si="682"/>
        <v>8</v>
      </c>
      <c r="C1938" s="5">
        <f t="shared" si="683"/>
        <v>2023</v>
      </c>
      <c r="D1938" s="88" t="s">
        <v>1791</v>
      </c>
      <c r="E1938" s="5" t="str">
        <f>VLOOKUP(F1938,'Set up'!$A$2:$C$48,2,FALSE)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up'!$A$2:$C$48,3,FALSE)</f>
        <v>Cash</v>
      </c>
      <c r="J1938" s="5">
        <f>VLOOKUP(F1938,'Set up'!$A$2:$D$48,4,FALSE)</f>
        <v>0</v>
      </c>
      <c r="K1938" s="4">
        <f t="shared" si="684"/>
        <v>45139</v>
      </c>
      <c r="L1938" s="5">
        <f t="shared" si="685"/>
        <v>8</v>
      </c>
      <c r="M1938" s="5">
        <f t="shared" si="686"/>
        <v>2023</v>
      </c>
      <c r="N1938" s="96">
        <v>160</v>
      </c>
      <c r="O1938" s="6">
        <f t="shared" si="689"/>
        <v>-160</v>
      </c>
      <c r="P1938" s="6">
        <f t="shared" si="687"/>
        <v>0</v>
      </c>
      <c r="Q1938" s="7">
        <f t="shared" si="688"/>
        <v>3415041.350000001</v>
      </c>
      <c r="R1938" s="44" t="str">
        <f>VLOOKUP(F1938,'Set up'!$A$2:$E$48,5,FALSE)</f>
        <v>Trsf</v>
      </c>
      <c r="S1938" s="1" t="s">
        <v>1849</v>
      </c>
    </row>
    <row r="1939" spans="1:19" ht="15" customHeight="1" x14ac:dyDescent="0.35">
      <c r="A1939" s="4">
        <v>45139</v>
      </c>
      <c r="B1939" s="5">
        <f t="shared" si="682"/>
        <v>8</v>
      </c>
      <c r="C1939" s="5">
        <f t="shared" si="683"/>
        <v>2023</v>
      </c>
      <c r="D1939" s="88" t="s">
        <v>1792</v>
      </c>
      <c r="E1939" s="5" t="str">
        <f>VLOOKUP(F1939,'Set up'!$A$2:$C$48,2,FALSE)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up'!$A$2:$C$48,3,FALSE)</f>
        <v>60</v>
      </c>
      <c r="J1939" s="5">
        <f>VLOOKUP(F1939,'Set up'!$A$2:$D$48,4,FALSE)</f>
        <v>60</v>
      </c>
      <c r="K1939" s="4">
        <f t="shared" si="684"/>
        <v>45199</v>
      </c>
      <c r="L1939" s="5">
        <f t="shared" si="685"/>
        <v>9</v>
      </c>
      <c r="M1939" s="5">
        <f t="shared" si="686"/>
        <v>2023</v>
      </c>
      <c r="N1939" s="98">
        <v>3124</v>
      </c>
      <c r="O1939" s="6">
        <f t="shared" si="689"/>
        <v>-3124</v>
      </c>
      <c r="P1939" s="6">
        <f t="shared" si="687"/>
        <v>0</v>
      </c>
      <c r="Q1939" s="7">
        <f t="shared" si="688"/>
        <v>3418165.350000001</v>
      </c>
      <c r="R1939" s="44" t="str">
        <f>VLOOKUP(F1939,'Set up'!$A$2:$E$48,5,FALSE)</f>
        <v>Chq</v>
      </c>
      <c r="S1939" s="1" t="s">
        <v>2260</v>
      </c>
    </row>
    <row r="1940" spans="1:19" ht="15" customHeight="1" x14ac:dyDescent="0.35">
      <c r="A1940" s="4">
        <v>45139</v>
      </c>
      <c r="B1940" s="5">
        <f t="shared" si="682"/>
        <v>8</v>
      </c>
      <c r="C1940" s="5">
        <f t="shared" si="683"/>
        <v>2023</v>
      </c>
      <c r="D1940" s="88" t="s">
        <v>1794</v>
      </c>
      <c r="E1940" s="5" t="str">
        <f>VLOOKUP(F1940,'Set up'!$A$2:$C$48,2,FALSE)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up'!$A$2:$C$48,3,FALSE)</f>
        <v>Cash</v>
      </c>
      <c r="J1940" s="5">
        <f>VLOOKUP(F1940,'Set up'!$A$2:$D$48,4,FALSE)</f>
        <v>0</v>
      </c>
      <c r="K1940" s="4">
        <f t="shared" si="684"/>
        <v>45139</v>
      </c>
      <c r="L1940" s="5">
        <f t="shared" si="685"/>
        <v>8</v>
      </c>
      <c r="M1940" s="5">
        <f t="shared" si="686"/>
        <v>2023</v>
      </c>
      <c r="N1940" s="96">
        <v>3388</v>
      </c>
      <c r="O1940" s="6">
        <f t="shared" ref="O1940:O1942" si="690">-N1940</f>
        <v>-3388</v>
      </c>
      <c r="P1940" s="6">
        <f t="shared" si="687"/>
        <v>0</v>
      </c>
      <c r="Q1940" s="7">
        <f t="shared" si="688"/>
        <v>3421553.350000001</v>
      </c>
      <c r="R1940" s="44" t="str">
        <f>VLOOKUP(F1940,'Set up'!$A$2:$E$48,5,FALSE)</f>
        <v>Cash</v>
      </c>
      <c r="S1940" s="1" t="s">
        <v>1842</v>
      </c>
    </row>
    <row r="1941" spans="1:19" ht="15" customHeight="1" x14ac:dyDescent="0.35">
      <c r="A1941" s="4">
        <v>45139</v>
      </c>
      <c r="B1941" s="5">
        <f t="shared" si="682"/>
        <v>8</v>
      </c>
      <c r="C1941" s="5">
        <f t="shared" si="683"/>
        <v>2023</v>
      </c>
      <c r="D1941" s="88" t="s">
        <v>1794</v>
      </c>
      <c r="E1941" s="5" t="str">
        <f>VLOOKUP(F1941,'Set up'!$A$2:$C$48,2,FALSE)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up'!$A$2:$C$48,3,FALSE)</f>
        <v>Cash</v>
      </c>
      <c r="J1941" s="5">
        <f>VLOOKUP(F1941,'Set up'!$A$2:$D$48,4,FALSE)</f>
        <v>0</v>
      </c>
      <c r="K1941" s="4">
        <f t="shared" si="684"/>
        <v>45139</v>
      </c>
      <c r="L1941" s="5">
        <f t="shared" si="685"/>
        <v>8</v>
      </c>
      <c r="M1941" s="5">
        <f t="shared" si="686"/>
        <v>2023</v>
      </c>
      <c r="N1941" s="96">
        <v>936</v>
      </c>
      <c r="O1941" s="6">
        <f t="shared" si="690"/>
        <v>-936</v>
      </c>
      <c r="P1941" s="6">
        <f t="shared" si="687"/>
        <v>0</v>
      </c>
      <c r="Q1941" s="7">
        <f t="shared" si="688"/>
        <v>3422489.350000001</v>
      </c>
      <c r="R1941" s="44" t="str">
        <f>VLOOKUP(F1941,'Set up'!$A$2:$E$48,5,FALSE)</f>
        <v>Cash</v>
      </c>
      <c r="S1941" s="1" t="s">
        <v>1842</v>
      </c>
    </row>
    <row r="1942" spans="1:19" ht="15" customHeight="1" x14ac:dyDescent="0.35">
      <c r="A1942" s="4">
        <v>45139</v>
      </c>
      <c r="B1942" s="5">
        <f t="shared" si="682"/>
        <v>8</v>
      </c>
      <c r="C1942" s="5">
        <f t="shared" si="683"/>
        <v>2023</v>
      </c>
      <c r="D1942" s="88" t="s">
        <v>1794</v>
      </c>
      <c r="E1942" s="5" t="str">
        <f>VLOOKUP(F1942,'Set up'!$A$2:$C$48,2,FALSE)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up'!$A$2:$C$48,3,FALSE)</f>
        <v>Cash</v>
      </c>
      <c r="J1942" s="5">
        <f>VLOOKUP(F1942,'Set up'!$A$2:$D$48,4,FALSE)</f>
        <v>0</v>
      </c>
      <c r="K1942" s="4">
        <f t="shared" si="684"/>
        <v>45139</v>
      </c>
      <c r="L1942" s="5">
        <f t="shared" si="685"/>
        <v>8</v>
      </c>
      <c r="M1942" s="5">
        <f t="shared" si="686"/>
        <v>2023</v>
      </c>
      <c r="N1942" s="96">
        <v>62.5</v>
      </c>
      <c r="O1942" s="6">
        <f t="shared" si="690"/>
        <v>-62.5</v>
      </c>
      <c r="P1942" s="6">
        <f t="shared" si="687"/>
        <v>0</v>
      </c>
      <c r="Q1942" s="7">
        <f t="shared" si="688"/>
        <v>3422551.850000001</v>
      </c>
      <c r="R1942" s="44" t="str">
        <f>VLOOKUP(F1942,'Set up'!$A$2:$E$48,5,FALSE)</f>
        <v>Cash</v>
      </c>
      <c r="S1942" s="1" t="s">
        <v>1842</v>
      </c>
    </row>
    <row r="1943" spans="1:19" ht="15" customHeight="1" x14ac:dyDescent="0.35">
      <c r="A1943" s="4">
        <v>45140</v>
      </c>
      <c r="B1943" s="5">
        <f t="shared" si="682"/>
        <v>8</v>
      </c>
      <c r="C1943" s="5">
        <f t="shared" si="683"/>
        <v>2023</v>
      </c>
      <c r="D1943" s="88" t="s">
        <v>1795</v>
      </c>
      <c r="E1943" s="5" t="str">
        <f>VLOOKUP(F1943,'Set up'!$A$2:$C$48,2,FALSE)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up'!$A$2:$C$48,3,FALSE)</f>
        <v>120</v>
      </c>
      <c r="J1943" s="5">
        <f>VLOOKUP(F1943,'Set up'!$A$2:$D$48,4,FALSE)</f>
        <v>120</v>
      </c>
      <c r="K1943" s="4">
        <f t="shared" si="684"/>
        <v>45260</v>
      </c>
      <c r="L1943" s="5">
        <f t="shared" si="685"/>
        <v>11</v>
      </c>
      <c r="M1943" s="5">
        <f t="shared" si="686"/>
        <v>2023</v>
      </c>
      <c r="N1943" s="96">
        <v>9636</v>
      </c>
      <c r="O1943" s="6">
        <f t="shared" ref="O1943:O1958" si="691">-N1943</f>
        <v>-9636</v>
      </c>
      <c r="P1943" s="6">
        <f t="shared" si="687"/>
        <v>0</v>
      </c>
      <c r="Q1943" s="7">
        <f t="shared" si="688"/>
        <v>3432187.850000001</v>
      </c>
      <c r="R1943" s="44" t="str">
        <f>VLOOKUP(F1943,'Set up'!$A$2:$E$48,5,FALSE)</f>
        <v>Trsf</v>
      </c>
      <c r="S1943" s="1" t="s">
        <v>2344</v>
      </c>
    </row>
    <row r="1944" spans="1:19" ht="15" customHeight="1" x14ac:dyDescent="0.35">
      <c r="A1944" s="4">
        <v>45140</v>
      </c>
      <c r="B1944" s="5">
        <f t="shared" si="682"/>
        <v>8</v>
      </c>
      <c r="C1944" s="5">
        <f t="shared" si="683"/>
        <v>2023</v>
      </c>
      <c r="D1944" s="88" t="s">
        <v>1795</v>
      </c>
      <c r="E1944" s="5" t="str">
        <f>VLOOKUP(F1944,'Set up'!$A$2:$C$48,2,FALSE)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up'!$A$2:$C$48,3,FALSE)</f>
        <v>120</v>
      </c>
      <c r="J1944" s="5">
        <f>VLOOKUP(F1944,'Set up'!$A$2:$D$48,4,FALSE)</f>
        <v>120</v>
      </c>
      <c r="K1944" s="4">
        <f t="shared" si="684"/>
        <v>45260</v>
      </c>
      <c r="L1944" s="5">
        <f t="shared" si="685"/>
        <v>11</v>
      </c>
      <c r="M1944" s="5">
        <f t="shared" si="686"/>
        <v>2023</v>
      </c>
      <c r="N1944" s="96">
        <v>1800</v>
      </c>
      <c r="O1944" s="6">
        <f t="shared" si="691"/>
        <v>-1800</v>
      </c>
      <c r="P1944" s="6">
        <f t="shared" si="687"/>
        <v>0</v>
      </c>
      <c r="Q1944" s="7">
        <f t="shared" si="688"/>
        <v>3433987.850000001</v>
      </c>
      <c r="R1944" s="44" t="str">
        <f>VLOOKUP(F1944,'Set up'!$A$2:$E$48,5,FALSE)</f>
        <v>Trsf</v>
      </c>
      <c r="S1944" s="1" t="s">
        <v>2344</v>
      </c>
    </row>
    <row r="1945" spans="1:19" ht="15" customHeight="1" x14ac:dyDescent="0.35">
      <c r="A1945" s="4">
        <v>45140</v>
      </c>
      <c r="B1945" s="5">
        <f t="shared" si="682"/>
        <v>8</v>
      </c>
      <c r="C1945" s="5">
        <f t="shared" si="683"/>
        <v>2023</v>
      </c>
      <c r="D1945" s="88" t="s">
        <v>1795</v>
      </c>
      <c r="E1945" s="5" t="str">
        <f>VLOOKUP(F1945,'Set up'!$A$2:$C$48,2,FALSE)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up'!$A$2:$C$48,3,FALSE)</f>
        <v>120</v>
      </c>
      <c r="J1945" s="5">
        <f>VLOOKUP(F1945,'Set up'!$A$2:$D$48,4,FALSE)</f>
        <v>120</v>
      </c>
      <c r="K1945" s="4">
        <f t="shared" si="684"/>
        <v>45260</v>
      </c>
      <c r="L1945" s="5">
        <f t="shared" si="685"/>
        <v>11</v>
      </c>
      <c r="M1945" s="5">
        <f t="shared" si="686"/>
        <v>2023</v>
      </c>
      <c r="N1945" s="96">
        <v>862.5</v>
      </c>
      <c r="O1945" s="6">
        <f t="shared" si="691"/>
        <v>-862.5</v>
      </c>
      <c r="P1945" s="6">
        <f t="shared" si="687"/>
        <v>0</v>
      </c>
      <c r="Q1945" s="7">
        <f t="shared" si="688"/>
        <v>3434850.350000001</v>
      </c>
      <c r="R1945" s="44" t="str">
        <f>VLOOKUP(F1945,'Set up'!$A$2:$E$48,5,FALSE)</f>
        <v>Trsf</v>
      </c>
      <c r="S1945" s="1" t="s">
        <v>2344</v>
      </c>
    </row>
    <row r="1946" spans="1:19" ht="15" customHeight="1" x14ac:dyDescent="0.35">
      <c r="A1946" s="4">
        <v>45140</v>
      </c>
      <c r="B1946" s="5">
        <f t="shared" si="682"/>
        <v>8</v>
      </c>
      <c r="C1946" s="5">
        <f t="shared" si="683"/>
        <v>2023</v>
      </c>
      <c r="D1946" s="88" t="s">
        <v>1795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up'!$A$2:$C$48,3,FALSE)</f>
        <v>120</v>
      </c>
      <c r="J1946" s="5">
        <f>VLOOKUP(F1946,'Set up'!$A$2:$D$48,4,FALSE)</f>
        <v>120</v>
      </c>
      <c r="K1946" s="4">
        <f t="shared" si="684"/>
        <v>45260</v>
      </c>
      <c r="L1946" s="5">
        <f t="shared" si="685"/>
        <v>11</v>
      </c>
      <c r="M1946" s="5">
        <f t="shared" si="686"/>
        <v>2023</v>
      </c>
      <c r="N1946" s="96">
        <v>420</v>
      </c>
      <c r="O1946" s="6">
        <f t="shared" si="691"/>
        <v>-420</v>
      </c>
      <c r="P1946" s="6">
        <f t="shared" si="687"/>
        <v>0</v>
      </c>
      <c r="Q1946" s="7">
        <f t="shared" si="688"/>
        <v>3435270.350000001</v>
      </c>
      <c r="R1946" s="44" t="str">
        <f>VLOOKUP(F1946,'Set up'!$A$2:$E$48,5,FALSE)</f>
        <v>Trsf</v>
      </c>
      <c r="S1946" s="1" t="s">
        <v>2344</v>
      </c>
    </row>
    <row r="1947" spans="1:19" ht="15" customHeight="1" x14ac:dyDescent="0.35">
      <c r="A1947" s="4">
        <v>45140</v>
      </c>
      <c r="B1947" s="5">
        <f t="shared" si="682"/>
        <v>8</v>
      </c>
      <c r="C1947" s="5">
        <f t="shared" si="683"/>
        <v>2023</v>
      </c>
      <c r="D1947" s="88" t="s">
        <v>1795</v>
      </c>
      <c r="E1947" s="5" t="str">
        <f>VLOOKUP(F1947,'Set up'!$A$2:$C$48,2,FALSE)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up'!$A$2:$C$48,3,FALSE)</f>
        <v>120</v>
      </c>
      <c r="J1947" s="5">
        <f>VLOOKUP(F1947,'Set up'!$A$2:$D$48,4,FALSE)</f>
        <v>120</v>
      </c>
      <c r="K1947" s="4">
        <f t="shared" si="684"/>
        <v>45260</v>
      </c>
      <c r="L1947" s="5">
        <f t="shared" si="685"/>
        <v>11</v>
      </c>
      <c r="M1947" s="5">
        <f t="shared" si="686"/>
        <v>2023</v>
      </c>
      <c r="N1947" s="96">
        <v>420</v>
      </c>
      <c r="O1947" s="6">
        <f t="shared" si="691"/>
        <v>-420</v>
      </c>
      <c r="P1947" s="6">
        <f t="shared" si="687"/>
        <v>0</v>
      </c>
      <c r="Q1947" s="7">
        <f t="shared" si="688"/>
        <v>3435690.350000001</v>
      </c>
      <c r="R1947" s="44" t="str">
        <f>VLOOKUP(F1947,'Set up'!$A$2:$E$48,5,FALSE)</f>
        <v>Trsf</v>
      </c>
      <c r="S1947" s="1" t="s">
        <v>2344</v>
      </c>
    </row>
    <row r="1948" spans="1:19" ht="15" customHeight="1" x14ac:dyDescent="0.35">
      <c r="A1948" s="4">
        <v>45140</v>
      </c>
      <c r="B1948" s="5">
        <f t="shared" si="682"/>
        <v>8</v>
      </c>
      <c r="C1948" s="5">
        <f t="shared" si="683"/>
        <v>2023</v>
      </c>
      <c r="D1948" s="88" t="s">
        <v>1795</v>
      </c>
      <c r="E1948" s="5" t="str">
        <f>VLOOKUP(F1948,'Set up'!$A$2:$C$48,2,FALSE)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up'!$A$2:$C$48,3,FALSE)</f>
        <v>120</v>
      </c>
      <c r="J1948" s="5">
        <f>VLOOKUP(F1948,'Set up'!$A$2:$D$48,4,FALSE)</f>
        <v>120</v>
      </c>
      <c r="K1948" s="4">
        <f t="shared" si="684"/>
        <v>45260</v>
      </c>
      <c r="L1948" s="5">
        <f t="shared" si="685"/>
        <v>11</v>
      </c>
      <c r="M1948" s="5">
        <f t="shared" si="686"/>
        <v>2023</v>
      </c>
      <c r="N1948" s="96">
        <v>395</v>
      </c>
      <c r="O1948" s="6">
        <f t="shared" si="691"/>
        <v>-395</v>
      </c>
      <c r="P1948" s="6">
        <f t="shared" si="687"/>
        <v>0</v>
      </c>
      <c r="Q1948" s="7">
        <f t="shared" si="688"/>
        <v>3436085.350000001</v>
      </c>
      <c r="R1948" s="44" t="str">
        <f>VLOOKUP(F1948,'Set up'!$A$2:$E$48,5,FALSE)</f>
        <v>Trsf</v>
      </c>
      <c r="S1948" s="1" t="s">
        <v>2344</v>
      </c>
    </row>
    <row r="1949" spans="1:19" ht="15" customHeight="1" x14ac:dyDescent="0.35">
      <c r="A1949" s="4">
        <v>45141</v>
      </c>
      <c r="B1949" s="5">
        <f t="shared" si="682"/>
        <v>8</v>
      </c>
      <c r="C1949" s="5">
        <f t="shared" si="683"/>
        <v>2023</v>
      </c>
      <c r="D1949" s="88" t="s">
        <v>1797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up'!$A$2:$C$48,3,FALSE)</f>
        <v>Cash</v>
      </c>
      <c r="J1949" s="5">
        <f>VLOOKUP(F1949,'Set up'!$A$2:$D$48,4,FALSE)</f>
        <v>0</v>
      </c>
      <c r="K1949" s="4">
        <f t="shared" si="684"/>
        <v>45141</v>
      </c>
      <c r="L1949" s="5">
        <f t="shared" si="685"/>
        <v>8</v>
      </c>
      <c r="M1949" s="5">
        <f t="shared" si="686"/>
        <v>2023</v>
      </c>
      <c r="N1949" s="96">
        <v>1738</v>
      </c>
      <c r="O1949" s="6">
        <f t="shared" si="691"/>
        <v>-1738</v>
      </c>
      <c r="P1949" s="6">
        <f t="shared" si="687"/>
        <v>0</v>
      </c>
      <c r="Q1949" s="7">
        <f t="shared" si="688"/>
        <v>3437823.350000001</v>
      </c>
      <c r="R1949" s="44" t="str">
        <f>VLOOKUP(F1949,'Set up'!$A$2:$E$48,5,FALSE)</f>
        <v>Chq</v>
      </c>
      <c r="S1949" s="1" t="s">
        <v>2088</v>
      </c>
    </row>
    <row r="1950" spans="1:19" ht="15" customHeight="1" x14ac:dyDescent="0.35">
      <c r="A1950" s="4">
        <v>45141</v>
      </c>
      <c r="B1950" s="5">
        <f t="shared" si="682"/>
        <v>8</v>
      </c>
      <c r="C1950" s="5">
        <f t="shared" si="683"/>
        <v>2023</v>
      </c>
      <c r="D1950" s="88" t="s">
        <v>1797</v>
      </c>
      <c r="E1950" s="5" t="str">
        <f>VLOOKUP(F1950,'Set up'!$A$2:$C$48,2,FALSE)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up'!$A$2:$C$48,3,FALSE)</f>
        <v>Cash</v>
      </c>
      <c r="J1950" s="5">
        <f>VLOOKUP(F1950,'Set up'!$A$2:$D$48,4,FALSE)</f>
        <v>0</v>
      </c>
      <c r="K1950" s="4">
        <f t="shared" si="684"/>
        <v>45141</v>
      </c>
      <c r="L1950" s="5">
        <f t="shared" si="685"/>
        <v>8</v>
      </c>
      <c r="M1950" s="5">
        <f t="shared" si="686"/>
        <v>2023</v>
      </c>
      <c r="N1950" s="96">
        <v>468</v>
      </c>
      <c r="O1950" s="6">
        <f t="shared" si="691"/>
        <v>-468</v>
      </c>
      <c r="P1950" s="6">
        <f t="shared" si="687"/>
        <v>0</v>
      </c>
      <c r="Q1950" s="7">
        <f t="shared" si="688"/>
        <v>3438291.350000001</v>
      </c>
      <c r="R1950" s="44" t="str">
        <f>VLOOKUP(F1950,'Set up'!$A$2:$E$48,5,FALSE)</f>
        <v>Chq</v>
      </c>
      <c r="S1950" s="1" t="s">
        <v>2088</v>
      </c>
    </row>
    <row r="1951" spans="1:19" ht="15" customHeight="1" x14ac:dyDescent="0.35">
      <c r="A1951" s="4">
        <v>45141</v>
      </c>
      <c r="B1951" s="5">
        <f t="shared" si="682"/>
        <v>8</v>
      </c>
      <c r="C1951" s="5">
        <f t="shared" si="683"/>
        <v>2023</v>
      </c>
      <c r="D1951" s="88" t="s">
        <v>1797</v>
      </c>
      <c r="E1951" s="5" t="str">
        <f>VLOOKUP(F1951,'Set up'!$A$2:$C$48,2,FALSE)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up'!$A$2:$C$48,3,FALSE)</f>
        <v>Cash</v>
      </c>
      <c r="J1951" s="5">
        <f>VLOOKUP(F1951,'Set up'!$A$2:$D$48,4,FALSE)</f>
        <v>0</v>
      </c>
      <c r="K1951" s="4">
        <f t="shared" si="684"/>
        <v>45141</v>
      </c>
      <c r="L1951" s="5">
        <f t="shared" si="685"/>
        <v>8</v>
      </c>
      <c r="M1951" s="5">
        <f t="shared" si="686"/>
        <v>2023</v>
      </c>
      <c r="N1951" s="96">
        <v>175</v>
      </c>
      <c r="O1951" s="6">
        <f t="shared" si="691"/>
        <v>-175</v>
      </c>
      <c r="P1951" s="6">
        <f t="shared" si="687"/>
        <v>0</v>
      </c>
      <c r="Q1951" s="7">
        <f t="shared" si="688"/>
        <v>3438466.350000001</v>
      </c>
      <c r="R1951" s="44" t="str">
        <f>VLOOKUP(F1951,'Set up'!$A$2:$E$48,5,FALSE)</f>
        <v>Chq</v>
      </c>
      <c r="S1951" s="1" t="s">
        <v>2088</v>
      </c>
    </row>
    <row r="1952" spans="1:19" ht="15" customHeight="1" x14ac:dyDescent="0.35">
      <c r="A1952" s="4">
        <v>45142</v>
      </c>
      <c r="B1952" s="5">
        <f t="shared" si="682"/>
        <v>8</v>
      </c>
      <c r="C1952" s="5">
        <f t="shared" si="683"/>
        <v>2023</v>
      </c>
      <c r="D1952" s="88" t="s">
        <v>1798</v>
      </c>
      <c r="E1952" s="5" t="str">
        <f>VLOOKUP(F1952,'Set up'!$A$2:$C$48,2,FALSE)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up'!$A$2:$C$48,3,FALSE)</f>
        <v>Cash</v>
      </c>
      <c r="J1952" s="5">
        <f>VLOOKUP(F1952,'Set up'!$A$2:$D$48,4,FALSE)</f>
        <v>0</v>
      </c>
      <c r="K1952" s="4">
        <f t="shared" si="684"/>
        <v>45142</v>
      </c>
      <c r="L1952" s="5">
        <f t="shared" si="685"/>
        <v>8</v>
      </c>
      <c r="M1952" s="5">
        <f t="shared" si="686"/>
        <v>2023</v>
      </c>
      <c r="N1952" s="96">
        <v>1738</v>
      </c>
      <c r="O1952" s="6">
        <f>-499.3-1000-238.7</f>
        <v>-1738</v>
      </c>
      <c r="P1952" s="6">
        <f t="shared" si="687"/>
        <v>0</v>
      </c>
      <c r="Q1952" s="7">
        <f t="shared" si="688"/>
        <v>3440204.350000001</v>
      </c>
      <c r="R1952" s="44" t="str">
        <f>VLOOKUP(F1952,'Set up'!$A$2:$E$48,5,FALSE)</f>
        <v>Trsf</v>
      </c>
      <c r="S1952" s="1" t="s">
        <v>2386</v>
      </c>
    </row>
    <row r="1953" spans="1:19" ht="15" customHeight="1" x14ac:dyDescent="0.35">
      <c r="A1953" s="4">
        <v>45142</v>
      </c>
      <c r="B1953" s="5">
        <f t="shared" si="682"/>
        <v>8</v>
      </c>
      <c r="C1953" s="5">
        <f t="shared" si="683"/>
        <v>2023</v>
      </c>
      <c r="D1953" s="88" t="s">
        <v>1798</v>
      </c>
      <c r="E1953" s="5" t="str">
        <f>VLOOKUP(F1953,'Set up'!$A$2:$C$48,2,FALSE)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up'!$A$2:$C$48,3,FALSE)</f>
        <v>Cash</v>
      </c>
      <c r="J1953" s="5">
        <f>VLOOKUP(F1953,'Set up'!$A$2:$D$48,4,FALSE)</f>
        <v>0</v>
      </c>
      <c r="K1953" s="4">
        <f t="shared" si="684"/>
        <v>45142</v>
      </c>
      <c r="L1953" s="5">
        <f t="shared" si="685"/>
        <v>8</v>
      </c>
      <c r="M1953" s="5">
        <f t="shared" si="686"/>
        <v>2023</v>
      </c>
      <c r="N1953" s="96">
        <v>125</v>
      </c>
      <c r="O1953" s="6">
        <f t="shared" si="691"/>
        <v>-125</v>
      </c>
      <c r="P1953" s="6">
        <f t="shared" si="687"/>
        <v>0</v>
      </c>
      <c r="Q1953" s="7">
        <f t="shared" si="688"/>
        <v>3440329.350000001</v>
      </c>
      <c r="R1953" s="44" t="str">
        <f>VLOOKUP(F1953,'Set up'!$A$2:$E$48,5,FALSE)</f>
        <v>Trsf</v>
      </c>
      <c r="S1953" s="1" t="s">
        <v>2387</v>
      </c>
    </row>
    <row r="1954" spans="1:19" ht="15" customHeight="1" x14ac:dyDescent="0.35">
      <c r="A1954" s="4">
        <v>45142</v>
      </c>
      <c r="B1954" s="5">
        <f t="shared" si="682"/>
        <v>8</v>
      </c>
      <c r="C1954" s="5">
        <f t="shared" si="683"/>
        <v>2023</v>
      </c>
      <c r="D1954" s="88" t="s">
        <v>1798</v>
      </c>
      <c r="E1954" s="5" t="str">
        <f>VLOOKUP(F1954,'Set up'!$A$2:$C$48,2,FALSE)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up'!$A$2:$C$48,3,FALSE)</f>
        <v>Cash</v>
      </c>
      <c r="J1954" s="5">
        <f>VLOOKUP(F1954,'Set up'!$A$2:$D$48,4,FALSE)</f>
        <v>0</v>
      </c>
      <c r="K1954" s="4">
        <f t="shared" si="684"/>
        <v>45142</v>
      </c>
      <c r="L1954" s="5">
        <f t="shared" si="685"/>
        <v>8</v>
      </c>
      <c r="M1954" s="5">
        <f t="shared" si="686"/>
        <v>2023</v>
      </c>
      <c r="N1954" s="96">
        <v>390</v>
      </c>
      <c r="O1954" s="6">
        <f t="shared" si="691"/>
        <v>-390</v>
      </c>
      <c r="P1954" s="6">
        <f t="shared" si="687"/>
        <v>0</v>
      </c>
      <c r="Q1954" s="7">
        <f t="shared" si="688"/>
        <v>3440719.350000001</v>
      </c>
      <c r="R1954" s="44" t="str">
        <f>VLOOKUP(F1954,'Set up'!$A$2:$E$48,5,FALSE)</f>
        <v>Trsf</v>
      </c>
      <c r="S1954" s="1" t="s">
        <v>2388</v>
      </c>
    </row>
    <row r="1955" spans="1:19" ht="15" customHeight="1" x14ac:dyDescent="0.35">
      <c r="A1955" s="4">
        <v>45142</v>
      </c>
      <c r="B1955" s="5">
        <f t="shared" si="682"/>
        <v>8</v>
      </c>
      <c r="C1955" s="5">
        <f t="shared" si="683"/>
        <v>2023</v>
      </c>
      <c r="D1955" s="88" t="s">
        <v>1798</v>
      </c>
      <c r="E1955" s="5" t="str">
        <f>VLOOKUP(F1955,'Set up'!$A$2:$C$48,2,FALSE)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up'!$A$2:$C$48,3,FALSE)</f>
        <v>Cash</v>
      </c>
      <c r="J1955" s="5">
        <f>VLOOKUP(F1955,'Set up'!$A$2:$D$48,4,FALSE)</f>
        <v>0</v>
      </c>
      <c r="K1955" s="4">
        <f t="shared" si="684"/>
        <v>45142</v>
      </c>
      <c r="L1955" s="5">
        <f t="shared" si="685"/>
        <v>8</v>
      </c>
      <c r="M1955" s="5">
        <f t="shared" si="686"/>
        <v>2023</v>
      </c>
      <c r="N1955" s="96">
        <v>420</v>
      </c>
      <c r="O1955" s="6">
        <f>-246.3-173.7</f>
        <v>-420</v>
      </c>
      <c r="P1955" s="6">
        <f t="shared" si="687"/>
        <v>0</v>
      </c>
      <c r="Q1955" s="7">
        <f t="shared" si="688"/>
        <v>3441139.350000001</v>
      </c>
      <c r="R1955" s="44" t="str">
        <f>VLOOKUP(F1955,'Set up'!$A$2:$E$48,5,FALSE)</f>
        <v>Trsf</v>
      </c>
      <c r="S1955" s="1" t="s">
        <v>2390</v>
      </c>
    </row>
    <row r="1956" spans="1:19" ht="15" customHeight="1" x14ac:dyDescent="0.35">
      <c r="A1956" s="4">
        <v>45142</v>
      </c>
      <c r="B1956" s="5">
        <f t="shared" si="682"/>
        <v>8</v>
      </c>
      <c r="C1956" s="5">
        <f t="shared" si="683"/>
        <v>2023</v>
      </c>
      <c r="D1956" s="88" t="s">
        <v>1798</v>
      </c>
      <c r="E1956" s="5" t="str">
        <f>VLOOKUP(F1956,'Set up'!$A$2:$C$48,2,FALSE)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up'!$A$2:$C$48,3,FALSE)</f>
        <v>Cash</v>
      </c>
      <c r="J1956" s="5">
        <f>VLOOKUP(F1956,'Set up'!$A$2:$D$48,4,FALSE)</f>
        <v>0</v>
      </c>
      <c r="K1956" s="4">
        <f t="shared" si="684"/>
        <v>45142</v>
      </c>
      <c r="L1956" s="5">
        <f t="shared" si="685"/>
        <v>8</v>
      </c>
      <c r="M1956" s="5">
        <f t="shared" si="686"/>
        <v>2023</v>
      </c>
      <c r="N1956" s="96">
        <v>160</v>
      </c>
      <c r="O1956" s="6">
        <f t="shared" si="691"/>
        <v>-160</v>
      </c>
      <c r="P1956" s="6">
        <f t="shared" si="687"/>
        <v>0</v>
      </c>
      <c r="Q1956" s="7">
        <f t="shared" si="688"/>
        <v>3441299.350000001</v>
      </c>
      <c r="R1956" s="44" t="str">
        <f>VLOOKUP(F1956,'Set up'!$A$2:$E$48,5,FALSE)</f>
        <v>Trsf</v>
      </c>
      <c r="S1956" s="1" t="s">
        <v>2389</v>
      </c>
    </row>
    <row r="1957" spans="1:19" ht="15" customHeight="1" x14ac:dyDescent="0.35">
      <c r="A1957" s="4">
        <v>45142</v>
      </c>
      <c r="B1957" s="5">
        <f t="shared" si="682"/>
        <v>8</v>
      </c>
      <c r="C1957" s="5">
        <f t="shared" si="683"/>
        <v>2023</v>
      </c>
      <c r="D1957" s="88" t="s">
        <v>1798</v>
      </c>
      <c r="E1957" s="5" t="str">
        <f>VLOOKUP(F1957,'Set up'!$A$2:$C$48,2,FALSE)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up'!$A$2:$C$48,3,FALSE)</f>
        <v>Cash</v>
      </c>
      <c r="J1957" s="5">
        <f>VLOOKUP(F1957,'Set up'!$A$2:$D$48,4,FALSE)</f>
        <v>0</v>
      </c>
      <c r="K1957" s="4">
        <f t="shared" si="684"/>
        <v>45142</v>
      </c>
      <c r="L1957" s="5">
        <f t="shared" si="685"/>
        <v>8</v>
      </c>
      <c r="M1957" s="5">
        <f t="shared" si="686"/>
        <v>2023</v>
      </c>
      <c r="N1957" s="96">
        <v>150</v>
      </c>
      <c r="O1957" s="6">
        <f t="shared" si="691"/>
        <v>-150</v>
      </c>
      <c r="P1957" s="6">
        <f t="shared" si="687"/>
        <v>0</v>
      </c>
      <c r="Q1957" s="7">
        <f t="shared" si="688"/>
        <v>3441449.350000001</v>
      </c>
      <c r="R1957" s="44" t="str">
        <f>VLOOKUP(F1957,'Set up'!$A$2:$E$48,5,FALSE)</f>
        <v>Trsf</v>
      </c>
      <c r="S1957" s="1" t="s">
        <v>2391</v>
      </c>
    </row>
    <row r="1958" spans="1:19" ht="15" customHeight="1" x14ac:dyDescent="0.35">
      <c r="A1958" s="4">
        <v>45142</v>
      </c>
      <c r="B1958" s="5">
        <f t="shared" si="682"/>
        <v>8</v>
      </c>
      <c r="C1958" s="5">
        <f t="shared" si="683"/>
        <v>2023</v>
      </c>
      <c r="D1958" s="88" t="s">
        <v>1798</v>
      </c>
      <c r="E1958" s="5" t="str">
        <f>VLOOKUP(F1958,'Set up'!$A$2:$C$48,2,FALSE)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up'!$A$2:$C$48,3,FALSE)</f>
        <v>Cash</v>
      </c>
      <c r="J1958" s="5">
        <f>VLOOKUP(F1958,'Set up'!$A$2:$D$48,4,FALSE)</f>
        <v>0</v>
      </c>
      <c r="K1958" s="4">
        <f t="shared" si="684"/>
        <v>45142</v>
      </c>
      <c r="L1958" s="5">
        <f t="shared" si="685"/>
        <v>8</v>
      </c>
      <c r="M1958" s="5">
        <f t="shared" si="686"/>
        <v>2023</v>
      </c>
      <c r="N1958" s="96">
        <v>260</v>
      </c>
      <c r="O1958" s="6">
        <f t="shared" si="691"/>
        <v>-260</v>
      </c>
      <c r="P1958" s="6">
        <f t="shared" si="687"/>
        <v>0</v>
      </c>
      <c r="Q1958" s="7">
        <f t="shared" si="688"/>
        <v>3441709.350000001</v>
      </c>
      <c r="R1958" s="44" t="str">
        <f>VLOOKUP(F1958,'Set up'!$A$2:$E$48,5,FALSE)</f>
        <v>Trsf</v>
      </c>
      <c r="S1958" s="1" t="s">
        <v>2392</v>
      </c>
    </row>
    <row r="1959" spans="1:19" ht="15" customHeight="1" x14ac:dyDescent="0.35">
      <c r="A1959" s="4">
        <v>45142</v>
      </c>
      <c r="B1959" s="5">
        <f t="shared" si="682"/>
        <v>8</v>
      </c>
      <c r="C1959" s="5">
        <f t="shared" si="683"/>
        <v>2023</v>
      </c>
      <c r="D1959" s="88" t="s">
        <v>1798</v>
      </c>
      <c r="E1959" s="5" t="str">
        <f>VLOOKUP(F1959,'Set up'!$A$2:$C$48,2,FALSE)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up'!$A$2:$C$48,3,FALSE)</f>
        <v>Cash</v>
      </c>
      <c r="J1959" s="5">
        <f>VLOOKUP(F1959,'Set up'!$A$2:$D$48,4,FALSE)</f>
        <v>0</v>
      </c>
      <c r="K1959" s="4">
        <f t="shared" si="684"/>
        <v>45142</v>
      </c>
      <c r="L1959" s="5">
        <f t="shared" si="685"/>
        <v>8</v>
      </c>
      <c r="M1959" s="5">
        <f t="shared" si="686"/>
        <v>2023</v>
      </c>
      <c r="N1959" s="96">
        <v>322.5</v>
      </c>
      <c r="O1959" s="6">
        <f>-256.3</f>
        <v>-256.3</v>
      </c>
      <c r="P1959" s="6">
        <f t="shared" si="687"/>
        <v>66.199999999999989</v>
      </c>
      <c r="Q1959" s="7">
        <f t="shared" si="688"/>
        <v>3442031.850000001</v>
      </c>
      <c r="R1959" s="44" t="str">
        <f>VLOOKUP(F1959,'Set up'!$A$2:$E$48,5,FALSE)</f>
        <v>Trsf</v>
      </c>
      <c r="S1959" s="1" t="s">
        <v>2393</v>
      </c>
    </row>
    <row r="1960" spans="1:19" ht="15" customHeight="1" x14ac:dyDescent="0.35">
      <c r="A1960" s="4">
        <v>45142</v>
      </c>
      <c r="B1960" s="5">
        <f t="shared" si="682"/>
        <v>8</v>
      </c>
      <c r="C1960" s="5">
        <f t="shared" si="683"/>
        <v>2023</v>
      </c>
      <c r="D1960" s="88" t="s">
        <v>1799</v>
      </c>
      <c r="E1960" s="5" t="str">
        <f>VLOOKUP(F1960,'Set up'!$A$2:$C$48,2,FALSE)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up'!$A$2:$C$48,3,FALSE)</f>
        <v>Cash</v>
      </c>
      <c r="J1960" s="5">
        <f>VLOOKUP(F1960,'Set up'!$A$2:$D$48,4,FALSE)</f>
        <v>0</v>
      </c>
      <c r="K1960" s="4">
        <f t="shared" si="684"/>
        <v>45142</v>
      </c>
      <c r="L1960" s="5">
        <f t="shared" si="685"/>
        <v>8</v>
      </c>
      <c r="M1960" s="5">
        <f t="shared" si="686"/>
        <v>2023</v>
      </c>
      <c r="N1960" s="96">
        <v>3124</v>
      </c>
      <c r="P1960" s="6">
        <f t="shared" si="687"/>
        <v>3124</v>
      </c>
      <c r="Q1960" s="7">
        <f t="shared" si="688"/>
        <v>3445155.850000001</v>
      </c>
      <c r="R1960" s="44" t="str">
        <f>VLOOKUP(F1960,'Set up'!$A$2:$E$48,5,FALSE)</f>
        <v>Trsf</v>
      </c>
    </row>
    <row r="1961" spans="1:19" ht="15" customHeight="1" x14ac:dyDescent="0.35">
      <c r="A1961" s="4">
        <v>45142</v>
      </c>
      <c r="B1961" s="5">
        <f t="shared" si="682"/>
        <v>8</v>
      </c>
      <c r="C1961" s="5">
        <f t="shared" si="683"/>
        <v>2023</v>
      </c>
      <c r="D1961" s="88" t="s">
        <v>1799</v>
      </c>
      <c r="E1961" s="5" t="str">
        <f>VLOOKUP(F1961,'Set up'!$A$2:$C$48,2,FALSE)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up'!$A$2:$C$48,3,FALSE)</f>
        <v>Cash</v>
      </c>
      <c r="J1961" s="5">
        <f>VLOOKUP(F1961,'Set up'!$A$2:$D$48,4,FALSE)</f>
        <v>0</v>
      </c>
      <c r="K1961" s="4">
        <f t="shared" si="684"/>
        <v>45142</v>
      </c>
      <c r="L1961" s="5">
        <f t="shared" si="685"/>
        <v>8</v>
      </c>
      <c r="M1961" s="5">
        <f t="shared" si="686"/>
        <v>2023</v>
      </c>
      <c r="N1961" s="96">
        <v>1134</v>
      </c>
      <c r="P1961" s="6">
        <f t="shared" si="687"/>
        <v>1134</v>
      </c>
      <c r="Q1961" s="7">
        <f t="shared" si="688"/>
        <v>3446289.850000001</v>
      </c>
      <c r="R1961" s="44" t="str">
        <f>VLOOKUP(F1961,'Set up'!$A$2:$E$48,5,FALSE)</f>
        <v>Trsf</v>
      </c>
    </row>
    <row r="1962" spans="1:19" ht="15" customHeight="1" x14ac:dyDescent="0.35">
      <c r="A1962" s="4">
        <v>45142</v>
      </c>
      <c r="B1962" s="5">
        <f t="shared" si="682"/>
        <v>8</v>
      </c>
      <c r="C1962" s="5">
        <f t="shared" si="683"/>
        <v>2023</v>
      </c>
      <c r="D1962" s="88" t="s">
        <v>1799</v>
      </c>
      <c r="E1962" s="5" t="str">
        <f>VLOOKUP(F1962,'Set up'!$A$2:$C$48,2,FALSE)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up'!$A$2:$C$48,3,FALSE)</f>
        <v>Cash</v>
      </c>
      <c r="J1962" s="5">
        <f>VLOOKUP(F1962,'Set up'!$A$2:$D$48,4,FALSE)</f>
        <v>0</v>
      </c>
      <c r="K1962" s="4">
        <f t="shared" si="684"/>
        <v>45142</v>
      </c>
      <c r="L1962" s="5">
        <f t="shared" si="685"/>
        <v>8</v>
      </c>
      <c r="M1962" s="5">
        <f t="shared" si="686"/>
        <v>2023</v>
      </c>
      <c r="N1962" s="96">
        <v>600</v>
      </c>
      <c r="P1962" s="6">
        <f t="shared" si="687"/>
        <v>600</v>
      </c>
      <c r="Q1962" s="7">
        <f t="shared" si="688"/>
        <v>3446889.850000001</v>
      </c>
      <c r="R1962" s="44" t="str">
        <f>VLOOKUP(F1962,'Set up'!$A$2:$E$48,5,FALSE)</f>
        <v>Trsf</v>
      </c>
    </row>
    <row r="1963" spans="1:19" ht="15" customHeight="1" x14ac:dyDescent="0.35">
      <c r="A1963" s="4">
        <v>45142</v>
      </c>
      <c r="B1963" s="5">
        <f t="shared" si="682"/>
        <v>8</v>
      </c>
      <c r="C1963" s="5">
        <f t="shared" si="683"/>
        <v>2023</v>
      </c>
      <c r="D1963" s="88" t="s">
        <v>1799</v>
      </c>
      <c r="E1963" s="5" t="str">
        <f>VLOOKUP(F1963,'Set up'!$A$2:$C$48,2,FALSE)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up'!$A$2:$C$48,3,FALSE)</f>
        <v>Cash</v>
      </c>
      <c r="J1963" s="5">
        <f>VLOOKUP(F1963,'Set up'!$A$2:$D$48,4,FALSE)</f>
        <v>0</v>
      </c>
      <c r="K1963" s="4">
        <f t="shared" si="684"/>
        <v>45142</v>
      </c>
      <c r="L1963" s="5">
        <f t="shared" si="685"/>
        <v>8</v>
      </c>
      <c r="M1963" s="5">
        <f t="shared" si="686"/>
        <v>2023</v>
      </c>
      <c r="N1963" s="96">
        <v>1000</v>
      </c>
      <c r="P1963" s="6">
        <f t="shared" si="687"/>
        <v>1000</v>
      </c>
      <c r="Q1963" s="7">
        <f t="shared" si="688"/>
        <v>3447889.850000001</v>
      </c>
      <c r="R1963" s="44" t="str">
        <f>VLOOKUP(F1963,'Set up'!$A$2:$E$48,5,FALSE)</f>
        <v>Trsf</v>
      </c>
    </row>
    <row r="1964" spans="1:19" ht="15" customHeight="1" x14ac:dyDescent="0.35">
      <c r="A1964" s="4">
        <v>45145</v>
      </c>
      <c r="B1964" s="5">
        <f t="shared" si="682"/>
        <v>8</v>
      </c>
      <c r="C1964" s="5">
        <f t="shared" si="683"/>
        <v>2023</v>
      </c>
      <c r="D1964" s="88" t="s">
        <v>1804</v>
      </c>
      <c r="E1964" s="5" t="str">
        <f>VLOOKUP(F1964,'Set up'!$A$2:$C$48,2,FALSE)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up'!$A$2:$C$48,3,FALSE)</f>
        <v>Cash</v>
      </c>
      <c r="J1964" s="5">
        <f>VLOOKUP(F1964,'Set up'!$A$2:$D$48,4,FALSE)</f>
        <v>0</v>
      </c>
      <c r="K1964" s="4">
        <f t="shared" si="684"/>
        <v>45145</v>
      </c>
      <c r="L1964" s="5">
        <f t="shared" si="685"/>
        <v>8</v>
      </c>
      <c r="M1964" s="5">
        <f t="shared" si="686"/>
        <v>2023</v>
      </c>
      <c r="N1964" s="96">
        <v>645</v>
      </c>
      <c r="O1964" s="6">
        <f t="shared" ref="O1964:O1967" si="692">-N1964</f>
        <v>-645</v>
      </c>
      <c r="P1964" s="6">
        <f t="shared" si="687"/>
        <v>0</v>
      </c>
      <c r="Q1964" s="7">
        <f t="shared" si="688"/>
        <v>3448534.850000001</v>
      </c>
      <c r="R1964" s="44" t="str">
        <f>VLOOKUP(F1964,'Set up'!$A$2:$E$48,5,FALSE)</f>
        <v>Cash</v>
      </c>
      <c r="S1964" s="1" t="s">
        <v>1843</v>
      </c>
    </row>
    <row r="1965" spans="1:19" ht="15" customHeight="1" x14ac:dyDescent="0.35">
      <c r="A1965" s="4">
        <v>45145</v>
      </c>
      <c r="B1965" s="5">
        <f t="shared" si="682"/>
        <v>8</v>
      </c>
      <c r="C1965" s="5">
        <f t="shared" si="683"/>
        <v>2023</v>
      </c>
      <c r="D1965" s="88" t="s">
        <v>1804</v>
      </c>
      <c r="E1965" s="5" t="str">
        <f>VLOOKUP(F1965,'Set up'!$A$2:$C$48,2,FALSE)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up'!$A$2:$C$48,3,FALSE)</f>
        <v>Cash</v>
      </c>
      <c r="J1965" s="5">
        <f>VLOOKUP(F1965,'Set up'!$A$2:$D$48,4,FALSE)</f>
        <v>0</v>
      </c>
      <c r="K1965" s="4">
        <f t="shared" si="684"/>
        <v>45145</v>
      </c>
      <c r="L1965" s="5">
        <f t="shared" si="685"/>
        <v>8</v>
      </c>
      <c r="M1965" s="5">
        <f t="shared" si="686"/>
        <v>2023</v>
      </c>
      <c r="N1965" s="96">
        <v>283.8</v>
      </c>
      <c r="O1965" s="6">
        <f t="shared" si="692"/>
        <v>-283.8</v>
      </c>
      <c r="P1965" s="6">
        <f t="shared" si="687"/>
        <v>0</v>
      </c>
      <c r="Q1965" s="7">
        <f t="shared" si="688"/>
        <v>3448818.6500000008</v>
      </c>
      <c r="R1965" s="44" t="str">
        <f>VLOOKUP(F1965,'Set up'!$A$2:$E$48,5,FALSE)</f>
        <v>Cash</v>
      </c>
      <c r="S1965" s="1" t="s">
        <v>1843</v>
      </c>
    </row>
    <row r="1966" spans="1:19" ht="15" customHeight="1" x14ac:dyDescent="0.35">
      <c r="A1966" s="4">
        <v>45145</v>
      </c>
      <c r="B1966" s="5">
        <f t="shared" si="682"/>
        <v>8</v>
      </c>
      <c r="C1966" s="5">
        <f t="shared" si="683"/>
        <v>2023</v>
      </c>
      <c r="D1966" s="88" t="s">
        <v>1804</v>
      </c>
      <c r="E1966" s="5" t="str">
        <f>VLOOKUP(F1966,'Set up'!$A$2:$C$48,2,FALSE)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up'!$A$2:$C$48,3,FALSE)</f>
        <v>Cash</v>
      </c>
      <c r="J1966" s="5">
        <f>VLOOKUP(F1966,'Set up'!$A$2:$D$48,4,FALSE)</f>
        <v>0</v>
      </c>
      <c r="K1966" s="4">
        <f t="shared" si="684"/>
        <v>45145</v>
      </c>
      <c r="L1966" s="5">
        <f t="shared" si="685"/>
        <v>8</v>
      </c>
      <c r="M1966" s="5">
        <f t="shared" si="686"/>
        <v>2023</v>
      </c>
      <c r="N1966" s="96">
        <v>160</v>
      </c>
      <c r="O1966" s="6">
        <f t="shared" si="692"/>
        <v>-160</v>
      </c>
      <c r="P1966" s="6">
        <f t="shared" si="687"/>
        <v>0</v>
      </c>
      <c r="Q1966" s="7">
        <f t="shared" si="688"/>
        <v>3448978.6500000008</v>
      </c>
      <c r="R1966" s="44" t="str">
        <f>VLOOKUP(F1966,'Set up'!$A$2:$E$48,5,FALSE)</f>
        <v>Cash</v>
      </c>
      <c r="S1966" s="1" t="s">
        <v>1843</v>
      </c>
    </row>
    <row r="1967" spans="1:19" ht="15" customHeight="1" x14ac:dyDescent="0.35">
      <c r="A1967" s="4">
        <v>45145</v>
      </c>
      <c r="B1967" s="5">
        <f t="shared" si="682"/>
        <v>8</v>
      </c>
      <c r="C1967" s="5">
        <f t="shared" si="683"/>
        <v>2023</v>
      </c>
      <c r="D1967" s="122" t="s">
        <v>1804</v>
      </c>
      <c r="E1967" s="5" t="str">
        <f>VLOOKUP(F1967,'Set up'!$A$2:$C$48,2,FALSE)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up'!$A$2:$C$48,3,FALSE)</f>
        <v>Cash</v>
      </c>
      <c r="J1967" s="5">
        <f>VLOOKUP(F1967,'Set up'!$A$2:$D$48,4,FALSE)</f>
        <v>0</v>
      </c>
      <c r="K1967" s="4">
        <f t="shared" si="684"/>
        <v>45145</v>
      </c>
      <c r="L1967" s="5">
        <f t="shared" si="685"/>
        <v>8</v>
      </c>
      <c r="M1967" s="5">
        <f t="shared" si="686"/>
        <v>2023</v>
      </c>
      <c r="N1967" s="96">
        <v>0</v>
      </c>
      <c r="O1967" s="6">
        <f t="shared" si="692"/>
        <v>0</v>
      </c>
      <c r="P1967" s="6">
        <f t="shared" si="687"/>
        <v>0</v>
      </c>
      <c r="Q1967" s="7">
        <f t="shared" si="688"/>
        <v>3448978.6500000008</v>
      </c>
      <c r="R1967" s="44" t="str">
        <f>VLOOKUP(F1967,'Set up'!$A$2:$E$48,5,FALSE)</f>
        <v>Cash</v>
      </c>
      <c r="S1967" s="1" t="s">
        <v>1843</v>
      </c>
    </row>
    <row r="1968" spans="1:19" ht="15" customHeight="1" x14ac:dyDescent="0.35">
      <c r="A1968" s="4">
        <v>45145</v>
      </c>
      <c r="B1968" s="5">
        <f t="shared" si="682"/>
        <v>8</v>
      </c>
      <c r="C1968" s="5">
        <f t="shared" si="683"/>
        <v>2023</v>
      </c>
      <c r="D1968" s="122" t="s">
        <v>1805</v>
      </c>
      <c r="E1968" s="5" t="str">
        <f>VLOOKUP(F1968,'Set up'!$A$2:$C$48,2,FALSE)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up'!$A$2:$C$48,3,FALSE)</f>
        <v>Cash</v>
      </c>
      <c r="J1968" s="5">
        <f>VLOOKUP(F1968,'Set up'!$A$2:$D$48,4,FALSE)</f>
        <v>0</v>
      </c>
      <c r="K1968" s="4">
        <f t="shared" si="684"/>
        <v>45145</v>
      </c>
      <c r="L1968" s="5">
        <f t="shared" si="685"/>
        <v>8</v>
      </c>
      <c r="M1968" s="5">
        <f t="shared" si="686"/>
        <v>2023</v>
      </c>
      <c r="N1968" s="96">
        <v>250</v>
      </c>
      <c r="P1968" s="6">
        <f t="shared" si="687"/>
        <v>250</v>
      </c>
      <c r="Q1968" s="7">
        <f t="shared" si="688"/>
        <v>3449228.6500000008</v>
      </c>
      <c r="R1968" s="44" t="str">
        <f>VLOOKUP(F1968,'Set up'!$A$2:$E$48,5,FALSE)</f>
        <v>Trsf</v>
      </c>
    </row>
    <row r="1969" spans="1:19" ht="15" customHeight="1" x14ac:dyDescent="0.35">
      <c r="A1969" s="4">
        <v>45145</v>
      </c>
      <c r="B1969" s="5">
        <f t="shared" si="682"/>
        <v>8</v>
      </c>
      <c r="C1969" s="5">
        <f t="shared" si="683"/>
        <v>2023</v>
      </c>
      <c r="D1969" s="122" t="s">
        <v>1806</v>
      </c>
      <c r="E1969" s="5" t="str">
        <f>VLOOKUP(F1969,'Set up'!$A$2:$C$48,2,FALSE)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up'!$A$2:$C$48,3,FALSE)</f>
        <v>Cash</v>
      </c>
      <c r="J1969" s="5">
        <f>VLOOKUP(F1969,'Set up'!$A$2:$D$48,4,FALSE)</f>
        <v>0</v>
      </c>
      <c r="K1969" s="4">
        <f t="shared" si="684"/>
        <v>45145</v>
      </c>
      <c r="L1969" s="5">
        <f t="shared" si="685"/>
        <v>8</v>
      </c>
      <c r="M1969" s="5">
        <f t="shared" si="686"/>
        <v>2023</v>
      </c>
      <c r="N1969" s="96">
        <v>3124</v>
      </c>
      <c r="P1969" s="6">
        <f t="shared" si="687"/>
        <v>3124</v>
      </c>
      <c r="Q1969" s="7">
        <f t="shared" si="688"/>
        <v>3452352.6500000008</v>
      </c>
      <c r="R1969" s="44" t="str">
        <f>VLOOKUP(F1969,'Set up'!$A$2:$E$48,5,FALSE)</f>
        <v>Trsf</v>
      </c>
    </row>
    <row r="1970" spans="1:19" ht="15" customHeight="1" x14ac:dyDescent="0.35">
      <c r="A1970" s="4">
        <v>45145</v>
      </c>
      <c r="B1970" s="5">
        <f t="shared" si="682"/>
        <v>8</v>
      </c>
      <c r="C1970" s="5">
        <f t="shared" si="683"/>
        <v>2023</v>
      </c>
      <c r="D1970" s="122" t="s">
        <v>1806</v>
      </c>
      <c r="E1970" s="5" t="str">
        <f>VLOOKUP(F1970,'Set up'!$A$2:$C$48,2,FALSE)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up'!$A$2:$C$48,3,FALSE)</f>
        <v>Cash</v>
      </c>
      <c r="J1970" s="5">
        <f>VLOOKUP(F1970,'Set up'!$A$2:$D$48,4,FALSE)</f>
        <v>0</v>
      </c>
      <c r="K1970" s="4">
        <f t="shared" si="684"/>
        <v>45145</v>
      </c>
      <c r="L1970" s="5">
        <f t="shared" si="685"/>
        <v>8</v>
      </c>
      <c r="M1970" s="5">
        <f t="shared" si="686"/>
        <v>2023</v>
      </c>
      <c r="N1970" s="96">
        <v>1134</v>
      </c>
      <c r="P1970" s="6">
        <f t="shared" si="687"/>
        <v>1134</v>
      </c>
      <c r="Q1970" s="7">
        <f t="shared" si="688"/>
        <v>3453486.6500000008</v>
      </c>
      <c r="R1970" s="44" t="str">
        <f>VLOOKUP(F1970,'Set up'!$A$2:$E$48,5,FALSE)</f>
        <v>Trsf</v>
      </c>
    </row>
    <row r="1971" spans="1:19" ht="15" customHeight="1" x14ac:dyDescent="0.35">
      <c r="A1971" s="4">
        <v>45145</v>
      </c>
      <c r="B1971" s="5">
        <f t="shared" si="682"/>
        <v>8</v>
      </c>
      <c r="C1971" s="5">
        <f t="shared" si="683"/>
        <v>2023</v>
      </c>
      <c r="D1971" s="122" t="s">
        <v>1806</v>
      </c>
      <c r="E1971" s="5" t="str">
        <f>VLOOKUP(F1971,'Set up'!$A$2:$C$48,2,FALSE)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up'!$A$2:$C$48,3,FALSE)</f>
        <v>Cash</v>
      </c>
      <c r="J1971" s="5">
        <f>VLOOKUP(F1971,'Set up'!$A$2:$D$48,4,FALSE)</f>
        <v>0</v>
      </c>
      <c r="K1971" s="4">
        <f t="shared" si="684"/>
        <v>45145</v>
      </c>
      <c r="L1971" s="5">
        <f t="shared" si="685"/>
        <v>8</v>
      </c>
      <c r="M1971" s="5">
        <f t="shared" si="686"/>
        <v>2023</v>
      </c>
      <c r="N1971" s="96">
        <v>600</v>
      </c>
      <c r="P1971" s="6">
        <f t="shared" si="687"/>
        <v>600</v>
      </c>
      <c r="Q1971" s="7">
        <f t="shared" si="688"/>
        <v>3454086.6500000008</v>
      </c>
      <c r="R1971" s="44" t="str">
        <f>VLOOKUP(F1971,'Set up'!$A$2:$E$48,5,FALSE)</f>
        <v>Trsf</v>
      </c>
    </row>
    <row r="1972" spans="1:19" ht="15" customHeight="1" x14ac:dyDescent="0.35">
      <c r="A1972" s="4">
        <v>45145</v>
      </c>
      <c r="B1972" s="5">
        <f t="shared" si="682"/>
        <v>8</v>
      </c>
      <c r="C1972" s="5">
        <f t="shared" si="683"/>
        <v>2023</v>
      </c>
      <c r="D1972" s="122" t="s">
        <v>1806</v>
      </c>
      <c r="E1972" s="5" t="str">
        <f>VLOOKUP(F1972,'Set up'!$A$2:$C$48,2,FALSE)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up'!$A$2:$C$48,3,FALSE)</f>
        <v>Cash</v>
      </c>
      <c r="J1972" s="5">
        <f>VLOOKUP(F1972,'Set up'!$A$2:$D$48,4,FALSE)</f>
        <v>0</v>
      </c>
      <c r="K1972" s="4">
        <f t="shared" si="684"/>
        <v>45145</v>
      </c>
      <c r="L1972" s="5">
        <f t="shared" si="685"/>
        <v>8</v>
      </c>
      <c r="M1972" s="5">
        <f t="shared" si="686"/>
        <v>2023</v>
      </c>
      <c r="N1972" s="96">
        <v>1000</v>
      </c>
      <c r="P1972" s="6">
        <f t="shared" si="687"/>
        <v>1000</v>
      </c>
      <c r="Q1972" s="7">
        <f t="shared" si="688"/>
        <v>3455086.6500000008</v>
      </c>
      <c r="R1972" s="44" t="str">
        <f>VLOOKUP(F1972,'Set up'!$A$2:$E$48,5,FALSE)</f>
        <v>Trsf</v>
      </c>
    </row>
    <row r="1973" spans="1:19" ht="15" customHeight="1" x14ac:dyDescent="0.35">
      <c r="A1973" s="4">
        <v>45145</v>
      </c>
      <c r="B1973" s="5">
        <f t="shared" si="682"/>
        <v>8</v>
      </c>
      <c r="C1973" s="5">
        <f t="shared" si="683"/>
        <v>2023</v>
      </c>
      <c r="D1973" s="88" t="s">
        <v>1807</v>
      </c>
      <c r="E1973" s="5" t="str">
        <f>VLOOKUP(F1973,'Set up'!$A$2:$C$48,2,FALSE)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up'!$A$2:$C$48,3,FALSE)</f>
        <v>Cash</v>
      </c>
      <c r="J1973" s="5">
        <f>VLOOKUP(F1973,'Set up'!$A$2:$D$48,4,FALSE)</f>
        <v>0</v>
      </c>
      <c r="K1973" s="4">
        <f t="shared" si="684"/>
        <v>45145</v>
      </c>
      <c r="L1973" s="5">
        <f t="shared" si="685"/>
        <v>8</v>
      </c>
      <c r="M1973" s="5">
        <f t="shared" si="686"/>
        <v>2023</v>
      </c>
      <c r="N1973" s="96">
        <v>225</v>
      </c>
      <c r="O1973" s="6">
        <f t="shared" ref="O1973" si="693">-N1973</f>
        <v>-225</v>
      </c>
      <c r="P1973" s="6">
        <f t="shared" si="687"/>
        <v>0</v>
      </c>
      <c r="Q1973" s="7">
        <f t="shared" si="688"/>
        <v>3455311.6500000008</v>
      </c>
      <c r="R1973" s="44" t="str">
        <f>VLOOKUP(F1973,'Set up'!$A$2:$E$48,5,FALSE)</f>
        <v>Trsf</v>
      </c>
      <c r="S1973" s="1" t="s">
        <v>1848</v>
      </c>
    </row>
    <row r="1974" spans="1:19" ht="15" customHeight="1" x14ac:dyDescent="0.35">
      <c r="A1974" s="4">
        <v>45145</v>
      </c>
      <c r="B1974" s="5">
        <f t="shared" si="682"/>
        <v>8</v>
      </c>
      <c r="C1974" s="5">
        <f t="shared" si="683"/>
        <v>2023</v>
      </c>
      <c r="D1974" s="88" t="s">
        <v>1807</v>
      </c>
      <c r="E1974" s="5" t="str">
        <f>VLOOKUP(F1974,'Set up'!$A$2:$C$48,2,FALSE)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up'!$A$2:$C$48,3,FALSE)</f>
        <v>Cash</v>
      </c>
      <c r="J1974" s="5">
        <f>VLOOKUP(F1974,'Set up'!$A$2:$D$48,4,FALSE)</f>
        <v>0</v>
      </c>
      <c r="K1974" s="4">
        <f t="shared" si="684"/>
        <v>45145</v>
      </c>
      <c r="L1974" s="5">
        <f t="shared" si="685"/>
        <v>8</v>
      </c>
      <c r="M1974" s="5">
        <f t="shared" si="686"/>
        <v>2023</v>
      </c>
      <c r="N1974" s="96">
        <v>695</v>
      </c>
      <c r="O1974" s="6">
        <f>-79.7-615.3</f>
        <v>-695</v>
      </c>
      <c r="P1974" s="6">
        <f t="shared" si="687"/>
        <v>0</v>
      </c>
      <c r="Q1974" s="7">
        <f t="shared" si="688"/>
        <v>3456006.6500000008</v>
      </c>
      <c r="R1974" s="44" t="str">
        <f>VLOOKUP(F1974,'Set up'!$A$2:$E$48,5,FALSE)</f>
        <v>Trsf</v>
      </c>
      <c r="S1974" s="1" t="s">
        <v>1874</v>
      </c>
    </row>
    <row r="1975" spans="1:19" ht="15" customHeight="1" x14ac:dyDescent="0.35">
      <c r="A1975" s="4">
        <v>45146</v>
      </c>
      <c r="B1975" s="5">
        <f t="shared" si="682"/>
        <v>8</v>
      </c>
      <c r="C1975" s="5">
        <f t="shared" si="683"/>
        <v>2023</v>
      </c>
      <c r="D1975" s="88" t="s">
        <v>1808</v>
      </c>
      <c r="E1975" s="5" t="str">
        <f>VLOOKUP(F1975,'Set up'!$A$2:$C$48,2,FALSE)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up'!$A$2:$C$48,3,FALSE)</f>
        <v>30</v>
      </c>
      <c r="J1975" s="5">
        <f>VLOOKUP(F1975,'Set up'!$A$2:$D$48,4,FALSE)</f>
        <v>30</v>
      </c>
      <c r="K1975" s="4">
        <f t="shared" si="684"/>
        <v>45176</v>
      </c>
      <c r="L1975" s="5">
        <f t="shared" si="685"/>
        <v>9</v>
      </c>
      <c r="M1975" s="5">
        <f t="shared" si="686"/>
        <v>2023</v>
      </c>
      <c r="N1975" s="96">
        <v>421.2</v>
      </c>
      <c r="O1975" s="6">
        <f t="shared" ref="O1975:O1977" si="694">-N1975</f>
        <v>-421.2</v>
      </c>
      <c r="P1975" s="6">
        <f t="shared" si="687"/>
        <v>0</v>
      </c>
      <c r="Q1975" s="7">
        <f t="shared" si="688"/>
        <v>3456427.850000001</v>
      </c>
      <c r="R1975" s="44" t="str">
        <f>VLOOKUP(F1975,'Set up'!$A$2:$E$48,5,FALSE)</f>
        <v>Chq</v>
      </c>
      <c r="S1975" s="1" t="s">
        <v>1857</v>
      </c>
    </row>
    <row r="1976" spans="1:19" ht="15" customHeight="1" x14ac:dyDescent="0.35">
      <c r="A1976" s="4">
        <v>45146</v>
      </c>
      <c r="B1976" s="5">
        <f t="shared" si="682"/>
        <v>8</v>
      </c>
      <c r="C1976" s="5">
        <f t="shared" si="683"/>
        <v>2023</v>
      </c>
      <c r="D1976" s="88" t="s">
        <v>1808</v>
      </c>
      <c r="E1976" s="5" t="str">
        <f>VLOOKUP(F1976,'Set up'!$A$2:$C$48,2,FALSE)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up'!$A$2:$C$48,3,FALSE)</f>
        <v>30</v>
      </c>
      <c r="J1976" s="5">
        <f>VLOOKUP(F1976,'Set up'!$A$2:$D$48,4,FALSE)</f>
        <v>30</v>
      </c>
      <c r="K1976" s="4">
        <f t="shared" si="684"/>
        <v>45176</v>
      </c>
      <c r="L1976" s="5">
        <f t="shared" si="685"/>
        <v>9</v>
      </c>
      <c r="M1976" s="5">
        <f t="shared" si="686"/>
        <v>2023</v>
      </c>
      <c r="N1976" s="96">
        <v>144</v>
      </c>
      <c r="O1976" s="6">
        <f t="shared" si="694"/>
        <v>-144</v>
      </c>
      <c r="P1976" s="6">
        <f t="shared" si="687"/>
        <v>0</v>
      </c>
      <c r="Q1976" s="7">
        <f t="shared" si="688"/>
        <v>3456571.850000001</v>
      </c>
      <c r="R1976" s="44" t="str">
        <f>VLOOKUP(F1976,'Set up'!$A$2:$E$48,5,FALSE)</f>
        <v>Chq</v>
      </c>
      <c r="S1976" s="1" t="s">
        <v>1857</v>
      </c>
    </row>
    <row r="1977" spans="1:19" ht="15" customHeight="1" x14ac:dyDescent="0.35">
      <c r="A1977" s="4">
        <v>45147</v>
      </c>
      <c r="B1977" s="5">
        <f t="shared" si="682"/>
        <v>8</v>
      </c>
      <c r="C1977" s="5">
        <f t="shared" si="683"/>
        <v>2023</v>
      </c>
      <c r="D1977" s="88" t="s">
        <v>1809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up'!$A$2:$C$48,3,FALSE)</f>
        <v>60</v>
      </c>
      <c r="J1977" s="5">
        <f>VLOOKUP(F1977,'Set up'!$A$2:$D$48,4,FALSE)</f>
        <v>60</v>
      </c>
      <c r="K1977" s="4">
        <f t="shared" si="684"/>
        <v>45207</v>
      </c>
      <c r="L1977" s="5">
        <f t="shared" si="685"/>
        <v>10</v>
      </c>
      <c r="M1977" s="5">
        <f t="shared" si="686"/>
        <v>2023</v>
      </c>
      <c r="N1977" s="96">
        <v>220</v>
      </c>
      <c r="O1977" s="6">
        <f t="shared" si="694"/>
        <v>-220</v>
      </c>
      <c r="P1977" s="6">
        <f t="shared" si="687"/>
        <v>0</v>
      </c>
      <c r="Q1977" s="7">
        <f t="shared" si="688"/>
        <v>3456791.850000001</v>
      </c>
      <c r="R1977" s="44" t="str">
        <f>VLOOKUP(F1977,'Set up'!$A$2:$E$48,5,FALSE)</f>
        <v>Chq</v>
      </c>
      <c r="S1977" s="1" t="s">
        <v>2260</v>
      </c>
    </row>
    <row r="1978" spans="1:19" ht="15" customHeight="1" x14ac:dyDescent="0.35">
      <c r="A1978" s="4">
        <v>45152</v>
      </c>
      <c r="B1978" s="5">
        <f t="shared" si="682"/>
        <v>8</v>
      </c>
      <c r="C1978" s="5">
        <f t="shared" si="683"/>
        <v>2023</v>
      </c>
      <c r="D1978" s="88" t="s">
        <v>1810</v>
      </c>
      <c r="E1978" s="5" t="str">
        <f>VLOOKUP(F1978,'Set up'!$A$2:$C$48,2,FALSE)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up'!$A$2:$C$48,3,FALSE)</f>
        <v>Cash</v>
      </c>
      <c r="J1978" s="5">
        <f>VLOOKUP(F1978,'Set up'!$A$2:$D$48,4,FALSE)</f>
        <v>0</v>
      </c>
      <c r="K1978" s="4">
        <f t="shared" si="684"/>
        <v>45152</v>
      </c>
      <c r="L1978" s="5">
        <f t="shared" si="685"/>
        <v>8</v>
      </c>
      <c r="M1978" s="5">
        <f t="shared" si="686"/>
        <v>2023</v>
      </c>
      <c r="N1978" s="96">
        <v>150</v>
      </c>
      <c r="O1978" s="6">
        <f t="shared" ref="O1978:O1983" si="695">-N1978</f>
        <v>-150</v>
      </c>
      <c r="P1978" s="6">
        <f t="shared" si="687"/>
        <v>0</v>
      </c>
      <c r="Q1978" s="7">
        <f t="shared" si="688"/>
        <v>3456941.850000001</v>
      </c>
      <c r="R1978" s="44" t="str">
        <f>VLOOKUP(F1978,'Set up'!$A$2:$E$48,5,FALSE)</f>
        <v>Trsf</v>
      </c>
      <c r="S1978" s="1" t="s">
        <v>1850</v>
      </c>
    </row>
    <row r="1979" spans="1:19" ht="15" customHeight="1" x14ac:dyDescent="0.35">
      <c r="A1979" s="4">
        <v>45152</v>
      </c>
      <c r="B1979" s="5">
        <f t="shared" si="682"/>
        <v>8</v>
      </c>
      <c r="C1979" s="5">
        <f t="shared" si="683"/>
        <v>2023</v>
      </c>
      <c r="D1979" s="88" t="s">
        <v>1810</v>
      </c>
      <c r="E1979" s="5" t="str">
        <f>VLOOKUP(F1979,'Set up'!$A$2:$C$48,2,FALSE)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up'!$A$2:$C$48,3,FALSE)</f>
        <v>Cash</v>
      </c>
      <c r="J1979" s="5">
        <f>VLOOKUP(F1979,'Set up'!$A$2:$D$48,4,FALSE)</f>
        <v>0</v>
      </c>
      <c r="K1979" s="4">
        <f t="shared" si="684"/>
        <v>45152</v>
      </c>
      <c r="L1979" s="5">
        <f t="shared" si="685"/>
        <v>8</v>
      </c>
      <c r="M1979" s="5">
        <f t="shared" si="686"/>
        <v>2023</v>
      </c>
      <c r="N1979" s="96">
        <v>834</v>
      </c>
      <c r="O1979" s="6">
        <f t="shared" si="695"/>
        <v>-834</v>
      </c>
      <c r="P1979" s="6">
        <f t="shared" si="687"/>
        <v>0</v>
      </c>
      <c r="Q1979" s="7">
        <f t="shared" si="688"/>
        <v>3457775.850000001</v>
      </c>
      <c r="R1979" s="44" t="str">
        <f>VLOOKUP(F1979,'Set up'!$A$2:$E$48,5,FALSE)</f>
        <v>Trsf</v>
      </c>
      <c r="S1979" s="1" t="s">
        <v>1851</v>
      </c>
    </row>
    <row r="1980" spans="1:19" ht="15" customHeight="1" x14ac:dyDescent="0.35">
      <c r="A1980" s="4">
        <v>45153</v>
      </c>
      <c r="B1980" s="5">
        <f t="shared" si="682"/>
        <v>8</v>
      </c>
      <c r="C1980" s="5">
        <f t="shared" si="683"/>
        <v>2023</v>
      </c>
      <c r="D1980" s="88" t="s">
        <v>1811</v>
      </c>
      <c r="E1980" s="5" t="str">
        <f>VLOOKUP(F1980,'Set up'!$A$2:$C$48,2,FALSE)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up'!$A$2:$C$48,3,FALSE)</f>
        <v>Cash</v>
      </c>
      <c r="J1980" s="5">
        <f>VLOOKUP(F1980,'Set up'!$A$2:$D$48,4,FALSE)</f>
        <v>0</v>
      </c>
      <c r="K1980" s="4">
        <f t="shared" si="684"/>
        <v>45153</v>
      </c>
      <c r="L1980" s="5">
        <f t="shared" si="685"/>
        <v>8</v>
      </c>
      <c r="M1980" s="5">
        <f t="shared" si="686"/>
        <v>2023</v>
      </c>
      <c r="N1980" s="96">
        <v>1562</v>
      </c>
      <c r="O1980" s="6">
        <f t="shared" si="695"/>
        <v>-1562</v>
      </c>
      <c r="P1980" s="6">
        <f t="shared" si="687"/>
        <v>0</v>
      </c>
      <c r="Q1980" s="7">
        <f t="shared" si="688"/>
        <v>3459337.850000001</v>
      </c>
      <c r="R1980" s="44" t="str">
        <f>VLOOKUP(F1980,'Set up'!$A$2:$E$48,5,FALSE)</f>
        <v>Trsf</v>
      </c>
      <c r="S1980" s="1" t="s">
        <v>1855</v>
      </c>
    </row>
    <row r="1981" spans="1:19" ht="15" customHeight="1" x14ac:dyDescent="0.35">
      <c r="A1981" s="4">
        <v>45153</v>
      </c>
      <c r="B1981" s="5">
        <f t="shared" si="682"/>
        <v>8</v>
      </c>
      <c r="C1981" s="5">
        <f t="shared" si="683"/>
        <v>2023</v>
      </c>
      <c r="D1981" s="88" t="s">
        <v>1811</v>
      </c>
      <c r="E1981" s="5" t="str">
        <f>VLOOKUP(F1981,'Set up'!$A$2:$C$48,2,FALSE)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up'!$A$2:$C$48,3,FALSE)</f>
        <v>Cash</v>
      </c>
      <c r="J1981" s="5">
        <f>VLOOKUP(F1981,'Set up'!$A$2:$D$48,4,FALSE)</f>
        <v>0</v>
      </c>
      <c r="K1981" s="4">
        <f t="shared" si="684"/>
        <v>45153</v>
      </c>
      <c r="L1981" s="5">
        <f t="shared" si="685"/>
        <v>8</v>
      </c>
      <c r="M1981" s="5">
        <f t="shared" si="686"/>
        <v>2023</v>
      </c>
      <c r="N1981" s="96">
        <v>378</v>
      </c>
      <c r="O1981" s="6">
        <f t="shared" si="695"/>
        <v>-378</v>
      </c>
      <c r="P1981" s="6">
        <f t="shared" si="687"/>
        <v>0</v>
      </c>
      <c r="Q1981" s="7">
        <f t="shared" si="688"/>
        <v>3459715.850000001</v>
      </c>
      <c r="R1981" s="44" t="str">
        <f>VLOOKUP(F1981,'Set up'!$A$2:$E$48,5,FALSE)</f>
        <v>Trsf</v>
      </c>
      <c r="S1981" s="1" t="s">
        <v>1855</v>
      </c>
    </row>
    <row r="1982" spans="1:19" ht="15" customHeight="1" x14ac:dyDescent="0.35">
      <c r="A1982" s="4">
        <v>45153</v>
      </c>
      <c r="B1982" s="5">
        <f t="shared" si="682"/>
        <v>8</v>
      </c>
      <c r="C1982" s="5">
        <f t="shared" si="683"/>
        <v>2023</v>
      </c>
      <c r="D1982" s="88" t="s">
        <v>1811</v>
      </c>
      <c r="E1982" s="5" t="str">
        <f>VLOOKUP(F1982,'Set up'!$A$2:$C$48,2,FALSE)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up'!$A$2:$C$48,3,FALSE)</f>
        <v>Cash</v>
      </c>
      <c r="J1982" s="5">
        <f>VLOOKUP(F1982,'Set up'!$A$2:$D$48,4,FALSE)</f>
        <v>0</v>
      </c>
      <c r="K1982" s="4">
        <f t="shared" si="684"/>
        <v>45153</v>
      </c>
      <c r="L1982" s="5">
        <f t="shared" si="685"/>
        <v>8</v>
      </c>
      <c r="M1982" s="5">
        <f t="shared" si="686"/>
        <v>2023</v>
      </c>
      <c r="N1982" s="96">
        <v>62.5</v>
      </c>
      <c r="O1982" s="6">
        <f t="shared" si="695"/>
        <v>-62.5</v>
      </c>
      <c r="P1982" s="6">
        <f t="shared" si="687"/>
        <v>0</v>
      </c>
      <c r="Q1982" s="7">
        <f t="shared" si="688"/>
        <v>3459778.350000001</v>
      </c>
      <c r="R1982" s="44" t="str">
        <f>VLOOKUP(F1982,'Set up'!$A$2:$E$48,5,FALSE)</f>
        <v>Trsf</v>
      </c>
      <c r="S1982" s="1" t="s">
        <v>1855</v>
      </c>
    </row>
    <row r="1983" spans="1:19" ht="15" customHeight="1" x14ac:dyDescent="0.35">
      <c r="A1983" s="4">
        <v>45153</v>
      </c>
      <c r="B1983" s="5">
        <f t="shared" si="682"/>
        <v>8</v>
      </c>
      <c r="C1983" s="5">
        <f t="shared" si="683"/>
        <v>2023</v>
      </c>
      <c r="D1983" s="88" t="s">
        <v>1811</v>
      </c>
      <c r="E1983" s="5" t="str">
        <f>VLOOKUP(F1983,'Set up'!$A$2:$C$48,2,FALSE)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up'!$A$2:$C$48,3,FALSE)</f>
        <v>Cash</v>
      </c>
      <c r="J1983" s="5">
        <f>VLOOKUP(F1983,'Set up'!$A$2:$D$48,4,FALSE)</f>
        <v>0</v>
      </c>
      <c r="K1983" s="4">
        <f t="shared" si="684"/>
        <v>45153</v>
      </c>
      <c r="L1983" s="5">
        <f t="shared" si="685"/>
        <v>8</v>
      </c>
      <c r="M1983" s="5">
        <f t="shared" si="686"/>
        <v>2023</v>
      </c>
      <c r="N1983" s="96">
        <v>380</v>
      </c>
      <c r="O1983" s="6">
        <f t="shared" si="695"/>
        <v>-380</v>
      </c>
      <c r="P1983" s="6">
        <f t="shared" si="687"/>
        <v>0</v>
      </c>
      <c r="Q1983" s="7">
        <f t="shared" si="688"/>
        <v>3460158.350000001</v>
      </c>
      <c r="R1983" s="44" t="str">
        <f>VLOOKUP(F1983,'Set up'!$A$2:$E$48,5,FALSE)</f>
        <v>Trsf</v>
      </c>
      <c r="S1983" s="1" t="s">
        <v>1855</v>
      </c>
    </row>
    <row r="1984" spans="1:19" ht="15" customHeight="1" x14ac:dyDescent="0.35">
      <c r="A1984" s="4">
        <v>45153</v>
      </c>
      <c r="B1984" s="5">
        <f t="shared" si="682"/>
        <v>8</v>
      </c>
      <c r="C1984" s="5">
        <f t="shared" si="683"/>
        <v>2023</v>
      </c>
      <c r="D1984" s="88" t="s">
        <v>1812</v>
      </c>
      <c r="E1984" s="5" t="str">
        <f>VLOOKUP(F1984,'Set up'!$A$2:$C$48,2,FALSE)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up'!$A$2:$C$48,3,FALSE)</f>
        <v>Cash</v>
      </c>
      <c r="J1984" s="5">
        <f>VLOOKUP(F1984,'Set up'!$A$2:$D$48,4,FALSE)</f>
        <v>0</v>
      </c>
      <c r="K1984" s="4">
        <f t="shared" si="684"/>
        <v>45153</v>
      </c>
      <c r="L1984" s="5">
        <f t="shared" si="685"/>
        <v>8</v>
      </c>
      <c r="M1984" s="5">
        <f t="shared" si="686"/>
        <v>2023</v>
      </c>
      <c r="N1984" s="96">
        <v>1738</v>
      </c>
      <c r="P1984" s="6">
        <f t="shared" si="687"/>
        <v>1738</v>
      </c>
      <c r="Q1984" s="7">
        <f t="shared" si="688"/>
        <v>3461896.350000001</v>
      </c>
      <c r="R1984" s="44" t="str">
        <f>VLOOKUP(F1984,'Set up'!$A$2:$E$48,5,FALSE)</f>
        <v>Trsf</v>
      </c>
    </row>
    <row r="1985" spans="1:19" ht="15" customHeight="1" x14ac:dyDescent="0.35">
      <c r="A1985" s="4" t="s">
        <v>1815</v>
      </c>
      <c r="B1985" s="5">
        <f t="shared" si="682"/>
        <v>8</v>
      </c>
      <c r="C1985" s="5">
        <f t="shared" si="683"/>
        <v>2023</v>
      </c>
      <c r="D1985" s="88" t="s">
        <v>1813</v>
      </c>
      <c r="E1985" s="5" t="str">
        <f>VLOOKUP(F1985,'Set up'!$A$2:$C$48,2,FALSE)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up'!$A$2:$C$48,3,FALSE)</f>
        <v>Cash</v>
      </c>
      <c r="J1985" s="5">
        <f>VLOOKUP(F1985,'Set up'!$A$2:$D$48,4,FALSE)</f>
        <v>0</v>
      </c>
      <c r="K1985" s="4">
        <f t="shared" si="684"/>
        <v>45153</v>
      </c>
      <c r="L1985" s="5">
        <f t="shared" si="685"/>
        <v>8</v>
      </c>
      <c r="M1985" s="5">
        <f t="shared" si="686"/>
        <v>2023</v>
      </c>
      <c r="N1985" s="96">
        <v>125</v>
      </c>
      <c r="P1985" s="6">
        <f t="shared" si="687"/>
        <v>125</v>
      </c>
      <c r="Q1985" s="7">
        <f t="shared" si="688"/>
        <v>3462021.350000001</v>
      </c>
      <c r="R1985" s="44" t="str">
        <f>VLOOKUP(F1985,'Set up'!$A$2:$E$48,5,FALSE)</f>
        <v>Trsf</v>
      </c>
    </row>
    <row r="1986" spans="1:19" ht="15" customHeight="1" x14ac:dyDescent="0.35">
      <c r="A1986" s="4" t="s">
        <v>1815</v>
      </c>
      <c r="B1986" s="5">
        <f t="shared" si="682"/>
        <v>8</v>
      </c>
      <c r="C1986" s="5">
        <f t="shared" si="683"/>
        <v>2023</v>
      </c>
      <c r="D1986" s="88" t="s">
        <v>1814</v>
      </c>
      <c r="E1986" s="5" t="str">
        <f>VLOOKUP(F1986,'Set up'!$A$2:$C$48,2,FALSE)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up'!$A$2:$C$48,3,FALSE)</f>
        <v>Cash</v>
      </c>
      <c r="J1986" s="5">
        <f>VLOOKUP(F1986,'Set up'!$A$2:$D$48,4,FALSE)</f>
        <v>0</v>
      </c>
      <c r="K1986" s="4">
        <f t="shared" si="684"/>
        <v>45153</v>
      </c>
      <c r="L1986" s="5">
        <f t="shared" si="685"/>
        <v>8</v>
      </c>
      <c r="M1986" s="5">
        <f t="shared" si="686"/>
        <v>2023</v>
      </c>
      <c r="N1986" s="96">
        <v>3124</v>
      </c>
      <c r="P1986" s="6">
        <f t="shared" si="687"/>
        <v>3124</v>
      </c>
      <c r="Q1986" s="7">
        <f t="shared" si="688"/>
        <v>3465145.350000001</v>
      </c>
      <c r="R1986" s="44" t="str">
        <f>VLOOKUP(F1986,'Set up'!$A$2:$E$48,5,FALSE)</f>
        <v>Trsf</v>
      </c>
    </row>
    <row r="1987" spans="1:19" ht="15" customHeight="1" x14ac:dyDescent="0.35">
      <c r="A1987" s="4" t="s">
        <v>1815</v>
      </c>
      <c r="B1987" s="5">
        <f t="shared" si="682"/>
        <v>8</v>
      </c>
      <c r="C1987" s="5">
        <f t="shared" si="683"/>
        <v>2023</v>
      </c>
      <c r="D1987" s="88" t="s">
        <v>1814</v>
      </c>
      <c r="E1987" s="5" t="str">
        <f>VLOOKUP(F1987,'Set up'!$A$2:$C$48,2,FALSE)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up'!$A$2:$C$48,3,FALSE)</f>
        <v>Cash</v>
      </c>
      <c r="J1987" s="5">
        <f>VLOOKUP(F1987,'Set up'!$A$2:$D$48,4,FALSE)</f>
        <v>0</v>
      </c>
      <c r="K1987" s="4">
        <f t="shared" si="684"/>
        <v>45153</v>
      </c>
      <c r="L1987" s="5">
        <f t="shared" si="685"/>
        <v>8</v>
      </c>
      <c r="M1987" s="5">
        <f t="shared" si="686"/>
        <v>2023</v>
      </c>
      <c r="N1987" s="96">
        <v>1323</v>
      </c>
      <c r="P1987" s="6">
        <f t="shared" si="687"/>
        <v>1323</v>
      </c>
      <c r="Q1987" s="7">
        <f t="shared" si="688"/>
        <v>3466468.350000001</v>
      </c>
      <c r="R1987" s="44" t="str">
        <f>VLOOKUP(F1987,'Set up'!$A$2:$E$48,5,FALSE)</f>
        <v>Trsf</v>
      </c>
    </row>
    <row r="1988" spans="1:19" ht="15" customHeight="1" x14ac:dyDescent="0.35">
      <c r="A1988" s="4" t="s">
        <v>1815</v>
      </c>
      <c r="B1988" s="5">
        <f t="shared" si="682"/>
        <v>8</v>
      </c>
      <c r="C1988" s="5">
        <f t="shared" si="683"/>
        <v>2023</v>
      </c>
      <c r="D1988" s="88" t="s">
        <v>1814</v>
      </c>
      <c r="E1988" s="5" t="str">
        <f>VLOOKUP(F1988,'Set up'!$A$2:$C$48,2,FALSE)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up'!$A$2:$C$48,3,FALSE)</f>
        <v>Cash</v>
      </c>
      <c r="J1988" s="5">
        <f>VLOOKUP(F1988,'Set up'!$A$2:$D$48,4,FALSE)</f>
        <v>0</v>
      </c>
      <c r="K1988" s="4">
        <f t="shared" si="684"/>
        <v>45153</v>
      </c>
      <c r="L1988" s="5">
        <f t="shared" si="685"/>
        <v>8</v>
      </c>
      <c r="M1988" s="5">
        <f t="shared" si="686"/>
        <v>2023</v>
      </c>
      <c r="N1988" s="96">
        <v>600</v>
      </c>
      <c r="P1988" s="6">
        <f t="shared" si="687"/>
        <v>600</v>
      </c>
      <c r="Q1988" s="7">
        <f t="shared" si="688"/>
        <v>3467068.350000001</v>
      </c>
      <c r="R1988" s="44" t="str">
        <f>VLOOKUP(F1988,'Set up'!$A$2:$E$48,5,FALSE)</f>
        <v>Trsf</v>
      </c>
    </row>
    <row r="1989" spans="1:19" ht="15" customHeight="1" x14ac:dyDescent="0.35">
      <c r="A1989" s="4" t="s">
        <v>1815</v>
      </c>
      <c r="B1989" s="5">
        <f t="shared" si="682"/>
        <v>8</v>
      </c>
      <c r="C1989" s="5">
        <f t="shared" si="683"/>
        <v>2023</v>
      </c>
      <c r="D1989" s="88" t="s">
        <v>1814</v>
      </c>
      <c r="E1989" s="5" t="str">
        <f>VLOOKUP(F1989,'Set up'!$A$2:$C$48,2,FALSE)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up'!$A$2:$C$48,3,FALSE)</f>
        <v>Cash</v>
      </c>
      <c r="J1989" s="5">
        <f>VLOOKUP(F1989,'Set up'!$A$2:$D$48,4,FALSE)</f>
        <v>0</v>
      </c>
      <c r="K1989" s="4">
        <f t="shared" si="684"/>
        <v>45153</v>
      </c>
      <c r="L1989" s="5">
        <f t="shared" si="685"/>
        <v>8</v>
      </c>
      <c r="M1989" s="5">
        <f t="shared" si="686"/>
        <v>2023</v>
      </c>
      <c r="N1989" s="96">
        <v>380</v>
      </c>
      <c r="P1989" s="6">
        <f t="shared" si="687"/>
        <v>380</v>
      </c>
      <c r="Q1989" s="7">
        <f t="shared" si="688"/>
        <v>3467448.350000001</v>
      </c>
      <c r="R1989" s="44" t="str">
        <f>VLOOKUP(F1989,'Set up'!$A$2:$E$48,5,FALSE)</f>
        <v>Trsf</v>
      </c>
    </row>
    <row r="1990" spans="1:19" ht="15" customHeight="1" x14ac:dyDescent="0.35">
      <c r="A1990" s="4">
        <v>45154</v>
      </c>
      <c r="B1990" s="5">
        <f t="shared" si="682"/>
        <v>8</v>
      </c>
      <c r="C1990" s="5">
        <f t="shared" si="683"/>
        <v>2023</v>
      </c>
      <c r="D1990" s="88" t="s">
        <v>1816</v>
      </c>
      <c r="E1990" s="5" t="str">
        <f>VLOOKUP(F1990,'Set up'!$A$2:$C$48,2,FALSE)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up'!$A$2:$C$48,3,FALSE)</f>
        <v>Cash</v>
      </c>
      <c r="J1990" s="5">
        <f>VLOOKUP(F1990,'Set up'!$A$2:$D$48,4,FALSE)</f>
        <v>0</v>
      </c>
      <c r="K1990" s="4">
        <f t="shared" si="684"/>
        <v>45154</v>
      </c>
      <c r="L1990" s="5">
        <f t="shared" si="685"/>
        <v>8</v>
      </c>
      <c r="M1990" s="5">
        <f t="shared" si="686"/>
        <v>2023</v>
      </c>
      <c r="N1990" s="96">
        <v>3476</v>
      </c>
      <c r="O1990" s="6">
        <f>-2400.7-1075.3</f>
        <v>-3476</v>
      </c>
      <c r="P1990" s="6">
        <f t="shared" si="687"/>
        <v>0</v>
      </c>
      <c r="Q1990" s="7">
        <f t="shared" si="688"/>
        <v>3470924.350000001</v>
      </c>
      <c r="R1990" s="44" t="str">
        <f>VLOOKUP(F1990,'Set up'!$A$2:$E$48,5,FALSE)</f>
        <v>Trsf</v>
      </c>
      <c r="S1990" s="1" t="s">
        <v>1875</v>
      </c>
    </row>
    <row r="1991" spans="1:19" ht="15" customHeight="1" x14ac:dyDescent="0.35">
      <c r="A1991" s="4">
        <v>45154</v>
      </c>
      <c r="B1991" s="5">
        <f t="shared" si="682"/>
        <v>8</v>
      </c>
      <c r="C1991" s="5">
        <f t="shared" si="683"/>
        <v>2023</v>
      </c>
      <c r="D1991" s="88" t="s">
        <v>1816</v>
      </c>
      <c r="E1991" s="5" t="str">
        <f>VLOOKUP(F1991,'Set up'!$A$2:$C$48,2,FALSE)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up'!$A$2:$C$48,3,FALSE)</f>
        <v>Cash</v>
      </c>
      <c r="J1991" s="5">
        <f>VLOOKUP(F1991,'Set up'!$A$2:$D$48,4,FALSE)</f>
        <v>0</v>
      </c>
      <c r="K1991" s="4">
        <f t="shared" si="684"/>
        <v>45154</v>
      </c>
      <c r="L1991" s="5">
        <f t="shared" si="685"/>
        <v>8</v>
      </c>
      <c r="M1991" s="5">
        <f t="shared" si="686"/>
        <v>2023</v>
      </c>
      <c r="N1991" s="96">
        <v>876</v>
      </c>
      <c r="O1991" s="6">
        <f t="shared" ref="O1991:O1998" si="696">-N1991</f>
        <v>-876</v>
      </c>
      <c r="P1991" s="6">
        <f t="shared" si="687"/>
        <v>0</v>
      </c>
      <c r="Q1991" s="7">
        <f t="shared" si="688"/>
        <v>3471800.350000001</v>
      </c>
      <c r="R1991" s="44" t="str">
        <f>VLOOKUP(F1991,'Set up'!$A$2:$E$48,5,FALSE)</f>
        <v>Trsf</v>
      </c>
      <c r="S1991" s="1" t="s">
        <v>1852</v>
      </c>
    </row>
    <row r="1992" spans="1:19" ht="15" customHeight="1" x14ac:dyDescent="0.35">
      <c r="A1992" s="4">
        <v>45154</v>
      </c>
      <c r="B1992" s="5">
        <f t="shared" si="682"/>
        <v>8</v>
      </c>
      <c r="C1992" s="5">
        <f t="shared" si="683"/>
        <v>2023</v>
      </c>
      <c r="D1992" s="88" t="s">
        <v>1816</v>
      </c>
      <c r="E1992" s="5" t="str">
        <f>VLOOKUP(F1992,'Set up'!$A$2:$C$48,2,FALSE)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up'!$A$2:$C$48,3,FALSE)</f>
        <v>Cash</v>
      </c>
      <c r="J1992" s="5">
        <f>VLOOKUP(F1992,'Set up'!$A$2:$D$48,4,FALSE)</f>
        <v>0</v>
      </c>
      <c r="K1992" s="4">
        <f t="shared" si="684"/>
        <v>45154</v>
      </c>
      <c r="L1992" s="5">
        <f t="shared" si="685"/>
        <v>8</v>
      </c>
      <c r="M1992" s="5">
        <f t="shared" si="686"/>
        <v>2023</v>
      </c>
      <c r="N1992" s="96">
        <v>1095</v>
      </c>
      <c r="O1992" s="6">
        <f t="shared" si="696"/>
        <v>-1095</v>
      </c>
      <c r="P1992" s="6">
        <f t="shared" si="687"/>
        <v>0</v>
      </c>
      <c r="Q1992" s="7">
        <f t="shared" si="688"/>
        <v>3472895.350000001</v>
      </c>
      <c r="R1992" s="44" t="str">
        <f>VLOOKUP(F1992,'Set up'!$A$2:$E$48,5,FALSE)</f>
        <v>Trsf</v>
      </c>
      <c r="S1992" s="1" t="s">
        <v>1853</v>
      </c>
    </row>
    <row r="1993" spans="1:19" ht="15" customHeight="1" x14ac:dyDescent="0.35">
      <c r="A1993" s="4">
        <v>45154</v>
      </c>
      <c r="B1993" s="5">
        <f t="shared" si="682"/>
        <v>8</v>
      </c>
      <c r="C1993" s="5">
        <f t="shared" si="683"/>
        <v>2023</v>
      </c>
      <c r="D1993" s="88" t="s">
        <v>1816</v>
      </c>
      <c r="E1993" s="5" t="str">
        <f>VLOOKUP(F1993,'Set up'!$A$2:$C$48,2,FALSE)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up'!$A$2:$C$48,3,FALSE)</f>
        <v>Cash</v>
      </c>
      <c r="J1993" s="5">
        <f>VLOOKUP(F1993,'Set up'!$A$2:$D$48,4,FALSE)</f>
        <v>0</v>
      </c>
      <c r="K1993" s="4">
        <f t="shared" si="684"/>
        <v>45154</v>
      </c>
      <c r="L1993" s="5">
        <f t="shared" si="685"/>
        <v>8</v>
      </c>
      <c r="M1993" s="5">
        <f t="shared" si="686"/>
        <v>2023</v>
      </c>
      <c r="N1993" s="96">
        <v>708</v>
      </c>
      <c r="O1993" s="6">
        <f t="shared" si="696"/>
        <v>-708</v>
      </c>
      <c r="P1993" s="6">
        <f t="shared" si="687"/>
        <v>0</v>
      </c>
      <c r="Q1993" s="7">
        <f t="shared" si="688"/>
        <v>3473603.350000001</v>
      </c>
      <c r="R1993" s="44" t="str">
        <f>VLOOKUP(F1993,'Set up'!$A$2:$E$48,5,FALSE)</f>
        <v>Trsf</v>
      </c>
      <c r="S1993" s="1" t="s">
        <v>1854</v>
      </c>
    </row>
    <row r="1994" spans="1:19" ht="15" customHeight="1" x14ac:dyDescent="0.35">
      <c r="A1994" s="4">
        <v>45154</v>
      </c>
      <c r="B1994" s="5">
        <f t="shared" si="682"/>
        <v>8</v>
      </c>
      <c r="C1994" s="5">
        <f t="shared" si="683"/>
        <v>2023</v>
      </c>
      <c r="D1994" s="88" t="s">
        <v>1816</v>
      </c>
      <c r="E1994" s="5" t="str">
        <f>VLOOKUP(F1994,'Set up'!$A$2:$C$48,2,FALSE)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up'!$A$2:$C$48,3,FALSE)</f>
        <v>Cash</v>
      </c>
      <c r="J1994" s="5">
        <f>VLOOKUP(F1994,'Set up'!$A$2:$D$48,4,FALSE)</f>
        <v>0</v>
      </c>
      <c r="K1994" s="4">
        <f t="shared" si="684"/>
        <v>45154</v>
      </c>
      <c r="L1994" s="5">
        <f t="shared" si="685"/>
        <v>8</v>
      </c>
      <c r="M1994" s="5">
        <f t="shared" si="686"/>
        <v>2023</v>
      </c>
      <c r="N1994" s="96">
        <v>285</v>
      </c>
      <c r="O1994" s="6">
        <f>-245.7-39.3</f>
        <v>-285</v>
      </c>
      <c r="P1994" s="6">
        <f t="shared" si="687"/>
        <v>0</v>
      </c>
      <c r="Q1994" s="7">
        <f t="shared" si="688"/>
        <v>3473888.350000001</v>
      </c>
      <c r="R1994" s="44" t="str">
        <f>VLOOKUP(F1994,'Set up'!$A$2:$E$48,5,FALSE)</f>
        <v>Trsf</v>
      </c>
      <c r="S1994" s="1" t="s">
        <v>1947</v>
      </c>
    </row>
    <row r="1995" spans="1:19" ht="15" customHeight="1" x14ac:dyDescent="0.35">
      <c r="A1995" s="4">
        <v>45154</v>
      </c>
      <c r="B1995" s="5">
        <f t="shared" si="682"/>
        <v>8</v>
      </c>
      <c r="C1995" s="5">
        <f t="shared" si="683"/>
        <v>2023</v>
      </c>
      <c r="D1995" s="88" t="s">
        <v>1816</v>
      </c>
      <c r="E1995" s="5" t="str">
        <f>VLOOKUP(F1995,'Set up'!$A$2:$C$48,2,FALSE)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up'!$A$2:$C$48,3,FALSE)</f>
        <v>Cash</v>
      </c>
      <c r="J1995" s="5">
        <f>VLOOKUP(F1995,'Set up'!$A$2:$D$48,4,FALSE)</f>
        <v>0</v>
      </c>
      <c r="K1995" s="4">
        <f t="shared" si="684"/>
        <v>45154</v>
      </c>
      <c r="L1995" s="5">
        <f t="shared" si="685"/>
        <v>8</v>
      </c>
      <c r="M1995" s="5">
        <f t="shared" si="686"/>
        <v>2023</v>
      </c>
      <c r="N1995" s="96">
        <v>187.5</v>
      </c>
      <c r="O1995" s="6">
        <f t="shared" si="696"/>
        <v>-187.5</v>
      </c>
      <c r="P1995" s="6">
        <f t="shared" si="687"/>
        <v>0</v>
      </c>
      <c r="Q1995" s="7">
        <f t="shared" si="688"/>
        <v>3474075.850000001</v>
      </c>
      <c r="R1995" s="44" t="str">
        <f>VLOOKUP(F1995,'Set up'!$A$2:$E$48,5,FALSE)</f>
        <v>Trsf</v>
      </c>
      <c r="S1995" s="1" t="s">
        <v>1948</v>
      </c>
    </row>
    <row r="1996" spans="1:19" ht="15" customHeight="1" x14ac:dyDescent="0.35">
      <c r="A1996" s="4">
        <v>45154</v>
      </c>
      <c r="B1996" s="5">
        <f t="shared" si="682"/>
        <v>8</v>
      </c>
      <c r="C1996" s="5">
        <f t="shared" si="683"/>
        <v>2023</v>
      </c>
      <c r="D1996" s="88" t="s">
        <v>1816</v>
      </c>
      <c r="E1996" s="5" t="str">
        <f>VLOOKUP(F1996,'Set up'!$A$2:$C$48,2,FALSE)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up'!$A$2:$C$48,3,FALSE)</f>
        <v>Cash</v>
      </c>
      <c r="J1996" s="5">
        <f>VLOOKUP(F1996,'Set up'!$A$2:$D$48,4,FALSE)</f>
        <v>0</v>
      </c>
      <c r="K1996" s="4">
        <f t="shared" si="684"/>
        <v>45154</v>
      </c>
      <c r="L1996" s="5">
        <f t="shared" si="685"/>
        <v>8</v>
      </c>
      <c r="M1996" s="5">
        <f t="shared" si="686"/>
        <v>2023</v>
      </c>
      <c r="N1996" s="96">
        <v>100</v>
      </c>
      <c r="O1996" s="6">
        <f t="shared" si="696"/>
        <v>-100</v>
      </c>
      <c r="P1996" s="6">
        <f t="shared" si="687"/>
        <v>0</v>
      </c>
      <c r="Q1996" s="7">
        <f t="shared" si="688"/>
        <v>3474175.850000001</v>
      </c>
      <c r="R1996" s="44" t="str">
        <f>VLOOKUP(F1996,'Set up'!$A$2:$E$48,5,FALSE)</f>
        <v>Trsf</v>
      </c>
      <c r="S1996" s="1" t="s">
        <v>1949</v>
      </c>
    </row>
    <row r="1997" spans="1:19" ht="15" customHeight="1" x14ac:dyDescent="0.35">
      <c r="A1997" s="4">
        <v>45154</v>
      </c>
      <c r="B1997" s="5">
        <f t="shared" si="682"/>
        <v>8</v>
      </c>
      <c r="C1997" s="5">
        <f t="shared" si="683"/>
        <v>2023</v>
      </c>
      <c r="D1997" s="88" t="s">
        <v>1816</v>
      </c>
      <c r="E1997" s="5" t="str">
        <f>VLOOKUP(F1997,'Set up'!$A$2:$C$48,2,FALSE)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up'!$A$2:$C$48,3,FALSE)</f>
        <v>Cash</v>
      </c>
      <c r="J1997" s="5">
        <f>VLOOKUP(F1997,'Set up'!$A$2:$D$48,4,FALSE)</f>
        <v>0</v>
      </c>
      <c r="K1997" s="4">
        <f t="shared" si="684"/>
        <v>45154</v>
      </c>
      <c r="L1997" s="5">
        <f t="shared" si="685"/>
        <v>8</v>
      </c>
      <c r="M1997" s="5">
        <f t="shared" si="686"/>
        <v>2023</v>
      </c>
      <c r="N1997" s="96">
        <v>160</v>
      </c>
      <c r="O1997" s="6">
        <f t="shared" si="696"/>
        <v>-160</v>
      </c>
      <c r="P1997" s="6">
        <f t="shared" si="687"/>
        <v>0</v>
      </c>
      <c r="Q1997" s="7">
        <f t="shared" si="688"/>
        <v>3474335.850000001</v>
      </c>
      <c r="R1997" s="44" t="str">
        <f>VLOOKUP(F1997,'Set up'!$A$2:$E$48,5,FALSE)</f>
        <v>Trsf</v>
      </c>
      <c r="S1997" s="1" t="s">
        <v>1950</v>
      </c>
    </row>
    <row r="1998" spans="1:19" ht="15" customHeight="1" x14ac:dyDescent="0.35">
      <c r="A1998" s="4">
        <v>45154</v>
      </c>
      <c r="B1998" s="5">
        <f t="shared" si="682"/>
        <v>8</v>
      </c>
      <c r="C1998" s="5">
        <f t="shared" si="683"/>
        <v>2023</v>
      </c>
      <c r="D1998" s="88" t="s">
        <v>1816</v>
      </c>
      <c r="E1998" s="5" t="str">
        <f>VLOOKUP(F1998,'Set up'!$A$2:$C$48,2,FALSE)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up'!$A$2:$C$48,3,FALSE)</f>
        <v>Cash</v>
      </c>
      <c r="J1998" s="5">
        <f>VLOOKUP(F1998,'Set up'!$A$2:$D$48,4,FALSE)</f>
        <v>0</v>
      </c>
      <c r="K1998" s="4">
        <f t="shared" si="684"/>
        <v>45154</v>
      </c>
      <c r="L1998" s="5">
        <f t="shared" si="685"/>
        <v>8</v>
      </c>
      <c r="M1998" s="5">
        <f t="shared" si="686"/>
        <v>2023</v>
      </c>
      <c r="N1998" s="96">
        <v>165</v>
      </c>
      <c r="O1998" s="6">
        <f t="shared" si="696"/>
        <v>-165</v>
      </c>
      <c r="P1998" s="6">
        <f t="shared" si="687"/>
        <v>0</v>
      </c>
      <c r="Q1998" s="7">
        <f t="shared" si="688"/>
        <v>3474500.850000001</v>
      </c>
      <c r="R1998" s="44" t="str">
        <f>VLOOKUP(F1998,'Set up'!$A$2:$E$48,5,FALSE)</f>
        <v>Trsf</v>
      </c>
      <c r="S1998" s="1" t="s">
        <v>1951</v>
      </c>
    </row>
    <row r="1999" spans="1:19" ht="15" customHeight="1" x14ac:dyDescent="0.35">
      <c r="A1999" s="4">
        <v>45154</v>
      </c>
      <c r="B1999" s="5">
        <f t="shared" si="682"/>
        <v>8</v>
      </c>
      <c r="C1999" s="5">
        <f t="shared" si="683"/>
        <v>2023</v>
      </c>
      <c r="D1999" s="88" t="s">
        <v>1819</v>
      </c>
      <c r="E1999" s="5" t="str">
        <f>VLOOKUP(F1999,'Set up'!$A$2:$C$48,2,FALSE)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up'!$A$2:$C$48,3,FALSE)</f>
        <v>45</v>
      </c>
      <c r="J1999" s="5">
        <f>VLOOKUP(F1999,'Set up'!$A$2:$D$48,4,FALSE)</f>
        <v>45</v>
      </c>
      <c r="K1999" s="4">
        <f t="shared" si="684"/>
        <v>45199</v>
      </c>
      <c r="L1999" s="5">
        <f t="shared" si="685"/>
        <v>9</v>
      </c>
      <c r="M1999" s="5">
        <f t="shared" si="686"/>
        <v>2023</v>
      </c>
      <c r="N1999" s="96">
        <v>255</v>
      </c>
      <c r="O1999" s="6">
        <f>-N1999</f>
        <v>-255</v>
      </c>
      <c r="P1999" s="6">
        <f t="shared" si="687"/>
        <v>0</v>
      </c>
      <c r="Q1999" s="7">
        <f t="shared" si="688"/>
        <v>3474755.850000001</v>
      </c>
      <c r="R1999" s="44" t="str">
        <f>VLOOKUP(F1999,'Set up'!$A$2:$E$48,5,FALSE)</f>
        <v>PD Chq</v>
      </c>
      <c r="S1999" s="1" t="s">
        <v>2079</v>
      </c>
    </row>
    <row r="2000" spans="1:19" ht="15" customHeight="1" x14ac:dyDescent="0.35">
      <c r="A2000" s="4">
        <v>45154</v>
      </c>
      <c r="B2000" s="5">
        <f t="shared" ref="B2000:B2029" si="697">MONTH(A2000)</f>
        <v>8</v>
      </c>
      <c r="C2000" s="5">
        <f t="shared" ref="C2000:C2029" si="698">YEAR(A2000)</f>
        <v>2023</v>
      </c>
      <c r="D2000" s="88" t="s">
        <v>1819</v>
      </c>
      <c r="E2000" s="5" t="str">
        <f>VLOOKUP(F2000,'Set up'!$A$2:$C$48,2,FALSE)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up'!$A$2:$C$48,3,FALSE)</f>
        <v>45</v>
      </c>
      <c r="J2000" s="5">
        <f>VLOOKUP(F2000,'Set up'!$A$2:$D$48,4,FALSE)</f>
        <v>45</v>
      </c>
      <c r="K2000" s="4">
        <f t="shared" ref="K2000:K2027" si="699">A2000+J2000</f>
        <v>45199</v>
      </c>
      <c r="L2000" s="5">
        <f t="shared" ref="L2000:L2027" si="700">MONTH(K2000)</f>
        <v>9</v>
      </c>
      <c r="M2000" s="5">
        <f t="shared" ref="M2000:M2027" si="701">YEAR(K2000)</f>
        <v>2023</v>
      </c>
      <c r="N2000" s="96">
        <v>325</v>
      </c>
      <c r="O2000" s="6">
        <f>-N2000</f>
        <v>-325</v>
      </c>
      <c r="P2000" s="6">
        <f t="shared" ref="P2000:P2029" si="702">SUM(N2000+O2000)</f>
        <v>0</v>
      </c>
      <c r="Q2000" s="7">
        <f t="shared" ref="Q2000:Q2029" si="703">SUM(Q1999+N2000)</f>
        <v>3475080.850000001</v>
      </c>
      <c r="R2000" s="44" t="str">
        <f>VLOOKUP(F2000,'Set up'!$A$2:$E$48,5,FALSE)</f>
        <v>PD Chq</v>
      </c>
      <c r="S2000" s="1" t="s">
        <v>2080</v>
      </c>
    </row>
    <row r="2001" spans="1:19" ht="15" customHeight="1" x14ac:dyDescent="0.35">
      <c r="A2001" s="4">
        <v>45154</v>
      </c>
      <c r="B2001" s="5">
        <f t="shared" si="697"/>
        <v>8</v>
      </c>
      <c r="C2001" s="5">
        <f t="shared" si="698"/>
        <v>2023</v>
      </c>
      <c r="D2001" s="88" t="s">
        <v>1819</v>
      </c>
      <c r="E2001" s="5" t="str">
        <f>VLOOKUP(F2001,'Set up'!$A$2:$C$48,2,FALSE)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up'!$A$2:$C$48,3,FALSE)</f>
        <v>45</v>
      </c>
      <c r="J2001" s="5">
        <f>VLOOKUP(F2001,'Set up'!$A$2:$D$48,4,FALSE)</f>
        <v>45</v>
      </c>
      <c r="K2001" s="4">
        <f t="shared" si="699"/>
        <v>45199</v>
      </c>
      <c r="L2001" s="5">
        <f t="shared" si="700"/>
        <v>9</v>
      </c>
      <c r="M2001" s="5">
        <f t="shared" si="701"/>
        <v>2023</v>
      </c>
      <c r="N2001" s="96">
        <v>50</v>
      </c>
      <c r="O2001" s="6">
        <f>-N2001</f>
        <v>-50</v>
      </c>
      <c r="P2001" s="6">
        <f t="shared" si="702"/>
        <v>0</v>
      </c>
      <c r="Q2001" s="7">
        <f t="shared" si="703"/>
        <v>3475130.850000001</v>
      </c>
      <c r="R2001" s="44" t="str">
        <f>VLOOKUP(F2001,'Set up'!$A$2:$E$48,5,FALSE)</f>
        <v>PD Chq</v>
      </c>
      <c r="S2001" s="1" t="s">
        <v>2081</v>
      </c>
    </row>
    <row r="2002" spans="1:19" ht="15" customHeight="1" x14ac:dyDescent="0.35">
      <c r="A2002" s="4">
        <v>45155</v>
      </c>
      <c r="B2002" s="5">
        <f t="shared" si="697"/>
        <v>8</v>
      </c>
      <c r="C2002" s="5">
        <f t="shared" si="698"/>
        <v>2023</v>
      </c>
      <c r="D2002" s="88" t="s">
        <v>1820</v>
      </c>
      <c r="E2002" s="5" t="str">
        <f>VLOOKUP(F2002,'Set up'!$A$2:$C$48,2,FALSE)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up'!$A$2:$C$48,3,FALSE)</f>
        <v>Cash</v>
      </c>
      <c r="J2002" s="5">
        <f>VLOOKUP(F2002,'Set up'!$A$2:$D$48,4,FALSE)</f>
        <v>0</v>
      </c>
      <c r="K2002" s="4">
        <f t="shared" si="699"/>
        <v>45155</v>
      </c>
      <c r="L2002" s="5">
        <f t="shared" si="700"/>
        <v>8</v>
      </c>
      <c r="M2002" s="5">
        <f t="shared" si="701"/>
        <v>2023</v>
      </c>
      <c r="N2002" s="96">
        <v>1694</v>
      </c>
      <c r="O2002" s="6">
        <f t="shared" ref="O2002:O2005" si="704">-N2002</f>
        <v>-1694</v>
      </c>
      <c r="P2002" s="6">
        <f t="shared" si="702"/>
        <v>0</v>
      </c>
      <c r="Q2002" s="7">
        <f t="shared" si="703"/>
        <v>3476824.850000001</v>
      </c>
      <c r="R2002" s="44" t="str">
        <f>VLOOKUP(F2002,'Set up'!$A$2:$E$48,5,FALSE)</f>
        <v>Cash</v>
      </c>
      <c r="S2002" s="1" t="s">
        <v>1844</v>
      </c>
    </row>
    <row r="2003" spans="1:19" ht="15" customHeight="1" x14ac:dyDescent="0.35">
      <c r="A2003" s="4">
        <v>45155</v>
      </c>
      <c r="B2003" s="5">
        <f t="shared" si="697"/>
        <v>8</v>
      </c>
      <c r="C2003" s="5">
        <f t="shared" si="698"/>
        <v>2023</v>
      </c>
      <c r="D2003" s="88" t="s">
        <v>1820</v>
      </c>
      <c r="E2003" s="5" t="str">
        <f>VLOOKUP(F2003,'Set up'!$A$2:$C$48,2,FALSE)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up'!$A$2:$C$48,3,FALSE)</f>
        <v>Cash</v>
      </c>
      <c r="J2003" s="5">
        <f>VLOOKUP(F2003,'Set up'!$A$2:$D$48,4,FALSE)</f>
        <v>0</v>
      </c>
      <c r="K2003" s="4">
        <f t="shared" si="699"/>
        <v>45155</v>
      </c>
      <c r="L2003" s="5">
        <f t="shared" si="700"/>
        <v>8</v>
      </c>
      <c r="M2003" s="5">
        <f t="shared" si="701"/>
        <v>2023</v>
      </c>
      <c r="N2003" s="96">
        <v>702</v>
      </c>
      <c r="O2003" s="6">
        <f t="shared" si="704"/>
        <v>-702</v>
      </c>
      <c r="P2003" s="6">
        <f t="shared" si="702"/>
        <v>0</v>
      </c>
      <c r="Q2003" s="7">
        <f t="shared" si="703"/>
        <v>3477526.850000001</v>
      </c>
      <c r="R2003" s="44" t="str">
        <f>VLOOKUP(F2003,'Set up'!$A$2:$E$48,5,FALSE)</f>
        <v>Cash</v>
      </c>
      <c r="S2003" s="1" t="s">
        <v>1844</v>
      </c>
    </row>
    <row r="2004" spans="1:19" ht="15" customHeight="1" x14ac:dyDescent="0.35">
      <c r="A2004" s="4">
        <v>45155</v>
      </c>
      <c r="B2004" s="5">
        <f t="shared" si="697"/>
        <v>8</v>
      </c>
      <c r="C2004" s="5">
        <f t="shared" si="698"/>
        <v>2023</v>
      </c>
      <c r="D2004" s="88" t="s">
        <v>1820</v>
      </c>
      <c r="E2004" s="5" t="str">
        <f>VLOOKUP(F2004,'Set up'!$A$2:$C$48,2,FALSE)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up'!$A$2:$C$48,3,FALSE)</f>
        <v>Cash</v>
      </c>
      <c r="J2004" s="5">
        <f>VLOOKUP(F2004,'Set up'!$A$2:$D$48,4,FALSE)</f>
        <v>0</v>
      </c>
      <c r="K2004" s="4">
        <f t="shared" si="699"/>
        <v>45155</v>
      </c>
      <c r="L2004" s="5">
        <f t="shared" si="700"/>
        <v>8</v>
      </c>
      <c r="M2004" s="5">
        <f t="shared" si="701"/>
        <v>2023</v>
      </c>
      <c r="N2004" s="96">
        <v>322.5</v>
      </c>
      <c r="O2004" s="6">
        <f t="shared" si="704"/>
        <v>-322.5</v>
      </c>
      <c r="P2004" s="6">
        <f t="shared" si="702"/>
        <v>0</v>
      </c>
      <c r="Q2004" s="7">
        <f t="shared" si="703"/>
        <v>3477849.350000001</v>
      </c>
      <c r="R2004" s="44" t="str">
        <f>VLOOKUP(F2004,'Set up'!$A$2:$E$48,5,FALSE)</f>
        <v>Cash</v>
      </c>
      <c r="S2004" s="1" t="s">
        <v>1844</v>
      </c>
    </row>
    <row r="2005" spans="1:19" ht="15" customHeight="1" x14ac:dyDescent="0.35">
      <c r="A2005" s="4">
        <v>45155</v>
      </c>
      <c r="B2005" s="5">
        <f t="shared" si="697"/>
        <v>8</v>
      </c>
      <c r="C2005" s="5">
        <f t="shared" si="698"/>
        <v>2023</v>
      </c>
      <c r="D2005" s="88" t="s">
        <v>1820</v>
      </c>
      <c r="E2005" s="5" t="str">
        <f>VLOOKUP(F2005,'Set up'!$A$2:$C$48,2,FALSE)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up'!$A$2:$C$48,3,FALSE)</f>
        <v>Cash</v>
      </c>
      <c r="J2005" s="5">
        <f>VLOOKUP(F2005,'Set up'!$A$2:$D$48,4,FALSE)</f>
        <v>0</v>
      </c>
      <c r="K2005" s="4">
        <f t="shared" si="699"/>
        <v>45155</v>
      </c>
      <c r="L2005" s="5">
        <f t="shared" si="700"/>
        <v>8</v>
      </c>
      <c r="M2005" s="5">
        <f t="shared" si="701"/>
        <v>2023</v>
      </c>
      <c r="N2005" s="96">
        <v>160</v>
      </c>
      <c r="O2005" s="6">
        <f t="shared" si="704"/>
        <v>-160</v>
      </c>
      <c r="P2005" s="6">
        <f t="shared" si="702"/>
        <v>0</v>
      </c>
      <c r="Q2005" s="7">
        <f t="shared" si="703"/>
        <v>3478009.350000001</v>
      </c>
      <c r="R2005" s="44" t="str">
        <f>VLOOKUP(F2005,'Set up'!$A$2:$E$48,5,FALSE)</f>
        <v>Cash</v>
      </c>
      <c r="S2005" s="1" t="s">
        <v>1844</v>
      </c>
    </row>
    <row r="2006" spans="1:19" ht="15" customHeight="1" x14ac:dyDescent="0.35">
      <c r="A2006" s="4">
        <v>45155</v>
      </c>
      <c r="B2006" s="5">
        <f t="shared" si="697"/>
        <v>8</v>
      </c>
      <c r="C2006" s="5">
        <f t="shared" si="698"/>
        <v>2023</v>
      </c>
      <c r="D2006" s="88" t="s">
        <v>1821</v>
      </c>
      <c r="E2006" s="5" t="str">
        <f>VLOOKUP(F2006,'Set up'!$A$2:$C$48,2,FALSE)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up'!$A$2:$C$48,3,FALSE)</f>
        <v>Cash</v>
      </c>
      <c r="J2006" s="5">
        <f>VLOOKUP(F2006,'Set up'!$A$2:$D$48,4,FALSE)</f>
        <v>0</v>
      </c>
      <c r="K2006" s="4">
        <f t="shared" si="699"/>
        <v>45155</v>
      </c>
      <c r="L2006" s="5">
        <f t="shared" si="700"/>
        <v>8</v>
      </c>
      <c r="M2006" s="5">
        <f t="shared" si="701"/>
        <v>2023</v>
      </c>
      <c r="N2006" s="96">
        <v>250</v>
      </c>
      <c r="P2006" s="6">
        <f t="shared" si="702"/>
        <v>250</v>
      </c>
      <c r="Q2006" s="7">
        <f t="shared" si="703"/>
        <v>3478259.350000001</v>
      </c>
      <c r="R2006" s="44" t="str">
        <f>VLOOKUP(F2006,'Set up'!$A$2:$E$48,5,FALSE)</f>
        <v>Trsf</v>
      </c>
    </row>
    <row r="2007" spans="1:19" ht="15" customHeight="1" x14ac:dyDescent="0.35">
      <c r="A2007" s="4">
        <v>45159</v>
      </c>
      <c r="B2007" s="5">
        <f t="shared" si="697"/>
        <v>8</v>
      </c>
      <c r="C2007" s="5">
        <f t="shared" si="698"/>
        <v>2023</v>
      </c>
      <c r="D2007" s="88" t="s">
        <v>1822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up'!$A$2:$C$48,3,FALSE)</f>
        <v>Cash</v>
      </c>
      <c r="J2007" s="5">
        <f>VLOOKUP(F2007,'Set up'!$A$2:$D$48,4,FALSE)</f>
        <v>0</v>
      </c>
      <c r="K2007" s="4">
        <f t="shared" si="699"/>
        <v>45159</v>
      </c>
      <c r="L2007" s="5">
        <f t="shared" si="700"/>
        <v>8</v>
      </c>
      <c r="M2007" s="5">
        <f t="shared" si="701"/>
        <v>2023</v>
      </c>
      <c r="N2007" s="96">
        <v>1738</v>
      </c>
      <c r="O2007" s="6">
        <f>-N2007</f>
        <v>-1738</v>
      </c>
      <c r="P2007" s="6">
        <f t="shared" si="702"/>
        <v>0</v>
      </c>
      <c r="Q2007" s="7">
        <f t="shared" si="703"/>
        <v>3479997.350000001</v>
      </c>
      <c r="R2007" s="44" t="str">
        <f>VLOOKUP(F2007,'Set up'!$A$2:$E$48,5,FALSE)</f>
        <v>Chq</v>
      </c>
      <c r="S2007" s="1" t="s">
        <v>2088</v>
      </c>
    </row>
    <row r="2008" spans="1:19" ht="15" customHeight="1" x14ac:dyDescent="0.35">
      <c r="A2008" s="4">
        <v>45159</v>
      </c>
      <c r="B2008" s="5">
        <f t="shared" si="697"/>
        <v>8</v>
      </c>
      <c r="C2008" s="5">
        <f t="shared" si="698"/>
        <v>2023</v>
      </c>
      <c r="D2008" s="88" t="s">
        <v>1822</v>
      </c>
      <c r="E2008" s="5" t="str">
        <f>VLOOKUP(F2008,'Set up'!$A$2:$C$48,2,FALSE)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up'!$A$2:$C$48,3,FALSE)</f>
        <v>Cash</v>
      </c>
      <c r="J2008" s="5">
        <f>VLOOKUP(F2008,'Set up'!$A$2:$D$48,4,FALSE)</f>
        <v>0</v>
      </c>
      <c r="K2008" s="4">
        <f t="shared" si="699"/>
        <v>45159</v>
      </c>
      <c r="L2008" s="5">
        <f t="shared" si="700"/>
        <v>8</v>
      </c>
      <c r="M2008" s="5">
        <f t="shared" si="701"/>
        <v>2023</v>
      </c>
      <c r="N2008" s="96">
        <v>702</v>
      </c>
      <c r="O2008" s="6">
        <f>-N2008</f>
        <v>-702</v>
      </c>
      <c r="P2008" s="6">
        <f t="shared" si="702"/>
        <v>0</v>
      </c>
      <c r="Q2008" s="7">
        <f t="shared" si="703"/>
        <v>3480699.350000001</v>
      </c>
      <c r="R2008" s="44" t="str">
        <f>VLOOKUP(F2008,'Set up'!$A$2:$E$48,5,FALSE)</f>
        <v>Chq</v>
      </c>
      <c r="S2008" s="1" t="s">
        <v>2088</v>
      </c>
    </row>
    <row r="2009" spans="1:19" ht="15" customHeight="1" x14ac:dyDescent="0.35">
      <c r="A2009" s="4">
        <v>45160</v>
      </c>
      <c r="B2009" s="5">
        <f t="shared" si="697"/>
        <v>8</v>
      </c>
      <c r="C2009" s="5">
        <f t="shared" si="698"/>
        <v>2023</v>
      </c>
      <c r="D2009" s="88" t="s">
        <v>1823</v>
      </c>
      <c r="E2009" s="5" t="str">
        <f>VLOOKUP(F2009,'Set up'!$A$2:$C$48,2,FALSE)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up'!$A$2:$C$48,3,FALSE)</f>
        <v>30</v>
      </c>
      <c r="J2009" s="5">
        <f>VLOOKUP(F2009,'Set up'!$A$2:$D$48,4,FALSE)</f>
        <v>30</v>
      </c>
      <c r="K2009" s="4">
        <f t="shared" si="699"/>
        <v>45190</v>
      </c>
      <c r="L2009" s="5">
        <f t="shared" si="700"/>
        <v>9</v>
      </c>
      <c r="M2009" s="5">
        <f t="shared" si="701"/>
        <v>2023</v>
      </c>
      <c r="N2009" s="96">
        <v>6952</v>
      </c>
      <c r="O2009" s="6">
        <f t="shared" ref="O2009:O2014" si="705">-N2009</f>
        <v>-6952</v>
      </c>
      <c r="P2009" s="6">
        <f t="shared" si="702"/>
        <v>0</v>
      </c>
      <c r="Q2009" s="7">
        <f t="shared" si="703"/>
        <v>3487651.350000001</v>
      </c>
      <c r="R2009" s="44" t="str">
        <f>VLOOKUP(F2009,'Set up'!$A$2:$E$48,5,FALSE)</f>
        <v>Chq</v>
      </c>
      <c r="S2009" s="1" t="s">
        <v>1982</v>
      </c>
    </row>
    <row r="2010" spans="1:19" ht="15" customHeight="1" x14ac:dyDescent="0.35">
      <c r="A2010" s="4">
        <v>45160</v>
      </c>
      <c r="B2010" s="5">
        <f t="shared" si="697"/>
        <v>8</v>
      </c>
      <c r="C2010" s="5">
        <f t="shared" si="698"/>
        <v>2023</v>
      </c>
      <c r="D2010" s="88" t="s">
        <v>1823</v>
      </c>
      <c r="E2010" s="5" t="str">
        <f>VLOOKUP(F2010,'Set up'!$A$2:$C$48,2,FALSE)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up'!$A$2:$C$48,3,FALSE)</f>
        <v>30</v>
      </c>
      <c r="J2010" s="5">
        <f>VLOOKUP(F2010,'Set up'!$A$2:$D$48,4,FALSE)</f>
        <v>30</v>
      </c>
      <c r="K2010" s="4">
        <f t="shared" si="699"/>
        <v>45190</v>
      </c>
      <c r="L2010" s="5">
        <f t="shared" si="700"/>
        <v>9</v>
      </c>
      <c r="M2010" s="5">
        <f t="shared" si="701"/>
        <v>2023</v>
      </c>
      <c r="N2010" s="96">
        <v>2106</v>
      </c>
      <c r="O2010" s="6">
        <f t="shared" si="705"/>
        <v>-2106</v>
      </c>
      <c r="P2010" s="6">
        <f t="shared" si="702"/>
        <v>0</v>
      </c>
      <c r="Q2010" s="7">
        <f t="shared" si="703"/>
        <v>3489757.350000001</v>
      </c>
      <c r="R2010" s="44" t="str">
        <f>VLOOKUP(F2010,'Set up'!$A$2:$E$48,5,FALSE)</f>
        <v>Chq</v>
      </c>
      <c r="S2010" s="1" t="s">
        <v>1982</v>
      </c>
    </row>
    <row r="2011" spans="1:19" ht="15" customHeight="1" x14ac:dyDescent="0.35">
      <c r="A2011" s="4">
        <v>45160</v>
      </c>
      <c r="B2011" s="5">
        <f t="shared" si="697"/>
        <v>8</v>
      </c>
      <c r="C2011" s="5">
        <f t="shared" si="698"/>
        <v>2023</v>
      </c>
      <c r="D2011" s="88" t="s">
        <v>1823</v>
      </c>
      <c r="E2011" s="5" t="str">
        <f>VLOOKUP(F2011,'Set up'!$A$2:$C$48,2,FALSE)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up'!$A$2:$C$48,3,FALSE)</f>
        <v>30</v>
      </c>
      <c r="J2011" s="5">
        <f>VLOOKUP(F2011,'Set up'!$A$2:$D$48,4,FALSE)</f>
        <v>30</v>
      </c>
      <c r="K2011" s="4">
        <f t="shared" si="699"/>
        <v>45190</v>
      </c>
      <c r="L2011" s="5">
        <f t="shared" si="700"/>
        <v>9</v>
      </c>
      <c r="M2011" s="5">
        <f t="shared" si="701"/>
        <v>2023</v>
      </c>
      <c r="N2011" s="96">
        <v>144</v>
      </c>
      <c r="O2011" s="6">
        <f t="shared" si="705"/>
        <v>-144</v>
      </c>
      <c r="P2011" s="6">
        <f t="shared" si="702"/>
        <v>0</v>
      </c>
      <c r="Q2011" s="7">
        <f t="shared" si="703"/>
        <v>3489901.350000001</v>
      </c>
      <c r="R2011" s="44" t="str">
        <f>VLOOKUP(F2011,'Set up'!$A$2:$E$48,5,FALSE)</f>
        <v>Chq</v>
      </c>
      <c r="S2011" s="1" t="s">
        <v>1982</v>
      </c>
    </row>
    <row r="2012" spans="1:19" ht="15" customHeight="1" x14ac:dyDescent="0.35">
      <c r="A2012" s="4">
        <v>45160</v>
      </c>
      <c r="B2012" s="5">
        <f t="shared" si="697"/>
        <v>8</v>
      </c>
      <c r="C2012" s="5">
        <f t="shared" si="698"/>
        <v>2023</v>
      </c>
      <c r="D2012" s="88" t="s">
        <v>1823</v>
      </c>
      <c r="E2012" s="5" t="str">
        <f>VLOOKUP(F2012,'Set up'!$A$2:$C$48,2,FALSE)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up'!$A$2:$C$48,3,FALSE)</f>
        <v>30</v>
      </c>
      <c r="J2012" s="5">
        <f>VLOOKUP(F2012,'Set up'!$A$2:$D$48,4,FALSE)</f>
        <v>30</v>
      </c>
      <c r="K2012" s="4">
        <f t="shared" si="699"/>
        <v>45190</v>
      </c>
      <c r="L2012" s="5">
        <f t="shared" si="700"/>
        <v>9</v>
      </c>
      <c r="M2012" s="5">
        <f t="shared" si="701"/>
        <v>2023</v>
      </c>
      <c r="N2012" s="96">
        <v>187.5</v>
      </c>
      <c r="O2012" s="6">
        <f t="shared" si="705"/>
        <v>-187.5</v>
      </c>
      <c r="P2012" s="6">
        <f t="shared" si="702"/>
        <v>0</v>
      </c>
      <c r="Q2012" s="7">
        <f t="shared" si="703"/>
        <v>3490088.850000001</v>
      </c>
      <c r="R2012" s="44" t="str">
        <f>VLOOKUP(F2012,'Set up'!$A$2:$E$48,5,FALSE)</f>
        <v>Chq</v>
      </c>
      <c r="S2012" s="1" t="s">
        <v>1982</v>
      </c>
    </row>
    <row r="2013" spans="1:19" ht="15" customHeight="1" x14ac:dyDescent="0.35">
      <c r="A2013" s="4">
        <v>45160</v>
      </c>
      <c r="B2013" s="5">
        <f t="shared" si="697"/>
        <v>8</v>
      </c>
      <c r="C2013" s="5">
        <f t="shared" si="698"/>
        <v>2023</v>
      </c>
      <c r="D2013" s="88" t="s">
        <v>1823</v>
      </c>
      <c r="E2013" s="5" t="str">
        <f>VLOOKUP(F2013,'Set up'!$A$2:$C$48,2,FALSE)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up'!$A$2:$C$48,3,FALSE)</f>
        <v>30</v>
      </c>
      <c r="J2013" s="5">
        <f>VLOOKUP(F2013,'Set up'!$A$2:$D$48,4,FALSE)</f>
        <v>30</v>
      </c>
      <c r="K2013" s="4">
        <f t="shared" si="699"/>
        <v>45190</v>
      </c>
      <c r="L2013" s="5">
        <f t="shared" si="700"/>
        <v>9</v>
      </c>
      <c r="M2013" s="5">
        <f t="shared" si="701"/>
        <v>2023</v>
      </c>
      <c r="N2013" s="96">
        <v>650</v>
      </c>
      <c r="O2013" s="6">
        <f t="shared" si="705"/>
        <v>-650</v>
      </c>
      <c r="P2013" s="6">
        <f t="shared" si="702"/>
        <v>0</v>
      </c>
      <c r="Q2013" s="7">
        <f t="shared" si="703"/>
        <v>3490738.850000001</v>
      </c>
      <c r="R2013" s="44" t="str">
        <f>VLOOKUP(F2013,'Set up'!$A$2:$E$48,5,FALSE)</f>
        <v>Chq</v>
      </c>
      <c r="S2013" s="1" t="s">
        <v>1982</v>
      </c>
    </row>
    <row r="2014" spans="1:19" ht="15" customHeight="1" x14ac:dyDescent="0.35">
      <c r="A2014" s="4">
        <v>45160</v>
      </c>
      <c r="B2014" s="5">
        <f t="shared" si="697"/>
        <v>8</v>
      </c>
      <c r="C2014" s="5">
        <f t="shared" si="698"/>
        <v>2023</v>
      </c>
      <c r="D2014" s="88" t="s">
        <v>1823</v>
      </c>
      <c r="E2014" s="5" t="str">
        <f>VLOOKUP(F2014,'Set up'!$A$2:$C$48,2,FALSE)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up'!$A$2:$C$48,3,FALSE)</f>
        <v>30</v>
      </c>
      <c r="J2014" s="5">
        <f>VLOOKUP(F2014,'Set up'!$A$2:$D$48,4,FALSE)</f>
        <v>30</v>
      </c>
      <c r="K2014" s="4">
        <f t="shared" si="699"/>
        <v>45190</v>
      </c>
      <c r="L2014" s="5">
        <f t="shared" si="700"/>
        <v>9</v>
      </c>
      <c r="M2014" s="5">
        <f t="shared" si="701"/>
        <v>2023</v>
      </c>
      <c r="N2014" s="96">
        <v>930</v>
      </c>
      <c r="O2014" s="6">
        <f t="shared" si="705"/>
        <v>-930</v>
      </c>
      <c r="P2014" s="6">
        <f t="shared" si="702"/>
        <v>0</v>
      </c>
      <c r="Q2014" s="7">
        <f t="shared" si="703"/>
        <v>3491668.850000001</v>
      </c>
      <c r="R2014" s="44" t="str">
        <f>VLOOKUP(F2014,'Set up'!$A$2:$E$48,5,FALSE)</f>
        <v>Chq</v>
      </c>
      <c r="S2014" s="1" t="s">
        <v>1982</v>
      </c>
    </row>
    <row r="2015" spans="1:19" ht="15" customHeight="1" x14ac:dyDescent="0.35">
      <c r="A2015" s="4">
        <v>45160</v>
      </c>
      <c r="B2015" s="5">
        <f t="shared" si="697"/>
        <v>8</v>
      </c>
      <c r="C2015" s="5">
        <f t="shared" si="698"/>
        <v>2023</v>
      </c>
      <c r="D2015" s="88" t="s">
        <v>1824</v>
      </c>
      <c r="E2015" s="5" t="str">
        <f>VLOOKUP(F2015,'Set up'!$A$2:$C$48,2,FALSE)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up'!$A$2:$C$48,3,FALSE)</f>
        <v>Cash</v>
      </c>
      <c r="J2015" s="5">
        <f>VLOOKUP(F2015,'Set up'!$A$2:$D$48,4,FALSE)</f>
        <v>0</v>
      </c>
      <c r="K2015" s="4">
        <f t="shared" si="699"/>
        <v>45160</v>
      </c>
      <c r="L2015" s="5">
        <f t="shared" si="700"/>
        <v>8</v>
      </c>
      <c r="M2015" s="5">
        <f t="shared" si="701"/>
        <v>2023</v>
      </c>
      <c r="N2015" s="96">
        <v>187.5</v>
      </c>
      <c r="P2015" s="6">
        <f t="shared" si="702"/>
        <v>187.5</v>
      </c>
      <c r="Q2015" s="7">
        <f t="shared" si="703"/>
        <v>3491856.350000001</v>
      </c>
      <c r="R2015" s="44" t="str">
        <f>VLOOKUP(F2015,'Set up'!$A$2:$E$48,5,FALSE)</f>
        <v>Trsf</v>
      </c>
    </row>
    <row r="2016" spans="1:19" ht="15" customHeight="1" x14ac:dyDescent="0.35">
      <c r="A2016" s="4">
        <v>45160</v>
      </c>
      <c r="B2016" s="5">
        <f t="shared" si="697"/>
        <v>8</v>
      </c>
      <c r="C2016" s="5">
        <f t="shared" si="698"/>
        <v>2023</v>
      </c>
      <c r="D2016" s="88" t="s">
        <v>1825</v>
      </c>
      <c r="E2016" s="5" t="str">
        <f>VLOOKUP(F2016,'Set up'!$A$2:$C$48,2,FALSE)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up'!$A$2:$C$48,3,FALSE)</f>
        <v>Cash</v>
      </c>
      <c r="J2016" s="5">
        <f>VLOOKUP(F2016,'Set up'!$A$2:$D$48,4,FALSE)</f>
        <v>0</v>
      </c>
      <c r="K2016" s="4">
        <f t="shared" si="699"/>
        <v>45160</v>
      </c>
      <c r="L2016" s="5">
        <f t="shared" si="700"/>
        <v>8</v>
      </c>
      <c r="M2016" s="5">
        <f t="shared" si="701"/>
        <v>2023</v>
      </c>
      <c r="N2016" s="96">
        <v>4686</v>
      </c>
      <c r="P2016" s="6">
        <f t="shared" si="702"/>
        <v>4686</v>
      </c>
      <c r="Q2016" s="7">
        <f t="shared" si="703"/>
        <v>3496542.350000001</v>
      </c>
      <c r="R2016" s="44" t="str">
        <f>VLOOKUP(F2016,'Set up'!$A$2:$E$48,5,FALSE)</f>
        <v>Trsf</v>
      </c>
    </row>
    <row r="2017" spans="1:19" ht="15" customHeight="1" x14ac:dyDescent="0.35">
      <c r="A2017" s="4">
        <v>45160</v>
      </c>
      <c r="B2017" s="5">
        <f t="shared" si="697"/>
        <v>8</v>
      </c>
      <c r="C2017" s="5">
        <f t="shared" si="698"/>
        <v>2023</v>
      </c>
      <c r="D2017" s="88" t="s">
        <v>1825</v>
      </c>
      <c r="E2017" s="5" t="str">
        <f>VLOOKUP(F2017,'Set up'!$A$2:$C$48,2,FALSE)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up'!$A$2:$C$48,3,FALSE)</f>
        <v>Cash</v>
      </c>
      <c r="J2017" s="5">
        <f>VLOOKUP(F2017,'Set up'!$A$2:$D$48,4,FALSE)</f>
        <v>0</v>
      </c>
      <c r="K2017" s="4">
        <f t="shared" si="699"/>
        <v>45160</v>
      </c>
      <c r="L2017" s="5">
        <f t="shared" si="700"/>
        <v>8</v>
      </c>
      <c r="M2017" s="5">
        <f t="shared" si="701"/>
        <v>2023</v>
      </c>
      <c r="N2017" s="96">
        <v>1701</v>
      </c>
      <c r="P2017" s="6">
        <f t="shared" si="702"/>
        <v>1701</v>
      </c>
      <c r="Q2017" s="7">
        <f t="shared" si="703"/>
        <v>3498243.350000001</v>
      </c>
      <c r="R2017" s="44" t="str">
        <f>VLOOKUP(F2017,'Set up'!$A$2:$E$48,5,FALSE)</f>
        <v>Trsf</v>
      </c>
    </row>
    <row r="2018" spans="1:19" ht="15" customHeight="1" x14ac:dyDescent="0.35">
      <c r="A2018" s="4">
        <v>45160</v>
      </c>
      <c r="B2018" s="5">
        <f t="shared" si="697"/>
        <v>8</v>
      </c>
      <c r="C2018" s="5">
        <f t="shared" si="698"/>
        <v>2023</v>
      </c>
      <c r="D2018" s="88" t="s">
        <v>1825</v>
      </c>
      <c r="E2018" s="5" t="str">
        <f>VLOOKUP(F2018,'Set up'!$A$2:$C$48,2,FALSE)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up'!$A$2:$C$48,3,FALSE)</f>
        <v>Cash</v>
      </c>
      <c r="J2018" s="5">
        <f>VLOOKUP(F2018,'Set up'!$A$2:$D$48,4,FALSE)</f>
        <v>0</v>
      </c>
      <c r="K2018" s="4">
        <f t="shared" si="699"/>
        <v>45160</v>
      </c>
      <c r="L2018" s="5">
        <f t="shared" si="700"/>
        <v>8</v>
      </c>
      <c r="M2018" s="5">
        <f t="shared" si="701"/>
        <v>2023</v>
      </c>
      <c r="N2018" s="96">
        <v>200</v>
      </c>
      <c r="P2018" s="6">
        <f t="shared" si="702"/>
        <v>200</v>
      </c>
      <c r="Q2018" s="7">
        <f t="shared" si="703"/>
        <v>3498443.350000001</v>
      </c>
      <c r="R2018" s="44" t="str">
        <f>VLOOKUP(F2018,'Set up'!$A$2:$E$48,5,FALSE)</f>
        <v>Trsf</v>
      </c>
    </row>
    <row r="2019" spans="1:19" ht="15" customHeight="1" x14ac:dyDescent="0.35">
      <c r="A2019" s="4">
        <v>45160</v>
      </c>
      <c r="B2019" s="5">
        <f t="shared" si="697"/>
        <v>8</v>
      </c>
      <c r="C2019" s="5">
        <f t="shared" si="698"/>
        <v>2023</v>
      </c>
      <c r="D2019" s="88" t="s">
        <v>1826</v>
      </c>
      <c r="E2019" s="5" t="str">
        <f>VLOOKUP(F2019,'Set up'!$A$2:$C$48,2,FALSE)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up'!$A$2:$C$48,3,FALSE)</f>
        <v>Cash</v>
      </c>
      <c r="J2019" s="5">
        <f>VLOOKUP(F2019,'Set up'!$A$2:$D$48,4,FALSE)</f>
        <v>0</v>
      </c>
      <c r="K2019" s="4">
        <f t="shared" si="699"/>
        <v>45160</v>
      </c>
      <c r="L2019" s="5">
        <f t="shared" si="700"/>
        <v>8</v>
      </c>
      <c r="M2019" s="5">
        <f t="shared" si="701"/>
        <v>2023</v>
      </c>
      <c r="N2019" s="96">
        <v>1738</v>
      </c>
      <c r="P2019" s="6">
        <f t="shared" si="702"/>
        <v>1738</v>
      </c>
      <c r="Q2019" s="7">
        <f t="shared" si="703"/>
        <v>3500181.350000001</v>
      </c>
      <c r="R2019" s="44" t="str">
        <f>VLOOKUP(F2019,'Set up'!$A$2:$E$48,5,FALSE)</f>
        <v>Trsf</v>
      </c>
    </row>
    <row r="2020" spans="1:19" ht="15" customHeight="1" x14ac:dyDescent="0.35">
      <c r="A2020" s="4">
        <v>45161</v>
      </c>
      <c r="B2020" s="5">
        <f t="shared" si="697"/>
        <v>8</v>
      </c>
      <c r="C2020" s="5">
        <f t="shared" si="698"/>
        <v>2023</v>
      </c>
      <c r="D2020" s="88" t="s">
        <v>1827</v>
      </c>
      <c r="E2020" s="5" t="str">
        <f>VLOOKUP(F2020,'Set up'!$A$2:$C$48,2,FALSE)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up'!$A$2:$C$48,3,FALSE)</f>
        <v>Cash</v>
      </c>
      <c r="J2020" s="5">
        <f>VLOOKUP(F2020,'Set up'!$A$2:$D$48,4,FALSE)</f>
        <v>0</v>
      </c>
      <c r="K2020" s="4">
        <f t="shared" si="699"/>
        <v>45161</v>
      </c>
      <c r="L2020" s="5">
        <f t="shared" si="700"/>
        <v>8</v>
      </c>
      <c r="M2020" s="5">
        <f t="shared" si="701"/>
        <v>2023</v>
      </c>
      <c r="N2020" s="96">
        <v>1738</v>
      </c>
      <c r="O2020" s="6">
        <f t="shared" ref="O2020:O2026" si="706">-N2020</f>
        <v>-1738</v>
      </c>
      <c r="P2020" s="6">
        <f t="shared" si="702"/>
        <v>0</v>
      </c>
      <c r="Q2020" s="7">
        <f t="shared" si="703"/>
        <v>3501919.350000001</v>
      </c>
      <c r="R2020" s="44" t="str">
        <f>VLOOKUP(F2020,'Set up'!$A$2:$E$48,5,FALSE)</f>
        <v>Trsf</v>
      </c>
      <c r="S2020" s="1" t="s">
        <v>1952</v>
      </c>
    </row>
    <row r="2021" spans="1:19" ht="15" customHeight="1" x14ac:dyDescent="0.35">
      <c r="A2021" s="4">
        <v>45162</v>
      </c>
      <c r="B2021" s="5">
        <f t="shared" si="697"/>
        <v>8</v>
      </c>
      <c r="C2021" s="5">
        <f t="shared" si="698"/>
        <v>2023</v>
      </c>
      <c r="D2021" s="88" t="s">
        <v>1828</v>
      </c>
      <c r="E2021" s="5" t="str">
        <f>VLOOKUP(F2021,'Set up'!$A$2:$C$48,2,FALSE)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up'!$A$2:$C$48,3,FALSE)</f>
        <v>Cash</v>
      </c>
      <c r="J2021" s="5">
        <f>VLOOKUP(F2021,'Set up'!$A$2:$D$48,4,FALSE)</f>
        <v>0</v>
      </c>
      <c r="K2021" s="4">
        <f t="shared" si="699"/>
        <v>45162</v>
      </c>
      <c r="L2021" s="5">
        <f t="shared" si="700"/>
        <v>8</v>
      </c>
      <c r="M2021" s="5">
        <f t="shared" si="701"/>
        <v>2023</v>
      </c>
      <c r="N2021" s="96">
        <v>1738</v>
      </c>
      <c r="O2021" s="6">
        <f t="shared" si="706"/>
        <v>-1738</v>
      </c>
      <c r="P2021" s="6">
        <f t="shared" si="702"/>
        <v>0</v>
      </c>
      <c r="Q2021" s="7">
        <f t="shared" si="703"/>
        <v>3503657.350000001</v>
      </c>
      <c r="R2021" s="44" t="str">
        <f>VLOOKUP(F2021,'Set up'!$A$2:$E$48,5,FALSE)</f>
        <v>Trsf</v>
      </c>
      <c r="S2021" s="1" t="s">
        <v>1953</v>
      </c>
    </row>
    <row r="2022" spans="1:19" ht="15" customHeight="1" x14ac:dyDescent="0.35">
      <c r="A2022" s="4">
        <v>45162</v>
      </c>
      <c r="B2022" s="5">
        <f t="shared" si="697"/>
        <v>8</v>
      </c>
      <c r="C2022" s="5">
        <f t="shared" si="698"/>
        <v>2023</v>
      </c>
      <c r="D2022" s="88" t="s">
        <v>1828</v>
      </c>
      <c r="E2022" s="5" t="str">
        <f>VLOOKUP(F2022,'Set up'!$A$2:$C$48,2,FALSE)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up'!$A$2:$C$48,3,FALSE)</f>
        <v>Cash</v>
      </c>
      <c r="J2022" s="5">
        <f>VLOOKUP(F2022,'Set up'!$A$2:$D$48,4,FALSE)</f>
        <v>0</v>
      </c>
      <c r="K2022" s="4">
        <f t="shared" si="699"/>
        <v>45162</v>
      </c>
      <c r="L2022" s="5">
        <f t="shared" si="700"/>
        <v>8</v>
      </c>
      <c r="M2022" s="5">
        <f t="shared" si="701"/>
        <v>2023</v>
      </c>
      <c r="N2022" s="96">
        <v>472</v>
      </c>
      <c r="O2022" s="6">
        <f t="shared" si="706"/>
        <v>-472</v>
      </c>
      <c r="P2022" s="6">
        <f t="shared" si="702"/>
        <v>0</v>
      </c>
      <c r="Q2022" s="7">
        <f t="shared" si="703"/>
        <v>3504129.350000001</v>
      </c>
      <c r="R2022" s="44" t="str">
        <f>VLOOKUP(F2022,'Set up'!$A$2:$E$48,5,FALSE)</f>
        <v>Trsf</v>
      </c>
      <c r="S2022" s="1" t="s">
        <v>1954</v>
      </c>
    </row>
    <row r="2023" spans="1:19" ht="15" customHeight="1" x14ac:dyDescent="0.35">
      <c r="A2023" s="4">
        <v>45163</v>
      </c>
      <c r="B2023" s="5">
        <f t="shared" si="697"/>
        <v>8</v>
      </c>
      <c r="C2023" s="5">
        <f t="shared" si="698"/>
        <v>2023</v>
      </c>
      <c r="D2023" s="88" t="s">
        <v>1829</v>
      </c>
      <c r="E2023" s="5" t="str">
        <f>VLOOKUP(F2023,'Set up'!$A$2:$C$48,2,FALSE)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up'!$A$2:$C$48,3,FALSE)</f>
        <v>Cash</v>
      </c>
      <c r="J2023" s="5">
        <f>VLOOKUP(F2023,'Set up'!$A$2:$D$48,4,FALSE)</f>
        <v>0</v>
      </c>
      <c r="K2023" s="4">
        <f t="shared" si="699"/>
        <v>45163</v>
      </c>
      <c r="L2023" s="5">
        <f t="shared" si="700"/>
        <v>8</v>
      </c>
      <c r="M2023" s="5">
        <f t="shared" si="701"/>
        <v>2023</v>
      </c>
      <c r="N2023" s="96">
        <v>1738</v>
      </c>
      <c r="O2023" s="6">
        <f t="shared" si="706"/>
        <v>-1738</v>
      </c>
      <c r="P2023" s="6">
        <f t="shared" si="702"/>
        <v>0</v>
      </c>
      <c r="Q2023" s="7">
        <f t="shared" si="703"/>
        <v>3505867.350000001</v>
      </c>
      <c r="R2023" s="44" t="str">
        <f>VLOOKUP(F2023,'Set up'!$A$2:$E$48,5,FALSE)</f>
        <v>PD Chq</v>
      </c>
      <c r="S2023" s="1" t="s">
        <v>1979</v>
      </c>
    </row>
    <row r="2024" spans="1:19" ht="15" customHeight="1" x14ac:dyDescent="0.35">
      <c r="A2024" s="4">
        <v>45163</v>
      </c>
      <c r="B2024" s="5">
        <f t="shared" si="697"/>
        <v>8</v>
      </c>
      <c r="C2024" s="5">
        <f t="shared" si="698"/>
        <v>2023</v>
      </c>
      <c r="D2024" s="88" t="s">
        <v>1829</v>
      </c>
      <c r="E2024" s="5" t="str">
        <f>VLOOKUP(F2024,'Set up'!$A$2:$C$48,2,FALSE)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up'!$A$2:$C$48,3,FALSE)</f>
        <v>Cash</v>
      </c>
      <c r="J2024" s="5">
        <f>VLOOKUP(F2024,'Set up'!$A$2:$D$48,4,FALSE)</f>
        <v>0</v>
      </c>
      <c r="K2024" s="4">
        <f t="shared" si="699"/>
        <v>45163</v>
      </c>
      <c r="L2024" s="5">
        <f t="shared" si="700"/>
        <v>8</v>
      </c>
      <c r="M2024" s="5">
        <f t="shared" si="701"/>
        <v>2023</v>
      </c>
      <c r="N2024" s="96">
        <v>702</v>
      </c>
      <c r="O2024" s="6">
        <f t="shared" si="706"/>
        <v>-702</v>
      </c>
      <c r="P2024" s="6">
        <f t="shared" si="702"/>
        <v>0</v>
      </c>
      <c r="Q2024" s="7">
        <f t="shared" si="703"/>
        <v>3506569.350000001</v>
      </c>
      <c r="R2024" s="44" t="str">
        <f>VLOOKUP(F2024,'Set up'!$A$2:$E$48,5,FALSE)</f>
        <v>PD Chq</v>
      </c>
      <c r="S2024" s="1" t="s">
        <v>1979</v>
      </c>
    </row>
    <row r="2025" spans="1:19" ht="15" customHeight="1" x14ac:dyDescent="0.35">
      <c r="A2025" s="4">
        <v>45163</v>
      </c>
      <c r="B2025" s="5">
        <f t="shared" si="697"/>
        <v>8</v>
      </c>
      <c r="C2025" s="5">
        <f t="shared" si="698"/>
        <v>2023</v>
      </c>
      <c r="D2025" s="88" t="s">
        <v>1829</v>
      </c>
      <c r="E2025" s="5" t="str">
        <f>VLOOKUP(F2025,'Set up'!$A$2:$C$48,2,FALSE)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up'!$A$2:$C$48,3,FALSE)</f>
        <v>Cash</v>
      </c>
      <c r="J2025" s="5">
        <f>VLOOKUP(F2025,'Set up'!$A$2:$D$48,4,FALSE)</f>
        <v>0</v>
      </c>
      <c r="K2025" s="4">
        <f t="shared" si="699"/>
        <v>45163</v>
      </c>
      <c r="L2025" s="5">
        <f t="shared" si="700"/>
        <v>8</v>
      </c>
      <c r="M2025" s="5">
        <f t="shared" si="701"/>
        <v>2023</v>
      </c>
      <c r="N2025" s="96">
        <v>95</v>
      </c>
      <c r="O2025" s="6">
        <f t="shared" si="706"/>
        <v>-95</v>
      </c>
      <c r="P2025" s="6">
        <f t="shared" si="702"/>
        <v>0</v>
      </c>
      <c r="Q2025" s="7">
        <f t="shared" si="703"/>
        <v>3506664.350000001</v>
      </c>
      <c r="R2025" s="44" t="str">
        <f>VLOOKUP(F2025,'Set up'!$A$2:$E$48,5,FALSE)</f>
        <v>PD Chq</v>
      </c>
      <c r="S2025" s="1" t="s">
        <v>1979</v>
      </c>
    </row>
    <row r="2026" spans="1:19" ht="15" customHeight="1" x14ac:dyDescent="0.35">
      <c r="A2026" s="4">
        <v>45163</v>
      </c>
      <c r="B2026" s="5">
        <f t="shared" si="697"/>
        <v>8</v>
      </c>
      <c r="C2026" s="5">
        <f t="shared" si="698"/>
        <v>2023</v>
      </c>
      <c r="D2026" s="88" t="s">
        <v>1829</v>
      </c>
      <c r="E2026" s="5" t="str">
        <f>VLOOKUP(F2026,'Set up'!$A$2:$C$48,2,FALSE)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up'!$A$2:$C$48,3,FALSE)</f>
        <v>Cash</v>
      </c>
      <c r="J2026" s="5">
        <f>VLOOKUP(F2026,'Set up'!$A$2:$D$48,4,FALSE)</f>
        <v>0</v>
      </c>
      <c r="K2026" s="4">
        <f t="shared" si="699"/>
        <v>45163</v>
      </c>
      <c r="L2026" s="5">
        <f t="shared" si="700"/>
        <v>8</v>
      </c>
      <c r="M2026" s="5">
        <f t="shared" si="701"/>
        <v>2023</v>
      </c>
      <c r="N2026" s="96">
        <v>312.5</v>
      </c>
      <c r="O2026" s="6">
        <f t="shared" si="706"/>
        <v>-312.5</v>
      </c>
      <c r="P2026" s="6">
        <f t="shared" si="702"/>
        <v>0</v>
      </c>
      <c r="Q2026" s="7">
        <f t="shared" si="703"/>
        <v>3506976.850000001</v>
      </c>
      <c r="R2026" s="44" t="str">
        <f>VLOOKUP(F2026,'Set up'!$A$2:$E$48,5,FALSE)</f>
        <v>PD Chq</v>
      </c>
      <c r="S2026" s="1" t="s">
        <v>1979</v>
      </c>
    </row>
    <row r="2027" spans="1:19" ht="15" customHeight="1" x14ac:dyDescent="0.35">
      <c r="A2027" s="4">
        <v>45164</v>
      </c>
      <c r="B2027" s="5">
        <f t="shared" si="697"/>
        <v>8</v>
      </c>
      <c r="C2027" s="5">
        <f t="shared" si="698"/>
        <v>2023</v>
      </c>
      <c r="D2027" s="88" t="s">
        <v>1830</v>
      </c>
      <c r="E2027" s="5" t="str">
        <f>VLOOKUP(F2027,'Set up'!$A$2:$C$48,2,FALSE)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up'!$A$2:$C$48,3,FALSE)</f>
        <v>Cash</v>
      </c>
      <c r="J2027" s="5">
        <f>VLOOKUP(F2027,'Set up'!$A$2:$D$48,4,FALSE)</f>
        <v>0</v>
      </c>
      <c r="K2027" s="4">
        <f t="shared" si="699"/>
        <v>45164</v>
      </c>
      <c r="L2027" s="5">
        <f t="shared" si="700"/>
        <v>8</v>
      </c>
      <c r="M2027" s="5">
        <f t="shared" si="701"/>
        <v>2023</v>
      </c>
      <c r="N2027" s="96">
        <v>421.2</v>
      </c>
      <c r="P2027" s="6">
        <f t="shared" si="702"/>
        <v>421.2</v>
      </c>
      <c r="Q2027" s="7">
        <f t="shared" si="703"/>
        <v>3507398.0500000012</v>
      </c>
      <c r="R2027" s="44" t="str">
        <f>VLOOKUP(F2027,'Set up'!$A$2:$E$48,5,FALSE)</f>
        <v>Trsf</v>
      </c>
    </row>
    <row r="2028" spans="1:19" ht="15" customHeight="1" x14ac:dyDescent="0.35">
      <c r="A2028" s="4">
        <v>45164</v>
      </c>
      <c r="B2028" s="5">
        <f t="shared" si="697"/>
        <v>8</v>
      </c>
      <c r="C2028" s="5">
        <f t="shared" si="698"/>
        <v>2023</v>
      </c>
      <c r="D2028" s="88" t="s">
        <v>1830</v>
      </c>
      <c r="E2028" s="5" t="str">
        <f>VLOOKUP(F2028,'Set up'!$A$2:$C$48,2,FALSE)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up'!$A$2:$C$48,3,FALSE)</f>
        <v>Cash</v>
      </c>
      <c r="J2028" s="5">
        <f>VLOOKUP(F2028,'Set up'!$A$2:$D$48,4,FALSE)</f>
        <v>0</v>
      </c>
      <c r="K2028" s="4">
        <f t="shared" ref="K2028:K2043" si="707">A2028+J2028</f>
        <v>45164</v>
      </c>
      <c r="L2028" s="5">
        <f t="shared" ref="L2028:L2043" si="708">MONTH(K2028)</f>
        <v>8</v>
      </c>
      <c r="M2028" s="5">
        <f t="shared" ref="M2028:M2043" si="709">YEAR(K2028)</f>
        <v>2023</v>
      </c>
      <c r="N2028" s="96">
        <v>390</v>
      </c>
      <c r="P2028" s="6">
        <f t="shared" si="702"/>
        <v>390</v>
      </c>
      <c r="Q2028" s="7">
        <f t="shared" si="703"/>
        <v>3507788.0500000012</v>
      </c>
      <c r="R2028" s="44" t="str">
        <f>VLOOKUP(F2028,'Set up'!$A$2:$E$48,5,FALSE)</f>
        <v>Trsf</v>
      </c>
    </row>
    <row r="2029" spans="1:19" ht="15" customHeight="1" x14ac:dyDescent="0.35">
      <c r="A2029" s="4">
        <v>45166</v>
      </c>
      <c r="B2029" s="5">
        <f t="shared" si="697"/>
        <v>8</v>
      </c>
      <c r="C2029" s="5">
        <f t="shared" si="698"/>
        <v>2023</v>
      </c>
      <c r="D2029" s="88" t="s">
        <v>1832</v>
      </c>
      <c r="E2029" s="5" t="str">
        <f>VLOOKUP(F2029,'Set up'!$A$2:$C$48,2,FALSE)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up'!$A$2:$C$48,3,FALSE)</f>
        <v>Cash</v>
      </c>
      <c r="J2029" s="5">
        <f>VLOOKUP(F2029,'Set up'!$A$2:$D$48,4,FALSE)</f>
        <v>0</v>
      </c>
      <c r="K2029" s="4">
        <f t="shared" si="707"/>
        <v>45166</v>
      </c>
      <c r="L2029" s="5">
        <f t="shared" si="708"/>
        <v>8</v>
      </c>
      <c r="M2029" s="5">
        <f t="shared" si="709"/>
        <v>2023</v>
      </c>
      <c r="N2029" s="96">
        <v>3476</v>
      </c>
      <c r="O2029" s="6">
        <f t="shared" ref="O2029:O2037" si="710">-N2029</f>
        <v>-3476</v>
      </c>
      <c r="P2029" s="6">
        <f t="shared" si="702"/>
        <v>0</v>
      </c>
      <c r="Q2029" s="7">
        <f t="shared" si="703"/>
        <v>3511264.0500000012</v>
      </c>
      <c r="R2029" s="44" t="str">
        <f>VLOOKUP(F2029,'Set up'!$A$2:$E$48,5,FALSE)</f>
        <v>Trsf</v>
      </c>
      <c r="S2029" s="1" t="s">
        <v>1955</v>
      </c>
    </row>
    <row r="2030" spans="1:19" ht="15" customHeight="1" x14ac:dyDescent="0.35">
      <c r="A2030" s="4">
        <v>45166</v>
      </c>
      <c r="B2030" s="5">
        <f t="shared" ref="B2030:B2043" si="711">MONTH(A2030)</f>
        <v>8</v>
      </c>
      <c r="C2030" s="5">
        <f t="shared" ref="C2030:C2043" si="712">YEAR(A2030)</f>
        <v>2023</v>
      </c>
      <c r="D2030" s="88" t="s">
        <v>1832</v>
      </c>
      <c r="E2030" s="5" t="str">
        <f>VLOOKUP(F2030,'Set up'!$A$2:$C$48,2,FALSE)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up'!$A$2:$C$48,3,FALSE)</f>
        <v>Cash</v>
      </c>
      <c r="J2030" s="5">
        <f>VLOOKUP(F2030,'Set up'!$A$2:$D$48,4,FALSE)</f>
        <v>0</v>
      </c>
      <c r="K2030" s="4">
        <f t="shared" si="707"/>
        <v>45166</v>
      </c>
      <c r="L2030" s="5">
        <f t="shared" si="708"/>
        <v>8</v>
      </c>
      <c r="M2030" s="5">
        <f t="shared" si="709"/>
        <v>2023</v>
      </c>
      <c r="N2030" s="96">
        <v>438</v>
      </c>
      <c r="O2030" s="6">
        <f t="shared" si="710"/>
        <v>-438</v>
      </c>
      <c r="P2030" s="6">
        <f t="shared" ref="P2030:P2093" si="713">SUM(N2030+O2030)</f>
        <v>0</v>
      </c>
      <c r="Q2030" s="7">
        <f t="shared" ref="Q2030:Q2043" si="714">SUM(Q2029+N2030)</f>
        <v>3511702.0500000012</v>
      </c>
      <c r="R2030" s="44" t="str">
        <f>VLOOKUP(F2030,'Set up'!$A$2:$E$48,5,FALSE)</f>
        <v>Trsf</v>
      </c>
      <c r="S2030" s="1" t="s">
        <v>1956</v>
      </c>
    </row>
    <row r="2031" spans="1:19" ht="15" customHeight="1" x14ac:dyDescent="0.35">
      <c r="A2031" s="4">
        <v>45166</v>
      </c>
      <c r="B2031" s="5">
        <f t="shared" si="711"/>
        <v>8</v>
      </c>
      <c r="C2031" s="5">
        <f t="shared" si="712"/>
        <v>2023</v>
      </c>
      <c r="D2031" s="88" t="s">
        <v>1832</v>
      </c>
      <c r="E2031" s="5" t="str">
        <f>VLOOKUP(F2031,'Set up'!$A$2:$C$48,2,FALSE)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up'!$A$2:$C$48,3,FALSE)</f>
        <v>Cash</v>
      </c>
      <c r="J2031" s="5">
        <f>VLOOKUP(F2031,'Set up'!$A$2:$D$48,4,FALSE)</f>
        <v>0</v>
      </c>
      <c r="K2031" s="4">
        <f t="shared" si="707"/>
        <v>45166</v>
      </c>
      <c r="L2031" s="5">
        <f t="shared" si="708"/>
        <v>8</v>
      </c>
      <c r="M2031" s="5">
        <f t="shared" si="709"/>
        <v>2023</v>
      </c>
      <c r="N2031" s="96">
        <v>472</v>
      </c>
      <c r="O2031" s="6">
        <f t="shared" si="710"/>
        <v>-472</v>
      </c>
      <c r="P2031" s="6">
        <f t="shared" si="713"/>
        <v>0</v>
      </c>
      <c r="Q2031" s="7">
        <f t="shared" si="714"/>
        <v>3512174.0500000012</v>
      </c>
      <c r="R2031" s="44" t="str">
        <f>VLOOKUP(F2031,'Set up'!$A$2:$E$48,5,FALSE)</f>
        <v>Trsf</v>
      </c>
      <c r="S2031" s="1" t="s">
        <v>1957</v>
      </c>
    </row>
    <row r="2032" spans="1:19" ht="15" customHeight="1" x14ac:dyDescent="0.35">
      <c r="A2032" s="4">
        <v>45166</v>
      </c>
      <c r="B2032" s="5">
        <f t="shared" si="711"/>
        <v>8</v>
      </c>
      <c r="C2032" s="5">
        <f t="shared" si="712"/>
        <v>2023</v>
      </c>
      <c r="D2032" s="88" t="s">
        <v>1832</v>
      </c>
      <c r="E2032" s="5" t="str">
        <f>VLOOKUP(F2032,'Set up'!$A$2:$C$48,2,FALSE)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up'!$A$2:$C$48,3,FALSE)</f>
        <v>Cash</v>
      </c>
      <c r="J2032" s="5">
        <f>VLOOKUP(F2032,'Set up'!$A$2:$D$48,4,FALSE)</f>
        <v>0</v>
      </c>
      <c r="K2032" s="4">
        <f t="shared" si="707"/>
        <v>45166</v>
      </c>
      <c r="L2032" s="5">
        <f t="shared" si="708"/>
        <v>8</v>
      </c>
      <c r="M2032" s="5">
        <f t="shared" si="709"/>
        <v>2023</v>
      </c>
      <c r="N2032" s="96">
        <v>190</v>
      </c>
      <c r="O2032" s="6">
        <f t="shared" si="710"/>
        <v>-190</v>
      </c>
      <c r="P2032" s="6">
        <f t="shared" si="713"/>
        <v>0</v>
      </c>
      <c r="Q2032" s="7">
        <f t="shared" si="714"/>
        <v>3512364.0500000012</v>
      </c>
      <c r="R2032" s="44" t="str">
        <f>VLOOKUP(F2032,'Set up'!$A$2:$E$48,5,FALSE)</f>
        <v>Trsf</v>
      </c>
      <c r="S2032" s="1" t="s">
        <v>1958</v>
      </c>
    </row>
    <row r="2033" spans="1:19" ht="15" customHeight="1" x14ac:dyDescent="0.35">
      <c r="A2033" s="4">
        <v>45166</v>
      </c>
      <c r="B2033" s="5">
        <f t="shared" si="711"/>
        <v>8</v>
      </c>
      <c r="C2033" s="5">
        <f t="shared" si="712"/>
        <v>2023</v>
      </c>
      <c r="D2033" s="88" t="s">
        <v>1832</v>
      </c>
      <c r="E2033" s="5" t="str">
        <f>VLOOKUP(F2033,'Set up'!$A$2:$C$48,2,FALSE)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up'!$A$2:$C$48,3,FALSE)</f>
        <v>Cash</v>
      </c>
      <c r="J2033" s="5">
        <f>VLOOKUP(F2033,'Set up'!$A$2:$D$48,4,FALSE)</f>
        <v>0</v>
      </c>
      <c r="K2033" s="4">
        <f t="shared" si="707"/>
        <v>45166</v>
      </c>
      <c r="L2033" s="5">
        <f t="shared" si="708"/>
        <v>8</v>
      </c>
      <c r="M2033" s="5">
        <f t="shared" si="709"/>
        <v>2023</v>
      </c>
      <c r="N2033" s="96">
        <v>125</v>
      </c>
      <c r="O2033" s="6">
        <f t="shared" si="710"/>
        <v>-125</v>
      </c>
      <c r="P2033" s="6">
        <f t="shared" si="713"/>
        <v>0</v>
      </c>
      <c r="Q2033" s="7">
        <f t="shared" si="714"/>
        <v>3512489.0500000012</v>
      </c>
      <c r="R2033" s="44" t="str">
        <f>VLOOKUP(F2033,'Set up'!$A$2:$E$48,5,FALSE)</f>
        <v>Trsf</v>
      </c>
      <c r="S2033" s="1" t="s">
        <v>1959</v>
      </c>
    </row>
    <row r="2034" spans="1:19" ht="15" customHeight="1" x14ac:dyDescent="0.35">
      <c r="A2034" s="4">
        <v>45166</v>
      </c>
      <c r="B2034" s="5">
        <f t="shared" si="711"/>
        <v>8</v>
      </c>
      <c r="C2034" s="5">
        <f t="shared" si="712"/>
        <v>2023</v>
      </c>
      <c r="D2034" s="88" t="s">
        <v>1832</v>
      </c>
      <c r="E2034" s="5" t="str">
        <f>VLOOKUP(F2034,'Set up'!$A$2:$C$48,2,FALSE)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up'!$A$2:$C$48,3,FALSE)</f>
        <v>Cash</v>
      </c>
      <c r="J2034" s="5">
        <f>VLOOKUP(F2034,'Set up'!$A$2:$D$48,4,FALSE)</f>
        <v>0</v>
      </c>
      <c r="K2034" s="4">
        <f t="shared" si="707"/>
        <v>45166</v>
      </c>
      <c r="L2034" s="5">
        <f t="shared" si="708"/>
        <v>8</v>
      </c>
      <c r="M2034" s="5">
        <f t="shared" si="709"/>
        <v>2023</v>
      </c>
      <c r="N2034" s="96">
        <v>420</v>
      </c>
      <c r="O2034" s="6">
        <f t="shared" si="710"/>
        <v>-420</v>
      </c>
      <c r="P2034" s="6">
        <f t="shared" si="713"/>
        <v>0</v>
      </c>
      <c r="Q2034" s="7">
        <f t="shared" si="714"/>
        <v>3512909.0500000012</v>
      </c>
      <c r="R2034" s="44" t="str">
        <f>VLOOKUP(F2034,'Set up'!$A$2:$E$48,5,FALSE)</f>
        <v>Trsf</v>
      </c>
      <c r="S2034" s="1" t="s">
        <v>1960</v>
      </c>
    </row>
    <row r="2035" spans="1:19" ht="15" customHeight="1" x14ac:dyDescent="0.35">
      <c r="A2035" s="4">
        <v>45166</v>
      </c>
      <c r="B2035" s="5">
        <f t="shared" si="711"/>
        <v>8</v>
      </c>
      <c r="C2035" s="5">
        <f t="shared" si="712"/>
        <v>2023</v>
      </c>
      <c r="D2035" s="88" t="s">
        <v>1832</v>
      </c>
      <c r="E2035" s="5" t="str">
        <f>VLOOKUP(F2035,'Set up'!$A$2:$C$48,2,FALSE)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up'!$A$2:$C$48,3,FALSE)</f>
        <v>Cash</v>
      </c>
      <c r="J2035" s="5">
        <f>VLOOKUP(F2035,'Set up'!$A$2:$D$48,4,FALSE)</f>
        <v>0</v>
      </c>
      <c r="K2035" s="4">
        <f t="shared" si="707"/>
        <v>45166</v>
      </c>
      <c r="L2035" s="5">
        <f t="shared" si="708"/>
        <v>8</v>
      </c>
      <c r="M2035" s="5">
        <f t="shared" si="709"/>
        <v>2023</v>
      </c>
      <c r="N2035" s="96">
        <v>160</v>
      </c>
      <c r="O2035" s="6">
        <f t="shared" si="710"/>
        <v>-160</v>
      </c>
      <c r="P2035" s="6">
        <f t="shared" si="713"/>
        <v>0</v>
      </c>
      <c r="Q2035" s="7">
        <f t="shared" si="714"/>
        <v>3513069.0500000012</v>
      </c>
      <c r="R2035" s="44" t="str">
        <f>VLOOKUP(F2035,'Set up'!$A$2:$E$48,5,FALSE)</f>
        <v>Trsf</v>
      </c>
      <c r="S2035" s="1" t="s">
        <v>1961</v>
      </c>
    </row>
    <row r="2036" spans="1:19" ht="15" customHeight="1" x14ac:dyDescent="0.35">
      <c r="A2036" s="4">
        <v>45166</v>
      </c>
      <c r="B2036" s="5">
        <f t="shared" si="711"/>
        <v>8</v>
      </c>
      <c r="C2036" s="5">
        <f t="shared" si="712"/>
        <v>2023</v>
      </c>
      <c r="D2036" s="88" t="s">
        <v>1832</v>
      </c>
      <c r="E2036" s="5" t="str">
        <f>VLOOKUP(F2036,'Set up'!$A$2:$C$48,2,FALSE)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up'!$A$2:$C$48,3,FALSE)</f>
        <v>Cash</v>
      </c>
      <c r="J2036" s="5">
        <f>VLOOKUP(F2036,'Set up'!$A$2:$D$48,4,FALSE)</f>
        <v>0</v>
      </c>
      <c r="K2036" s="4">
        <f t="shared" si="707"/>
        <v>45166</v>
      </c>
      <c r="L2036" s="5">
        <f t="shared" si="708"/>
        <v>8</v>
      </c>
      <c r="M2036" s="5">
        <f t="shared" si="709"/>
        <v>2023</v>
      </c>
      <c r="N2036" s="96">
        <v>100</v>
      </c>
      <c r="O2036" s="6">
        <f t="shared" si="710"/>
        <v>-100</v>
      </c>
      <c r="P2036" s="6">
        <f t="shared" si="713"/>
        <v>0</v>
      </c>
      <c r="Q2036" s="7">
        <f t="shared" si="714"/>
        <v>3513169.0500000012</v>
      </c>
      <c r="R2036" s="44" t="str">
        <f>VLOOKUP(F2036,'Set up'!$A$2:$E$48,5,FALSE)</f>
        <v>Trsf</v>
      </c>
      <c r="S2036" s="1" t="s">
        <v>1962</v>
      </c>
    </row>
    <row r="2037" spans="1:19" ht="15" customHeight="1" x14ac:dyDescent="0.35">
      <c r="A2037" s="4">
        <v>45166</v>
      </c>
      <c r="B2037" s="5">
        <f t="shared" si="711"/>
        <v>8</v>
      </c>
      <c r="C2037" s="5">
        <f t="shared" si="712"/>
        <v>2023</v>
      </c>
      <c r="D2037" s="88" t="s">
        <v>1832</v>
      </c>
      <c r="E2037" s="5" t="str">
        <f>VLOOKUP(F2037,'Set up'!$A$2:$C$48,2,FALSE)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up'!$A$2:$C$48,3,FALSE)</f>
        <v>Cash</v>
      </c>
      <c r="J2037" s="5">
        <f>VLOOKUP(F2037,'Set up'!$A$2:$D$48,4,FALSE)</f>
        <v>0</v>
      </c>
      <c r="K2037" s="4">
        <f t="shared" si="707"/>
        <v>45166</v>
      </c>
      <c r="L2037" s="5">
        <f t="shared" si="708"/>
        <v>8</v>
      </c>
      <c r="M2037" s="5">
        <f t="shared" si="709"/>
        <v>2023</v>
      </c>
      <c r="N2037" s="96">
        <v>2224</v>
      </c>
      <c r="O2037" s="6">
        <f t="shared" si="710"/>
        <v>-2224</v>
      </c>
      <c r="P2037" s="6">
        <f t="shared" si="713"/>
        <v>0</v>
      </c>
      <c r="Q2037" s="7">
        <f t="shared" si="714"/>
        <v>3515393.0500000012</v>
      </c>
      <c r="R2037" s="44" t="str">
        <f>VLOOKUP(F2037,'Set up'!$A$2:$E$48,5,FALSE)</f>
        <v>Trsf</v>
      </c>
      <c r="S2037" s="1" t="s">
        <v>1963</v>
      </c>
    </row>
    <row r="2038" spans="1:19" ht="15" customHeight="1" x14ac:dyDescent="0.35">
      <c r="A2038" s="4">
        <v>45166</v>
      </c>
      <c r="B2038" s="5">
        <f t="shared" si="711"/>
        <v>8</v>
      </c>
      <c r="C2038" s="5">
        <f t="shared" si="712"/>
        <v>2023</v>
      </c>
      <c r="D2038" s="88" t="s">
        <v>1833</v>
      </c>
      <c r="E2038" s="5" t="str">
        <f>VLOOKUP(F2038,'Set up'!$A$2:$C$48,2,FALSE)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up'!$A$2:$C$48,3,FALSE)</f>
        <v>Cash</v>
      </c>
      <c r="J2038" s="5">
        <f>VLOOKUP(F2038,'Set up'!$A$2:$D$48,4,FALSE)</f>
        <v>0</v>
      </c>
      <c r="K2038" s="4">
        <f t="shared" si="707"/>
        <v>45166</v>
      </c>
      <c r="L2038" s="5">
        <f t="shared" si="708"/>
        <v>8</v>
      </c>
      <c r="M2038" s="5">
        <f t="shared" si="709"/>
        <v>2023</v>
      </c>
      <c r="N2038" s="96">
        <v>125</v>
      </c>
      <c r="P2038" s="6">
        <f t="shared" si="713"/>
        <v>125</v>
      </c>
      <c r="Q2038" s="7">
        <f t="shared" si="714"/>
        <v>3515518.0500000012</v>
      </c>
      <c r="R2038" s="44" t="str">
        <f>VLOOKUP(F2038,'Set up'!$A$2:$E$48,5,FALSE)</f>
        <v>Trsf</v>
      </c>
    </row>
    <row r="2039" spans="1:19" ht="15" customHeight="1" x14ac:dyDescent="0.35">
      <c r="A2039" s="4">
        <v>45166</v>
      </c>
      <c r="B2039" s="5">
        <f t="shared" si="711"/>
        <v>8</v>
      </c>
      <c r="C2039" s="5">
        <f t="shared" si="712"/>
        <v>2023</v>
      </c>
      <c r="D2039" s="88" t="s">
        <v>1834</v>
      </c>
      <c r="E2039" s="5" t="str">
        <f>VLOOKUP(F2039,'Set up'!$A$2:$C$48,2,FALSE)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up'!$A$2:$C$48,3,FALSE)</f>
        <v>Cash</v>
      </c>
      <c r="J2039" s="5">
        <f>VLOOKUP(F2039,'Set up'!$A$2:$D$48,4,FALSE)</f>
        <v>0</v>
      </c>
      <c r="K2039" s="4">
        <f t="shared" si="707"/>
        <v>45166</v>
      </c>
      <c r="L2039" s="5">
        <f t="shared" si="708"/>
        <v>8</v>
      </c>
      <c r="M2039" s="5">
        <f t="shared" si="709"/>
        <v>2023</v>
      </c>
      <c r="N2039" s="96">
        <v>3124</v>
      </c>
      <c r="P2039" s="6">
        <f t="shared" si="713"/>
        <v>3124</v>
      </c>
      <c r="Q2039" s="7">
        <f t="shared" si="714"/>
        <v>3518642.0500000012</v>
      </c>
      <c r="R2039" s="44" t="str">
        <f>VLOOKUP(F2039,'Set up'!$A$2:$E$48,5,FALSE)</f>
        <v>Trsf</v>
      </c>
    </row>
    <row r="2040" spans="1:19" ht="15" customHeight="1" x14ac:dyDescent="0.35">
      <c r="A2040" s="4">
        <v>45166</v>
      </c>
      <c r="B2040" s="5">
        <f t="shared" si="711"/>
        <v>8</v>
      </c>
      <c r="C2040" s="5">
        <f t="shared" si="712"/>
        <v>2023</v>
      </c>
      <c r="D2040" s="88" t="s">
        <v>1834</v>
      </c>
      <c r="E2040" s="5" t="str">
        <f>VLOOKUP(F2040,'Set up'!$A$2:$C$48,2,FALSE)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up'!$A$2:$C$48,3,FALSE)</f>
        <v>Cash</v>
      </c>
      <c r="J2040" s="5">
        <f>VLOOKUP(F2040,'Set up'!$A$2:$D$48,4,FALSE)</f>
        <v>0</v>
      </c>
      <c r="K2040" s="4">
        <f t="shared" si="707"/>
        <v>45166</v>
      </c>
      <c r="L2040" s="5">
        <f t="shared" si="708"/>
        <v>8</v>
      </c>
      <c r="M2040" s="5">
        <f t="shared" si="709"/>
        <v>2023</v>
      </c>
      <c r="N2040" s="96">
        <v>1134</v>
      </c>
      <c r="P2040" s="6">
        <f t="shared" si="713"/>
        <v>1134</v>
      </c>
      <c r="Q2040" s="7">
        <f t="shared" si="714"/>
        <v>3519776.0500000012</v>
      </c>
      <c r="R2040" s="44" t="str">
        <f>VLOOKUP(F2040,'Set up'!$A$2:$E$48,5,FALSE)</f>
        <v>Trsf</v>
      </c>
    </row>
    <row r="2041" spans="1:19" ht="15" customHeight="1" x14ac:dyDescent="0.35">
      <c r="A2041" s="4">
        <v>45166</v>
      </c>
      <c r="B2041" s="5">
        <f t="shared" si="711"/>
        <v>8</v>
      </c>
      <c r="C2041" s="5">
        <f t="shared" si="712"/>
        <v>2023</v>
      </c>
      <c r="D2041" s="88" t="s">
        <v>1834</v>
      </c>
      <c r="E2041" s="5" t="str">
        <f>VLOOKUP(F2041,'Set up'!$A$2:$C$48,2,FALSE)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up'!$A$2:$C$48,3,FALSE)</f>
        <v>Cash</v>
      </c>
      <c r="J2041" s="5">
        <f>VLOOKUP(F2041,'Set up'!$A$2:$D$48,4,FALSE)</f>
        <v>0</v>
      </c>
      <c r="K2041" s="4">
        <f t="shared" si="707"/>
        <v>45166</v>
      </c>
      <c r="L2041" s="5">
        <f t="shared" si="708"/>
        <v>8</v>
      </c>
      <c r="M2041" s="5">
        <f t="shared" si="709"/>
        <v>2023</v>
      </c>
      <c r="N2041" s="96">
        <v>600</v>
      </c>
      <c r="P2041" s="6">
        <f t="shared" si="713"/>
        <v>600</v>
      </c>
      <c r="Q2041" s="7">
        <f t="shared" si="714"/>
        <v>3520376.0500000012</v>
      </c>
      <c r="R2041" s="44" t="str">
        <f>VLOOKUP(F2041,'Set up'!$A$2:$E$48,5,FALSE)</f>
        <v>Trsf</v>
      </c>
    </row>
    <row r="2042" spans="1:19" ht="15" customHeight="1" x14ac:dyDescent="0.35">
      <c r="A2042" s="4">
        <v>45166</v>
      </c>
      <c r="B2042" s="5">
        <f t="shared" si="711"/>
        <v>8</v>
      </c>
      <c r="C2042" s="5">
        <f t="shared" si="712"/>
        <v>2023</v>
      </c>
      <c r="D2042" s="88" t="s">
        <v>1834</v>
      </c>
      <c r="E2042" s="5" t="str">
        <f>VLOOKUP(F2042,'Set up'!$A$2:$C$48,2,FALSE)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up'!$A$2:$C$48,3,FALSE)</f>
        <v>Cash</v>
      </c>
      <c r="J2042" s="5">
        <f>VLOOKUP(F2042,'Set up'!$A$2:$D$48,4,FALSE)</f>
        <v>0</v>
      </c>
      <c r="K2042" s="4">
        <f t="shared" si="707"/>
        <v>45166</v>
      </c>
      <c r="L2042" s="5">
        <f t="shared" si="708"/>
        <v>8</v>
      </c>
      <c r="M2042" s="5">
        <f t="shared" si="709"/>
        <v>2023</v>
      </c>
      <c r="N2042" s="96">
        <v>1000</v>
      </c>
      <c r="P2042" s="6">
        <f t="shared" si="713"/>
        <v>1000</v>
      </c>
      <c r="Q2042" s="7">
        <f t="shared" si="714"/>
        <v>3521376.0500000012</v>
      </c>
      <c r="R2042" s="44" t="str">
        <f>VLOOKUP(F2042,'Set up'!$A$2:$E$48,5,FALSE)</f>
        <v>Trsf</v>
      </c>
    </row>
    <row r="2043" spans="1:19" ht="15" customHeight="1" x14ac:dyDescent="0.35">
      <c r="A2043" s="4">
        <v>45168</v>
      </c>
      <c r="B2043" s="5">
        <f t="shared" si="711"/>
        <v>8</v>
      </c>
      <c r="C2043" s="5">
        <f t="shared" si="712"/>
        <v>2023</v>
      </c>
      <c r="D2043" s="88" t="s">
        <v>1835</v>
      </c>
      <c r="E2043" s="5" t="str">
        <f>VLOOKUP(F2043,'Set up'!$A$2:$C$48,2,FALSE)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up'!$A$2:$C$48,3,FALSE)</f>
        <v>Cash</v>
      </c>
      <c r="J2043" s="5">
        <f>VLOOKUP(F2043,'Set up'!$A$2:$D$48,4,FALSE)</f>
        <v>0</v>
      </c>
      <c r="K2043" s="4">
        <f t="shared" si="707"/>
        <v>45168</v>
      </c>
      <c r="L2043" s="5">
        <f t="shared" si="708"/>
        <v>8</v>
      </c>
      <c r="M2043" s="5">
        <f t="shared" si="709"/>
        <v>2023</v>
      </c>
      <c r="N2043" s="96">
        <v>1738</v>
      </c>
      <c r="P2043" s="6">
        <f t="shared" si="713"/>
        <v>1738</v>
      </c>
      <c r="Q2043" s="7">
        <f t="shared" si="714"/>
        <v>3523114.0500000012</v>
      </c>
      <c r="R2043" s="44" t="str">
        <f>VLOOKUP(F2043,'Set up'!$A$2:$E$48,5,FALSE)</f>
        <v>Trsf</v>
      </c>
    </row>
    <row r="2044" spans="1:19" ht="15" customHeight="1" x14ac:dyDescent="0.35">
      <c r="A2044" s="4" t="s">
        <v>1878</v>
      </c>
      <c r="B2044" s="5">
        <f t="shared" ref="B2044:B2107" si="715">MONTH(A2044)</f>
        <v>9</v>
      </c>
      <c r="C2044" s="5">
        <f t="shared" ref="C2044:C2107" si="716">YEAR(A2044)</f>
        <v>2023</v>
      </c>
      <c r="D2044" s="88" t="s">
        <v>1876</v>
      </c>
      <c r="E2044" s="5" t="str">
        <f>VLOOKUP(F2044,'Set up'!$A$2:$C$48,2,FALSE)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up'!$A$2:$C$48,3,FALSE)</f>
        <v>Cash</v>
      </c>
      <c r="J2044" s="5">
        <f>VLOOKUP(F2044,'Set up'!$A$2:$D$48,4,FALSE)</f>
        <v>0</v>
      </c>
      <c r="K2044" s="4">
        <f t="shared" ref="K2044:K2107" si="717">A2044+J2044</f>
        <v>45170</v>
      </c>
      <c r="L2044" s="5">
        <f t="shared" ref="L2044:L2107" si="718">MONTH(K2044)</f>
        <v>9</v>
      </c>
      <c r="M2044" s="5">
        <f t="shared" ref="M2044:M2107" si="719">YEAR(K2044)</f>
        <v>2023</v>
      </c>
      <c r="N2044" s="96">
        <v>125</v>
      </c>
      <c r="P2044" s="6">
        <f t="shared" si="713"/>
        <v>125</v>
      </c>
      <c r="Q2044" s="7">
        <f t="shared" ref="Q2044:Q2107" si="720">SUM(Q2043+N2044)</f>
        <v>3523239.0500000012</v>
      </c>
      <c r="R2044" s="44" t="str">
        <f>VLOOKUP(F2044,'Set up'!$A$2:$E$48,5,FALSE)</f>
        <v>Trsf</v>
      </c>
    </row>
    <row r="2045" spans="1:19" ht="15" customHeight="1" x14ac:dyDescent="0.35">
      <c r="A2045" s="4" t="s">
        <v>1878</v>
      </c>
      <c r="B2045" s="5">
        <f t="shared" si="715"/>
        <v>9</v>
      </c>
      <c r="C2045" s="5">
        <f t="shared" si="716"/>
        <v>2023</v>
      </c>
      <c r="D2045" s="88" t="s">
        <v>1877</v>
      </c>
      <c r="E2045" s="5" t="str">
        <f>VLOOKUP(F2045,'Set up'!$A$2:$C$48,2,FALSE)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up'!$A$2:$C$48,3,FALSE)</f>
        <v>Cash</v>
      </c>
      <c r="J2045" s="5">
        <f>VLOOKUP(F2045,'Set up'!$A$2:$D$48,4,FALSE)</f>
        <v>0</v>
      </c>
      <c r="K2045" s="4">
        <f t="shared" si="717"/>
        <v>45170</v>
      </c>
      <c r="L2045" s="5">
        <f t="shared" si="718"/>
        <v>9</v>
      </c>
      <c r="M2045" s="5">
        <f t="shared" si="719"/>
        <v>2023</v>
      </c>
      <c r="N2045" s="96">
        <v>3124</v>
      </c>
      <c r="P2045" s="6">
        <f t="shared" si="713"/>
        <v>3124</v>
      </c>
      <c r="Q2045" s="7">
        <f t="shared" si="720"/>
        <v>3526363.0500000012</v>
      </c>
      <c r="R2045" s="44" t="str">
        <f>VLOOKUP(F2045,'Set up'!$A$2:$E$48,5,FALSE)</f>
        <v>Trsf</v>
      </c>
    </row>
    <row r="2046" spans="1:19" ht="15" customHeight="1" x14ac:dyDescent="0.35">
      <c r="A2046" s="4" t="s">
        <v>1878</v>
      </c>
      <c r="B2046" s="5">
        <f t="shared" si="715"/>
        <v>9</v>
      </c>
      <c r="C2046" s="5">
        <f t="shared" si="716"/>
        <v>2023</v>
      </c>
      <c r="D2046" s="88" t="s">
        <v>1877</v>
      </c>
      <c r="E2046" s="5" t="str">
        <f>VLOOKUP(F2046,'Set up'!$A$2:$C$48,2,FALSE)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up'!$A$2:$C$48,3,FALSE)</f>
        <v>Cash</v>
      </c>
      <c r="J2046" s="5">
        <f>VLOOKUP(F2046,'Set up'!$A$2:$D$48,4,FALSE)</f>
        <v>0</v>
      </c>
      <c r="K2046" s="4">
        <f t="shared" si="717"/>
        <v>45170</v>
      </c>
      <c r="L2046" s="5">
        <f t="shared" si="718"/>
        <v>9</v>
      </c>
      <c r="M2046" s="5">
        <f t="shared" si="719"/>
        <v>2023</v>
      </c>
      <c r="N2046" s="96">
        <v>1134</v>
      </c>
      <c r="P2046" s="6">
        <f t="shared" si="713"/>
        <v>1134</v>
      </c>
      <c r="Q2046" s="7">
        <f t="shared" si="720"/>
        <v>3527497.0500000012</v>
      </c>
      <c r="R2046" s="44" t="str">
        <f>VLOOKUP(F2046,'Set up'!$A$2:$E$48,5,FALSE)</f>
        <v>Trsf</v>
      </c>
    </row>
    <row r="2047" spans="1:19" ht="15" customHeight="1" x14ac:dyDescent="0.35">
      <c r="A2047" s="4" t="s">
        <v>1878</v>
      </c>
      <c r="B2047" s="5">
        <f t="shared" si="715"/>
        <v>9</v>
      </c>
      <c r="C2047" s="5">
        <f t="shared" si="716"/>
        <v>2023</v>
      </c>
      <c r="D2047" s="88" t="s">
        <v>1877</v>
      </c>
      <c r="E2047" s="5" t="str">
        <f>VLOOKUP(F2047,'Set up'!$A$2:$C$48,2,FALSE)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up'!$A$2:$C$48,3,FALSE)</f>
        <v>Cash</v>
      </c>
      <c r="J2047" s="5">
        <f>VLOOKUP(F2047,'Set up'!$A$2:$D$48,4,FALSE)</f>
        <v>0</v>
      </c>
      <c r="K2047" s="4">
        <f t="shared" si="717"/>
        <v>45170</v>
      </c>
      <c r="L2047" s="5">
        <f t="shared" si="718"/>
        <v>9</v>
      </c>
      <c r="M2047" s="5">
        <f t="shared" si="719"/>
        <v>2023</v>
      </c>
      <c r="N2047" s="96">
        <v>600</v>
      </c>
      <c r="P2047" s="6">
        <f t="shared" si="713"/>
        <v>600</v>
      </c>
      <c r="Q2047" s="7">
        <f t="shared" si="720"/>
        <v>3528097.0500000012</v>
      </c>
      <c r="R2047" s="44" t="str">
        <f>VLOOKUP(F2047,'Set up'!$A$2:$E$48,5,FALSE)</f>
        <v>Trsf</v>
      </c>
    </row>
    <row r="2048" spans="1:19" ht="15" customHeight="1" x14ac:dyDescent="0.35">
      <c r="A2048" s="4" t="s">
        <v>1878</v>
      </c>
      <c r="B2048" s="5">
        <f t="shared" si="715"/>
        <v>9</v>
      </c>
      <c r="C2048" s="5">
        <f t="shared" si="716"/>
        <v>2023</v>
      </c>
      <c r="D2048" s="88" t="s">
        <v>1879</v>
      </c>
      <c r="E2048" s="5" t="str">
        <f>VLOOKUP(F2048,'Set up'!$A$2:$C$48,2,FALSE)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up'!$A$2:$C$48,3,FALSE)</f>
        <v>Cash</v>
      </c>
      <c r="J2048" s="5">
        <f>VLOOKUP(F2048,'Set up'!$A$2:$D$48,4,FALSE)</f>
        <v>0</v>
      </c>
      <c r="K2048" s="4">
        <f t="shared" si="717"/>
        <v>45170</v>
      </c>
      <c r="L2048" s="5">
        <f t="shared" si="718"/>
        <v>9</v>
      </c>
      <c r="M2048" s="5">
        <f t="shared" si="719"/>
        <v>2023</v>
      </c>
      <c r="N2048" s="96">
        <v>1738</v>
      </c>
      <c r="O2048" s="6">
        <f t="shared" ref="O2048:O2057" si="721">-N2048</f>
        <v>-1738</v>
      </c>
      <c r="P2048" s="6">
        <f t="shared" si="713"/>
        <v>0</v>
      </c>
      <c r="Q2048" s="7">
        <f t="shared" si="720"/>
        <v>3529835.0500000012</v>
      </c>
      <c r="R2048" s="44" t="str">
        <f>VLOOKUP(F2048,'Set up'!$A$2:$E$48,5,FALSE)</f>
        <v>Trsf</v>
      </c>
      <c r="S2048" s="1" t="s">
        <v>1964</v>
      </c>
    </row>
    <row r="2049" spans="1:19" ht="15" customHeight="1" x14ac:dyDescent="0.35">
      <c r="A2049" s="4" t="s">
        <v>1878</v>
      </c>
      <c r="B2049" s="5">
        <f t="shared" si="715"/>
        <v>9</v>
      </c>
      <c r="C2049" s="5">
        <f t="shared" si="716"/>
        <v>2023</v>
      </c>
      <c r="D2049" s="88" t="s">
        <v>1879</v>
      </c>
      <c r="E2049" s="5" t="str">
        <f>VLOOKUP(F2049,'Set up'!$A$2:$C$48,2,FALSE)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up'!$A$2:$C$48,3,FALSE)</f>
        <v>Cash</v>
      </c>
      <c r="J2049" s="5">
        <f>VLOOKUP(F2049,'Set up'!$A$2:$D$48,4,FALSE)</f>
        <v>0</v>
      </c>
      <c r="K2049" s="4">
        <f t="shared" si="717"/>
        <v>45170</v>
      </c>
      <c r="L2049" s="5">
        <f t="shared" si="718"/>
        <v>9</v>
      </c>
      <c r="M2049" s="5">
        <f t="shared" si="719"/>
        <v>2023</v>
      </c>
      <c r="N2049" s="96">
        <v>62.5</v>
      </c>
      <c r="O2049" s="6">
        <f t="shared" si="721"/>
        <v>-62.5</v>
      </c>
      <c r="P2049" s="6">
        <f t="shared" si="713"/>
        <v>0</v>
      </c>
      <c r="Q2049" s="7">
        <f t="shared" si="720"/>
        <v>3529897.5500000012</v>
      </c>
      <c r="R2049" s="44" t="str">
        <f>VLOOKUP(F2049,'Set up'!$A$2:$E$48,5,FALSE)</f>
        <v>Trsf</v>
      </c>
      <c r="S2049" s="1" t="s">
        <v>1965</v>
      </c>
    </row>
    <row r="2050" spans="1:19" ht="15" customHeight="1" x14ac:dyDescent="0.35">
      <c r="A2050" s="4" t="s">
        <v>1878</v>
      </c>
      <c r="B2050" s="5">
        <f t="shared" si="715"/>
        <v>9</v>
      </c>
      <c r="C2050" s="5">
        <f t="shared" si="716"/>
        <v>2023</v>
      </c>
      <c r="D2050" s="88" t="s">
        <v>1880</v>
      </c>
      <c r="E2050" s="5" t="str">
        <f>VLOOKUP(F2050,'Set up'!$A$2:$C$48,2,FALSE)</f>
        <v>C00000013</v>
      </c>
      <c r="F2050" s="1" t="s">
        <v>1453</v>
      </c>
      <c r="G2050" s="99" t="s">
        <v>1738</v>
      </c>
      <c r="H2050" s="5">
        <v>5</v>
      </c>
      <c r="I2050" s="5" t="str">
        <f>VLOOKUP(F2050,'Set up'!$A$2:$C$48,3,FALSE)</f>
        <v>Cash</v>
      </c>
      <c r="J2050" s="5">
        <f>VLOOKUP(F2050,'Set up'!$A$2:$D$48,4,FALSE)</f>
        <v>0</v>
      </c>
      <c r="K2050" s="4">
        <f t="shared" si="717"/>
        <v>45170</v>
      </c>
      <c r="L2050" s="5">
        <f t="shared" si="718"/>
        <v>9</v>
      </c>
      <c r="M2050" s="5">
        <f t="shared" si="719"/>
        <v>2023</v>
      </c>
      <c r="N2050" s="96">
        <v>9130</v>
      </c>
      <c r="O2050" s="6">
        <f t="shared" si="721"/>
        <v>-9130</v>
      </c>
      <c r="P2050" s="6">
        <f t="shared" si="713"/>
        <v>0</v>
      </c>
      <c r="Q2050" s="7">
        <f t="shared" si="720"/>
        <v>3539027.5500000012</v>
      </c>
      <c r="R2050" s="44" t="str">
        <f>VLOOKUP(F2050,'Set up'!$A$2:$E$48,5,FALSE)</f>
        <v>Chq</v>
      </c>
      <c r="S2050" s="1" t="s">
        <v>1980</v>
      </c>
    </row>
    <row r="2051" spans="1:19" ht="15" customHeight="1" x14ac:dyDescent="0.35">
      <c r="A2051" s="4" t="s">
        <v>1878</v>
      </c>
      <c r="B2051" s="5">
        <f t="shared" si="715"/>
        <v>9</v>
      </c>
      <c r="C2051" s="5">
        <f t="shared" si="716"/>
        <v>2023</v>
      </c>
      <c r="D2051" s="88" t="s">
        <v>1880</v>
      </c>
      <c r="E2051" s="5" t="str">
        <f>VLOOKUP(F2051,'Set up'!$A$2:$C$48,2,FALSE)</f>
        <v>C00000013</v>
      </c>
      <c r="F2051" s="1" t="s">
        <v>1453</v>
      </c>
      <c r="G2051" s="99" t="s">
        <v>1739</v>
      </c>
      <c r="H2051" s="5">
        <v>7</v>
      </c>
      <c r="I2051" s="5" t="str">
        <f>VLOOKUP(F2051,'Set up'!$A$2:$C$48,3,FALSE)</f>
        <v>Cash</v>
      </c>
      <c r="J2051" s="5">
        <f>VLOOKUP(F2051,'Set up'!$A$2:$D$48,4,FALSE)</f>
        <v>0</v>
      </c>
      <c r="K2051" s="4">
        <f t="shared" si="717"/>
        <v>45170</v>
      </c>
      <c r="L2051" s="5">
        <f t="shared" si="718"/>
        <v>9</v>
      </c>
      <c r="M2051" s="5">
        <f t="shared" si="719"/>
        <v>2023</v>
      </c>
      <c r="N2051" s="96">
        <v>2986.2000000000003</v>
      </c>
      <c r="O2051" s="6">
        <f t="shared" si="721"/>
        <v>-2986.2000000000003</v>
      </c>
      <c r="P2051" s="6">
        <f t="shared" si="713"/>
        <v>0</v>
      </c>
      <c r="Q2051" s="7">
        <f t="shared" si="720"/>
        <v>3542013.7500000014</v>
      </c>
      <c r="R2051" s="44" t="str">
        <f>VLOOKUP(F2051,'Set up'!$A$2:$E$48,5,FALSE)</f>
        <v>Chq</v>
      </c>
      <c r="S2051" s="1" t="s">
        <v>1980</v>
      </c>
    </row>
    <row r="2052" spans="1:19" ht="15" customHeight="1" x14ac:dyDescent="0.35">
      <c r="A2052" s="4" t="s">
        <v>1878</v>
      </c>
      <c r="B2052" s="5">
        <f t="shared" si="715"/>
        <v>9</v>
      </c>
      <c r="C2052" s="5">
        <f t="shared" si="716"/>
        <v>2023</v>
      </c>
      <c r="D2052" s="88" t="s">
        <v>1880</v>
      </c>
      <c r="E2052" s="5" t="str">
        <f>VLOOKUP(F2052,'Set up'!$A$2:$C$48,2,FALSE)</f>
        <v>C00000013</v>
      </c>
      <c r="F2052" s="1" t="s">
        <v>1453</v>
      </c>
      <c r="G2052" s="99" t="s">
        <v>44</v>
      </c>
      <c r="H2052" s="5">
        <v>10</v>
      </c>
      <c r="I2052" s="5" t="str">
        <f>VLOOKUP(F2052,'Set up'!$A$2:$C$48,3,FALSE)</f>
        <v>Cash</v>
      </c>
      <c r="J2052" s="5">
        <f>VLOOKUP(F2052,'Set up'!$A$2:$D$48,4,FALSE)</f>
        <v>0</v>
      </c>
      <c r="K2052" s="4">
        <f t="shared" si="717"/>
        <v>45170</v>
      </c>
      <c r="L2052" s="5">
        <f t="shared" si="718"/>
        <v>9</v>
      </c>
      <c r="M2052" s="5">
        <f t="shared" si="719"/>
        <v>2023</v>
      </c>
      <c r="N2052" s="96">
        <v>2580</v>
      </c>
      <c r="O2052" s="6">
        <f t="shared" si="721"/>
        <v>-2580</v>
      </c>
      <c r="P2052" s="6">
        <f t="shared" si="713"/>
        <v>0</v>
      </c>
      <c r="Q2052" s="7">
        <f t="shared" si="720"/>
        <v>3544593.7500000014</v>
      </c>
      <c r="R2052" s="44" t="str">
        <f>VLOOKUP(F2052,'Set up'!$A$2:$E$48,5,FALSE)</f>
        <v>Chq</v>
      </c>
      <c r="S2052" s="1" t="s">
        <v>1980</v>
      </c>
    </row>
    <row r="2053" spans="1:19" ht="15" customHeight="1" x14ac:dyDescent="0.35">
      <c r="A2053" s="4" t="s">
        <v>1878</v>
      </c>
      <c r="B2053" s="5">
        <f t="shared" si="715"/>
        <v>9</v>
      </c>
      <c r="C2053" s="5">
        <f t="shared" si="716"/>
        <v>2023</v>
      </c>
      <c r="D2053" s="88" t="s">
        <v>1880</v>
      </c>
      <c r="E2053" s="5" t="str">
        <f>VLOOKUP(F2053,'Set up'!$A$2:$C$48,2,FALSE)</f>
        <v>C00000013</v>
      </c>
      <c r="F2053" s="1" t="s">
        <v>1453</v>
      </c>
      <c r="G2053" s="99" t="s">
        <v>17</v>
      </c>
      <c r="H2053" s="5">
        <v>4</v>
      </c>
      <c r="I2053" s="5" t="str">
        <f>VLOOKUP(F2053,'Set up'!$A$2:$C$48,3,FALSE)</f>
        <v>Cash</v>
      </c>
      <c r="J2053" s="5">
        <f>VLOOKUP(F2053,'Set up'!$A$2:$D$48,4,FALSE)</f>
        <v>0</v>
      </c>
      <c r="K2053" s="4">
        <f t="shared" si="717"/>
        <v>45170</v>
      </c>
      <c r="L2053" s="5">
        <f t="shared" si="718"/>
        <v>9</v>
      </c>
      <c r="M2053" s="5">
        <f t="shared" si="719"/>
        <v>2023</v>
      </c>
      <c r="N2053" s="96">
        <v>440</v>
      </c>
      <c r="O2053" s="6">
        <f t="shared" si="721"/>
        <v>-440</v>
      </c>
      <c r="P2053" s="6">
        <f t="shared" si="713"/>
        <v>0</v>
      </c>
      <c r="Q2053" s="7">
        <f t="shared" si="720"/>
        <v>3545033.7500000014</v>
      </c>
      <c r="R2053" s="44" t="str">
        <f>VLOOKUP(F2053,'Set up'!$A$2:$E$48,5,FALSE)</f>
        <v>Chq</v>
      </c>
      <c r="S2053" s="1" t="s">
        <v>1980</v>
      </c>
    </row>
    <row r="2054" spans="1:19" ht="15" customHeight="1" x14ac:dyDescent="0.35">
      <c r="A2054" s="4" t="s">
        <v>1878</v>
      </c>
      <c r="B2054" s="5">
        <f t="shared" si="715"/>
        <v>9</v>
      </c>
      <c r="C2054" s="5">
        <f t="shared" si="716"/>
        <v>2023</v>
      </c>
      <c r="D2054" s="88" t="s">
        <v>1880</v>
      </c>
      <c r="E2054" s="5" t="str">
        <f>VLOOKUP(F2054,'Set up'!$A$2:$C$48,2,FALSE)</f>
        <v>C00000013</v>
      </c>
      <c r="F2054" s="1" t="s">
        <v>1453</v>
      </c>
      <c r="G2054" s="99" t="s">
        <v>1742</v>
      </c>
      <c r="H2054" s="5">
        <v>1</v>
      </c>
      <c r="I2054" s="5" t="str">
        <f>VLOOKUP(F2054,'Set up'!$A$2:$C$48,3,FALSE)</f>
        <v>Cash</v>
      </c>
      <c r="J2054" s="5">
        <f>VLOOKUP(F2054,'Set up'!$A$2:$D$48,4,FALSE)</f>
        <v>0</v>
      </c>
      <c r="K2054" s="4">
        <f t="shared" si="717"/>
        <v>45170</v>
      </c>
      <c r="L2054" s="5">
        <f t="shared" si="718"/>
        <v>9</v>
      </c>
      <c r="M2054" s="5">
        <f t="shared" si="719"/>
        <v>2023</v>
      </c>
      <c r="N2054" s="96">
        <v>60</v>
      </c>
      <c r="O2054" s="6">
        <f t="shared" si="721"/>
        <v>-60</v>
      </c>
      <c r="P2054" s="6">
        <f t="shared" si="713"/>
        <v>0</v>
      </c>
      <c r="Q2054" s="7">
        <f t="shared" si="720"/>
        <v>3545093.7500000014</v>
      </c>
      <c r="R2054" s="44" t="str">
        <f>VLOOKUP(F2054,'Set up'!$A$2:$E$48,5,FALSE)</f>
        <v>Chq</v>
      </c>
      <c r="S2054" s="1" t="s">
        <v>1980</v>
      </c>
    </row>
    <row r="2055" spans="1:19" ht="15" customHeight="1" x14ac:dyDescent="0.35">
      <c r="A2055" s="4" t="s">
        <v>1878</v>
      </c>
      <c r="B2055" s="5">
        <f t="shared" si="715"/>
        <v>9</v>
      </c>
      <c r="C2055" s="5">
        <f t="shared" si="716"/>
        <v>2023</v>
      </c>
      <c r="D2055" s="88" t="s">
        <v>1880</v>
      </c>
      <c r="E2055" s="5" t="str">
        <f>VLOOKUP(F2055,'Set up'!$A$2:$C$48,2,FALSE)</f>
        <v>C00000013</v>
      </c>
      <c r="F2055" s="1" t="s">
        <v>1453</v>
      </c>
      <c r="G2055" s="99" t="s">
        <v>1743</v>
      </c>
      <c r="H2055" s="5">
        <v>1</v>
      </c>
      <c r="I2055" s="5" t="str">
        <f>VLOOKUP(F2055,'Set up'!$A$2:$C$48,3,FALSE)</f>
        <v>Cash</v>
      </c>
      <c r="J2055" s="5">
        <f>VLOOKUP(F2055,'Set up'!$A$2:$D$48,4,FALSE)</f>
        <v>0</v>
      </c>
      <c r="K2055" s="4">
        <f t="shared" si="717"/>
        <v>45170</v>
      </c>
      <c r="L2055" s="5">
        <f t="shared" si="718"/>
        <v>9</v>
      </c>
      <c r="M2055" s="5">
        <f t="shared" si="719"/>
        <v>2023</v>
      </c>
      <c r="N2055" s="96">
        <v>55.2</v>
      </c>
      <c r="O2055" s="6">
        <f t="shared" si="721"/>
        <v>-55.2</v>
      </c>
      <c r="P2055" s="6">
        <f t="shared" si="713"/>
        <v>0</v>
      </c>
      <c r="Q2055" s="7">
        <f t="shared" si="720"/>
        <v>3545148.9500000016</v>
      </c>
      <c r="R2055" s="44" t="str">
        <f>VLOOKUP(F2055,'Set up'!$A$2:$E$48,5,FALSE)</f>
        <v>Chq</v>
      </c>
      <c r="S2055" s="1" t="s">
        <v>1980</v>
      </c>
    </row>
    <row r="2056" spans="1:19" ht="15" customHeight="1" x14ac:dyDescent="0.35">
      <c r="A2056" s="4" t="s">
        <v>1878</v>
      </c>
      <c r="B2056" s="5">
        <f t="shared" si="715"/>
        <v>9</v>
      </c>
      <c r="C2056" s="5">
        <f t="shared" si="716"/>
        <v>2023</v>
      </c>
      <c r="D2056" s="88" t="s">
        <v>1880</v>
      </c>
      <c r="E2056" s="5" t="str">
        <f>VLOOKUP(F2056,'Set up'!$A$2:$C$48,2,FALSE)</f>
        <v>C00000013</v>
      </c>
      <c r="F2056" s="1" t="s">
        <v>1453</v>
      </c>
      <c r="G2056" s="99" t="s">
        <v>1118</v>
      </c>
      <c r="H2056" s="5">
        <v>2</v>
      </c>
      <c r="I2056" s="5" t="str">
        <f>VLOOKUP(F2056,'Set up'!$A$2:$C$48,3,FALSE)</f>
        <v>Cash</v>
      </c>
      <c r="J2056" s="5">
        <f>VLOOKUP(F2056,'Set up'!$A$2:$D$48,4,FALSE)</f>
        <v>0</v>
      </c>
      <c r="K2056" s="4">
        <f t="shared" si="717"/>
        <v>45170</v>
      </c>
      <c r="L2056" s="5">
        <f t="shared" si="718"/>
        <v>9</v>
      </c>
      <c r="M2056" s="5">
        <f t="shared" si="719"/>
        <v>2023</v>
      </c>
      <c r="N2056" s="96">
        <v>100</v>
      </c>
      <c r="O2056" s="6">
        <f t="shared" si="721"/>
        <v>-100</v>
      </c>
      <c r="P2056" s="6">
        <f t="shared" si="713"/>
        <v>0</v>
      </c>
      <c r="Q2056" s="7">
        <f t="shared" si="720"/>
        <v>3545248.9500000016</v>
      </c>
      <c r="R2056" s="44" t="str">
        <f>VLOOKUP(F2056,'Set up'!$A$2:$E$48,5,FALSE)</f>
        <v>Chq</v>
      </c>
      <c r="S2056" s="1" t="s">
        <v>1980</v>
      </c>
    </row>
    <row r="2057" spans="1:19" ht="15" customHeight="1" x14ac:dyDescent="0.35">
      <c r="A2057" s="4" t="s">
        <v>1878</v>
      </c>
      <c r="B2057" s="5">
        <f t="shared" si="715"/>
        <v>9</v>
      </c>
      <c r="C2057" s="5">
        <f t="shared" si="716"/>
        <v>2023</v>
      </c>
      <c r="D2057" s="88" t="s">
        <v>1880</v>
      </c>
      <c r="E2057" s="5" t="str">
        <f>VLOOKUP(F2057,'Set up'!$A$2:$C$48,2,FALSE)</f>
        <v>C00000013</v>
      </c>
      <c r="F2057" s="1" t="s">
        <v>1453</v>
      </c>
      <c r="G2057" s="99" t="s">
        <v>614</v>
      </c>
      <c r="H2057" s="5">
        <v>1</v>
      </c>
      <c r="I2057" s="5" t="str">
        <f>VLOOKUP(F2057,'Set up'!$A$2:$C$48,3,FALSE)</f>
        <v>Cash</v>
      </c>
      <c r="J2057" s="5">
        <f>VLOOKUP(F2057,'Set up'!$A$2:$D$48,4,FALSE)</f>
        <v>0</v>
      </c>
      <c r="K2057" s="4">
        <f t="shared" si="717"/>
        <v>45170</v>
      </c>
      <c r="L2057" s="5">
        <f t="shared" si="718"/>
        <v>9</v>
      </c>
      <c r="M2057" s="5">
        <f t="shared" si="719"/>
        <v>2023</v>
      </c>
      <c r="N2057" s="96">
        <v>430</v>
      </c>
      <c r="O2057" s="6">
        <f t="shared" si="721"/>
        <v>-430</v>
      </c>
      <c r="P2057" s="6">
        <f t="shared" si="713"/>
        <v>0</v>
      </c>
      <c r="Q2057" s="7">
        <f t="shared" si="720"/>
        <v>3545678.9500000016</v>
      </c>
      <c r="R2057" s="44" t="str">
        <f>VLOOKUP(F2057,'Set up'!$A$2:$E$48,5,FALSE)</f>
        <v>Chq</v>
      </c>
      <c r="S2057" s="1" t="s">
        <v>1980</v>
      </c>
    </row>
    <row r="2058" spans="1:19" ht="15" customHeight="1" x14ac:dyDescent="0.35">
      <c r="A2058" s="4" t="s">
        <v>1878</v>
      </c>
      <c r="B2058" s="5">
        <f t="shared" si="715"/>
        <v>9</v>
      </c>
      <c r="C2058" s="5">
        <f t="shared" si="716"/>
        <v>2023</v>
      </c>
      <c r="D2058" s="88" t="s">
        <v>1881</v>
      </c>
      <c r="E2058" s="5" t="str">
        <f>VLOOKUP(F2058,'Set up'!$A$2:$C$48,2,FALSE)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up'!$A$2:$C$48,3,FALSE)</f>
        <v>Cash</v>
      </c>
      <c r="J2058" s="5">
        <f>VLOOKUP(F2058,'Set up'!$A$2:$D$48,4,FALSE)</f>
        <v>0</v>
      </c>
      <c r="K2058" s="4">
        <f t="shared" si="717"/>
        <v>45170</v>
      </c>
      <c r="L2058" s="5">
        <f t="shared" si="718"/>
        <v>9</v>
      </c>
      <c r="M2058" s="5">
        <f t="shared" si="719"/>
        <v>2023</v>
      </c>
      <c r="N2058" s="96">
        <v>125</v>
      </c>
      <c r="P2058" s="6">
        <f t="shared" si="713"/>
        <v>125</v>
      </c>
      <c r="Q2058" s="7">
        <f t="shared" si="720"/>
        <v>3545803.9500000016</v>
      </c>
      <c r="R2058" s="44" t="str">
        <f>VLOOKUP(F2058,'Set up'!$A$2:$E$48,5,FALSE)</f>
        <v>Trsf</v>
      </c>
    </row>
    <row r="2059" spans="1:19" ht="15" customHeight="1" x14ac:dyDescent="0.35">
      <c r="A2059" s="4" t="s">
        <v>1878</v>
      </c>
      <c r="B2059" s="5">
        <f t="shared" si="715"/>
        <v>9</v>
      </c>
      <c r="C2059" s="5">
        <f t="shared" si="716"/>
        <v>2023</v>
      </c>
      <c r="D2059" s="88" t="s">
        <v>1882</v>
      </c>
      <c r="E2059" s="5" t="str">
        <f>VLOOKUP(F2059,'Set up'!$A$2:$C$48,2,FALSE)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up'!$A$2:$C$48,3,FALSE)</f>
        <v>Cash</v>
      </c>
      <c r="J2059" s="5">
        <f>VLOOKUP(F2059,'Set up'!$A$2:$D$48,4,FALSE)</f>
        <v>0</v>
      </c>
      <c r="K2059" s="4">
        <f t="shared" si="717"/>
        <v>45170</v>
      </c>
      <c r="L2059" s="5">
        <f t="shared" si="718"/>
        <v>9</v>
      </c>
      <c r="M2059" s="5">
        <f t="shared" si="719"/>
        <v>2023</v>
      </c>
      <c r="N2059" s="96">
        <v>3212</v>
      </c>
      <c r="P2059" s="6">
        <f t="shared" si="713"/>
        <v>3212</v>
      </c>
      <c r="Q2059" s="7">
        <f t="shared" si="720"/>
        <v>3549015.9500000016</v>
      </c>
      <c r="R2059" s="44" t="str">
        <f>VLOOKUP(F2059,'Set up'!$A$2:$E$48,5,FALSE)</f>
        <v>Trsf</v>
      </c>
    </row>
    <row r="2060" spans="1:19" ht="15" customHeight="1" x14ac:dyDescent="0.35">
      <c r="A2060" s="4" t="s">
        <v>1878</v>
      </c>
      <c r="B2060" s="5">
        <f t="shared" si="715"/>
        <v>9</v>
      </c>
      <c r="C2060" s="5">
        <f t="shared" si="716"/>
        <v>2023</v>
      </c>
      <c r="D2060" s="88" t="s">
        <v>1882</v>
      </c>
      <c r="E2060" s="5" t="str">
        <f>VLOOKUP(F2060,'Set up'!$A$2:$C$48,2,FALSE)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up'!$A$2:$C$48,3,FALSE)</f>
        <v>Cash</v>
      </c>
      <c r="J2060" s="5">
        <f>VLOOKUP(F2060,'Set up'!$A$2:$D$48,4,FALSE)</f>
        <v>0</v>
      </c>
      <c r="K2060" s="4">
        <f t="shared" si="717"/>
        <v>45170</v>
      </c>
      <c r="L2060" s="5">
        <f t="shared" si="718"/>
        <v>9</v>
      </c>
      <c r="M2060" s="5">
        <f t="shared" si="719"/>
        <v>2023</v>
      </c>
      <c r="N2060" s="96">
        <v>1134</v>
      </c>
      <c r="P2060" s="6">
        <f t="shared" si="713"/>
        <v>1134</v>
      </c>
      <c r="Q2060" s="7">
        <f t="shared" si="720"/>
        <v>3550149.9500000016</v>
      </c>
      <c r="R2060" s="44" t="str">
        <f>VLOOKUP(F2060,'Set up'!$A$2:$E$48,5,FALSE)</f>
        <v>Trsf</v>
      </c>
    </row>
    <row r="2061" spans="1:19" ht="15" customHeight="1" x14ac:dyDescent="0.35">
      <c r="A2061" s="4" t="s">
        <v>1878</v>
      </c>
      <c r="B2061" s="5">
        <f t="shared" si="715"/>
        <v>9</v>
      </c>
      <c r="C2061" s="5">
        <f t="shared" si="716"/>
        <v>2023</v>
      </c>
      <c r="D2061" s="88" t="s">
        <v>1882</v>
      </c>
      <c r="E2061" s="5" t="str">
        <f>VLOOKUP(F2061,'Set up'!$A$2:$C$48,2,FALSE)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up'!$A$2:$C$48,3,FALSE)</f>
        <v>Cash</v>
      </c>
      <c r="J2061" s="5">
        <f>VLOOKUP(F2061,'Set up'!$A$2:$D$48,4,FALSE)</f>
        <v>0</v>
      </c>
      <c r="K2061" s="4">
        <f t="shared" si="717"/>
        <v>45170</v>
      </c>
      <c r="L2061" s="5">
        <f t="shared" si="718"/>
        <v>9</v>
      </c>
      <c r="M2061" s="5">
        <f t="shared" si="719"/>
        <v>2023</v>
      </c>
      <c r="N2061" s="96">
        <v>600</v>
      </c>
      <c r="P2061" s="6">
        <f t="shared" si="713"/>
        <v>600</v>
      </c>
      <c r="Q2061" s="7">
        <f t="shared" si="720"/>
        <v>3550749.9500000016</v>
      </c>
      <c r="R2061" s="44" t="str">
        <f>VLOOKUP(F2061,'Set up'!$A$2:$E$48,5,FALSE)</f>
        <v>Trsf</v>
      </c>
    </row>
    <row r="2062" spans="1:19" ht="15" customHeight="1" x14ac:dyDescent="0.35">
      <c r="A2062" s="4" t="s">
        <v>1878</v>
      </c>
      <c r="B2062" s="5">
        <f t="shared" si="715"/>
        <v>9</v>
      </c>
      <c r="C2062" s="5">
        <f t="shared" si="716"/>
        <v>2023</v>
      </c>
      <c r="D2062" s="88" t="s">
        <v>1882</v>
      </c>
      <c r="E2062" s="5" t="str">
        <f>VLOOKUP(F2062,'Set up'!$A$2:$C$48,2,FALSE)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up'!$A$2:$C$48,3,FALSE)</f>
        <v>Cash</v>
      </c>
      <c r="J2062" s="5">
        <f>VLOOKUP(F2062,'Set up'!$A$2:$D$48,4,FALSE)</f>
        <v>0</v>
      </c>
      <c r="K2062" s="4">
        <f t="shared" si="717"/>
        <v>45170</v>
      </c>
      <c r="L2062" s="5">
        <f t="shared" si="718"/>
        <v>9</v>
      </c>
      <c r="M2062" s="5">
        <f t="shared" si="719"/>
        <v>2023</v>
      </c>
      <c r="N2062" s="96">
        <v>1000</v>
      </c>
      <c r="P2062" s="6">
        <f t="shared" si="713"/>
        <v>1000</v>
      </c>
      <c r="Q2062" s="7">
        <f t="shared" si="720"/>
        <v>3551749.9500000016</v>
      </c>
      <c r="R2062" s="44" t="str">
        <f>VLOOKUP(F2062,'Set up'!$A$2:$E$48,5,FALSE)</f>
        <v>Trsf</v>
      </c>
    </row>
    <row r="2063" spans="1:19" ht="15" customHeight="1" x14ac:dyDescent="0.35">
      <c r="A2063" s="4">
        <v>45174</v>
      </c>
      <c r="B2063" s="5">
        <f t="shared" si="715"/>
        <v>9</v>
      </c>
      <c r="C2063" s="5">
        <f t="shared" si="716"/>
        <v>2023</v>
      </c>
      <c r="D2063" s="88" t="s">
        <v>1883</v>
      </c>
      <c r="E2063" s="5" t="str">
        <f>VLOOKUP(F2063,'Set up'!$A$2:$C$48,2,FALSE)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up'!$A$2:$C$48,3,FALSE)</f>
        <v>120</v>
      </c>
      <c r="J2063" s="5">
        <f>VLOOKUP(F2063,'Set up'!$A$2:$D$48,4,FALSE)</f>
        <v>120</v>
      </c>
      <c r="K2063" s="4">
        <f t="shared" si="717"/>
        <v>45294</v>
      </c>
      <c r="L2063" s="5">
        <f t="shared" si="718"/>
        <v>1</v>
      </c>
      <c r="M2063" s="5">
        <f t="shared" si="719"/>
        <v>2024</v>
      </c>
      <c r="N2063" s="96">
        <v>9372</v>
      </c>
      <c r="O2063" s="6">
        <f t="shared" ref="O2063:O2066" si="722">-N2063</f>
        <v>-9372</v>
      </c>
      <c r="P2063" s="6">
        <f t="shared" si="713"/>
        <v>0</v>
      </c>
      <c r="Q2063" s="7">
        <f t="shared" si="720"/>
        <v>3561121.9500000016</v>
      </c>
      <c r="R2063" s="44" t="str">
        <f>VLOOKUP(F2063,'Set up'!$A$2:$E$48,5,FALSE)</f>
        <v>Trsf</v>
      </c>
      <c r="S2063" s="1" t="s">
        <v>2428</v>
      </c>
    </row>
    <row r="2064" spans="1:19" ht="15" customHeight="1" x14ac:dyDescent="0.35">
      <c r="A2064" s="4">
        <v>45174</v>
      </c>
      <c r="B2064" s="5">
        <f t="shared" si="715"/>
        <v>9</v>
      </c>
      <c r="C2064" s="5">
        <f t="shared" si="716"/>
        <v>2023</v>
      </c>
      <c r="D2064" s="88" t="s">
        <v>1883</v>
      </c>
      <c r="E2064" s="5" t="str">
        <f>VLOOKUP(F2064,'Set up'!$A$2:$C$48,2,FALSE)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up'!$A$2:$C$48,3,FALSE)</f>
        <v>120</v>
      </c>
      <c r="J2064" s="5">
        <f>VLOOKUP(F2064,'Set up'!$A$2:$D$48,4,FALSE)</f>
        <v>120</v>
      </c>
      <c r="K2064" s="4">
        <f t="shared" si="717"/>
        <v>45294</v>
      </c>
      <c r="L2064" s="5">
        <f t="shared" si="718"/>
        <v>1</v>
      </c>
      <c r="M2064" s="5">
        <f t="shared" si="719"/>
        <v>2024</v>
      </c>
      <c r="N2064" s="96">
        <v>1800</v>
      </c>
      <c r="O2064" s="6">
        <f t="shared" si="722"/>
        <v>-1800</v>
      </c>
      <c r="P2064" s="6">
        <f t="shared" si="713"/>
        <v>0</v>
      </c>
      <c r="Q2064" s="7">
        <f t="shared" si="720"/>
        <v>3562921.9500000016</v>
      </c>
      <c r="R2064" s="44" t="str">
        <f>VLOOKUP(F2064,'Set up'!$A$2:$E$48,5,FALSE)</f>
        <v>Trsf</v>
      </c>
      <c r="S2064" s="1" t="s">
        <v>2428</v>
      </c>
    </row>
    <row r="2065" spans="1:19" ht="15" customHeight="1" x14ac:dyDescent="0.35">
      <c r="A2065" s="4">
        <v>45174</v>
      </c>
      <c r="B2065" s="5">
        <f t="shared" si="715"/>
        <v>9</v>
      </c>
      <c r="C2065" s="5">
        <f t="shared" si="716"/>
        <v>2023</v>
      </c>
      <c r="D2065" s="88" t="s">
        <v>1883</v>
      </c>
      <c r="E2065" s="5" t="str">
        <f>VLOOKUP(F2065,'Set up'!$A$2:$C$48,2,FALSE)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up'!$A$2:$C$48,3,FALSE)</f>
        <v>120</v>
      </c>
      <c r="J2065" s="5">
        <f>VLOOKUP(F2065,'Set up'!$A$2:$D$48,4,FALSE)</f>
        <v>120</v>
      </c>
      <c r="K2065" s="4">
        <f t="shared" si="717"/>
        <v>45294</v>
      </c>
      <c r="L2065" s="5">
        <f t="shared" si="718"/>
        <v>1</v>
      </c>
      <c r="M2065" s="5">
        <f t="shared" si="719"/>
        <v>2024</v>
      </c>
      <c r="N2065" s="96">
        <v>575</v>
      </c>
      <c r="O2065" s="6">
        <f t="shared" si="722"/>
        <v>-575</v>
      </c>
      <c r="P2065" s="6">
        <f t="shared" si="713"/>
        <v>0</v>
      </c>
      <c r="Q2065" s="7">
        <f t="shared" si="720"/>
        <v>3563496.9500000016</v>
      </c>
      <c r="R2065" s="44" t="str">
        <f>VLOOKUP(F2065,'Set up'!$A$2:$E$48,5,FALSE)</f>
        <v>Trsf</v>
      </c>
      <c r="S2065" s="1" t="s">
        <v>2428</v>
      </c>
    </row>
    <row r="2066" spans="1:19" ht="15" customHeight="1" x14ac:dyDescent="0.35">
      <c r="A2066" s="4">
        <v>45174</v>
      </c>
      <c r="B2066" s="5">
        <f t="shared" si="715"/>
        <v>9</v>
      </c>
      <c r="C2066" s="5">
        <f t="shared" si="716"/>
        <v>2023</v>
      </c>
      <c r="D2066" s="88" t="s">
        <v>1883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up'!$A$2:$C$48,3,FALSE)</f>
        <v>120</v>
      </c>
      <c r="J2066" s="5">
        <f>VLOOKUP(F2066,'Set up'!$A$2:$D$48,4,FALSE)</f>
        <v>120</v>
      </c>
      <c r="K2066" s="4">
        <f t="shared" si="717"/>
        <v>45294</v>
      </c>
      <c r="L2066" s="5">
        <f t="shared" si="718"/>
        <v>1</v>
      </c>
      <c r="M2066" s="5">
        <f t="shared" si="719"/>
        <v>2024</v>
      </c>
      <c r="N2066" s="96">
        <v>420</v>
      </c>
      <c r="O2066" s="6">
        <f t="shared" si="722"/>
        <v>-420</v>
      </c>
      <c r="P2066" s="6">
        <f t="shared" si="713"/>
        <v>0</v>
      </c>
      <c r="Q2066" s="7">
        <f t="shared" si="720"/>
        <v>3563916.9500000016</v>
      </c>
      <c r="R2066" s="44" t="str">
        <f>VLOOKUP(F2066,'Set up'!$A$2:$E$48,5,FALSE)</f>
        <v>Trsf</v>
      </c>
      <c r="S2066" s="1" t="s">
        <v>2428</v>
      </c>
    </row>
    <row r="2067" spans="1:19" ht="15" customHeight="1" x14ac:dyDescent="0.35">
      <c r="A2067" s="4">
        <v>45174</v>
      </c>
      <c r="B2067" s="5">
        <f t="shared" si="715"/>
        <v>9</v>
      </c>
      <c r="C2067" s="5">
        <f t="shared" si="716"/>
        <v>2023</v>
      </c>
      <c r="D2067" s="88" t="s">
        <v>1884</v>
      </c>
      <c r="E2067" s="5" t="str">
        <f>VLOOKUP(F2067,'Set up'!$A$2:$C$48,2,FALSE)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up'!$A$2:$C$48,3,FALSE)</f>
        <v>Cash</v>
      </c>
      <c r="J2067" s="5">
        <f>VLOOKUP(F2067,'Set up'!$A$2:$D$48,4,FALSE)</f>
        <v>0</v>
      </c>
      <c r="K2067" s="4">
        <f t="shared" si="717"/>
        <v>45174</v>
      </c>
      <c r="L2067" s="5">
        <f t="shared" si="718"/>
        <v>9</v>
      </c>
      <c r="M2067" s="5">
        <f t="shared" si="719"/>
        <v>2023</v>
      </c>
      <c r="N2067" s="96">
        <v>1738</v>
      </c>
      <c r="O2067" s="6">
        <f t="shared" ref="O2067:O2074" si="723">-N2067</f>
        <v>-1738</v>
      </c>
      <c r="P2067" s="6">
        <f t="shared" si="713"/>
        <v>0</v>
      </c>
      <c r="Q2067" s="7">
        <f t="shared" si="720"/>
        <v>3565654.9500000016</v>
      </c>
      <c r="R2067" s="44" t="str">
        <f>VLOOKUP(F2067,'Set up'!$A$2:$E$48,5,FALSE)</f>
        <v>Trsf</v>
      </c>
      <c r="S2067" s="1" t="s">
        <v>1966</v>
      </c>
    </row>
    <row r="2068" spans="1:19" ht="15" customHeight="1" x14ac:dyDescent="0.35">
      <c r="A2068" s="4">
        <v>45175</v>
      </c>
      <c r="B2068" s="5">
        <f t="shared" si="715"/>
        <v>9</v>
      </c>
      <c r="C2068" s="5">
        <f t="shared" si="716"/>
        <v>2023</v>
      </c>
      <c r="D2068" s="88" t="s">
        <v>1885</v>
      </c>
      <c r="E2068" s="5" t="str">
        <f>VLOOKUP(F2068,'Set up'!$A$2:$C$48,2,FALSE)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up'!$A$2:$C$48,3,FALSE)</f>
        <v>Cash</v>
      </c>
      <c r="J2068" s="5">
        <f>VLOOKUP(F2068,'Set up'!$A$2:$D$48,4,FALSE)</f>
        <v>0</v>
      </c>
      <c r="K2068" s="4">
        <f t="shared" si="717"/>
        <v>45175</v>
      </c>
      <c r="L2068" s="5">
        <f t="shared" si="718"/>
        <v>9</v>
      </c>
      <c r="M2068" s="5">
        <f t="shared" si="719"/>
        <v>2023</v>
      </c>
      <c r="N2068" s="96">
        <v>3388</v>
      </c>
      <c r="O2068" s="6">
        <f t="shared" si="723"/>
        <v>-3388</v>
      </c>
      <c r="P2068" s="6">
        <f t="shared" si="713"/>
        <v>0</v>
      </c>
      <c r="Q2068" s="7">
        <f t="shared" si="720"/>
        <v>3569042.9500000016</v>
      </c>
      <c r="R2068" s="44" t="str">
        <f>VLOOKUP(F2068,'Set up'!$A$2:$E$48,5,FALSE)</f>
        <v>Cash</v>
      </c>
      <c r="S2068" s="1" t="s">
        <v>1972</v>
      </c>
    </row>
    <row r="2069" spans="1:19" ht="15" customHeight="1" x14ac:dyDescent="0.35">
      <c r="A2069" s="4">
        <v>45175</v>
      </c>
      <c r="B2069" s="5">
        <f t="shared" si="715"/>
        <v>9</v>
      </c>
      <c r="C2069" s="5">
        <f t="shared" si="716"/>
        <v>2023</v>
      </c>
      <c r="D2069" s="88" t="s">
        <v>1885</v>
      </c>
      <c r="E2069" s="5" t="str">
        <f>VLOOKUP(F2069,'Set up'!$A$2:$C$48,2,FALSE)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up'!$A$2:$C$48,3,FALSE)</f>
        <v>Cash</v>
      </c>
      <c r="J2069" s="5">
        <f>VLOOKUP(F2069,'Set up'!$A$2:$D$48,4,FALSE)</f>
        <v>0</v>
      </c>
      <c r="K2069" s="4">
        <f t="shared" si="717"/>
        <v>45175</v>
      </c>
      <c r="L2069" s="5">
        <f t="shared" si="718"/>
        <v>9</v>
      </c>
      <c r="M2069" s="5">
        <f t="shared" si="719"/>
        <v>2023</v>
      </c>
      <c r="N2069" s="96">
        <v>1404</v>
      </c>
      <c r="O2069" s="6">
        <f t="shared" si="723"/>
        <v>-1404</v>
      </c>
      <c r="P2069" s="6">
        <f t="shared" si="713"/>
        <v>0</v>
      </c>
      <c r="Q2069" s="7">
        <f t="shared" si="720"/>
        <v>3570446.9500000016</v>
      </c>
      <c r="R2069" s="44" t="str">
        <f>VLOOKUP(F2069,'Set up'!$A$2:$E$48,5,FALSE)</f>
        <v>Cash</v>
      </c>
      <c r="S2069" s="1" t="s">
        <v>1972</v>
      </c>
    </row>
    <row r="2070" spans="1:19" ht="15" customHeight="1" x14ac:dyDescent="0.35">
      <c r="A2070" s="4">
        <v>45175</v>
      </c>
      <c r="B2070" s="5">
        <f t="shared" si="715"/>
        <v>9</v>
      </c>
      <c r="C2070" s="5">
        <f t="shared" si="716"/>
        <v>2023</v>
      </c>
      <c r="D2070" s="88" t="s">
        <v>1885</v>
      </c>
      <c r="E2070" s="5" t="str">
        <f>VLOOKUP(F2070,'Set up'!$A$2:$C$48,2,FALSE)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up'!$A$2:$C$48,3,FALSE)</f>
        <v>Cash</v>
      </c>
      <c r="J2070" s="5">
        <f>VLOOKUP(F2070,'Set up'!$A$2:$D$48,4,FALSE)</f>
        <v>0</v>
      </c>
      <c r="K2070" s="4">
        <f t="shared" si="717"/>
        <v>45175</v>
      </c>
      <c r="L2070" s="5">
        <f t="shared" si="718"/>
        <v>9</v>
      </c>
      <c r="M2070" s="5">
        <f t="shared" si="719"/>
        <v>2023</v>
      </c>
      <c r="N2070" s="96">
        <v>645</v>
      </c>
      <c r="O2070" s="6">
        <f t="shared" si="723"/>
        <v>-645</v>
      </c>
      <c r="P2070" s="6">
        <f t="shared" si="713"/>
        <v>0</v>
      </c>
      <c r="Q2070" s="7">
        <f t="shared" si="720"/>
        <v>3571091.9500000016</v>
      </c>
      <c r="R2070" s="44" t="str">
        <f>VLOOKUP(F2070,'Set up'!$A$2:$E$48,5,FALSE)</f>
        <v>Cash</v>
      </c>
      <c r="S2070" s="1" t="s">
        <v>1972</v>
      </c>
    </row>
    <row r="2071" spans="1:19" ht="15" customHeight="1" x14ac:dyDescent="0.35">
      <c r="A2071" s="4">
        <v>45175</v>
      </c>
      <c r="B2071" s="5">
        <f t="shared" si="715"/>
        <v>9</v>
      </c>
      <c r="C2071" s="5">
        <f t="shared" si="716"/>
        <v>2023</v>
      </c>
      <c r="D2071" s="88" t="s">
        <v>1885</v>
      </c>
      <c r="E2071" s="5" t="str">
        <f>VLOOKUP(F2071,'Set up'!$A$2:$C$48,2,FALSE)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up'!$A$2:$C$48,3,FALSE)</f>
        <v>Cash</v>
      </c>
      <c r="J2071" s="5">
        <f>VLOOKUP(F2071,'Set up'!$A$2:$D$48,4,FALSE)</f>
        <v>0</v>
      </c>
      <c r="K2071" s="4">
        <f t="shared" si="717"/>
        <v>45175</v>
      </c>
      <c r="L2071" s="5">
        <f t="shared" si="718"/>
        <v>9</v>
      </c>
      <c r="M2071" s="5">
        <f t="shared" si="719"/>
        <v>2023</v>
      </c>
      <c r="N2071" s="96">
        <v>320</v>
      </c>
      <c r="O2071" s="6">
        <f t="shared" si="723"/>
        <v>-320</v>
      </c>
      <c r="P2071" s="6">
        <f t="shared" si="713"/>
        <v>0</v>
      </c>
      <c r="Q2071" s="7">
        <f t="shared" si="720"/>
        <v>3571411.9500000016</v>
      </c>
      <c r="R2071" s="44" t="str">
        <f>VLOOKUP(F2071,'Set up'!$A$2:$E$48,5,FALSE)</f>
        <v>Cash</v>
      </c>
      <c r="S2071" s="1" t="s">
        <v>1972</v>
      </c>
    </row>
    <row r="2072" spans="1:19" ht="15" customHeight="1" x14ac:dyDescent="0.35">
      <c r="A2072" s="4">
        <v>45175</v>
      </c>
      <c r="B2072" s="5">
        <f t="shared" si="715"/>
        <v>9</v>
      </c>
      <c r="C2072" s="5">
        <f t="shared" si="716"/>
        <v>2023</v>
      </c>
      <c r="D2072" s="88" t="s">
        <v>1885</v>
      </c>
      <c r="E2072" s="5" t="str">
        <f>VLOOKUP(F2072,'Set up'!$A$2:$C$48,2,FALSE)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up'!$A$2:$C$48,3,FALSE)</f>
        <v>Cash</v>
      </c>
      <c r="J2072" s="5">
        <f>VLOOKUP(F2072,'Set up'!$A$2:$D$48,4,FALSE)</f>
        <v>0</v>
      </c>
      <c r="K2072" s="4">
        <f t="shared" si="717"/>
        <v>45175</v>
      </c>
      <c r="L2072" s="5">
        <f t="shared" si="718"/>
        <v>9</v>
      </c>
      <c r="M2072" s="5">
        <f t="shared" si="719"/>
        <v>2023</v>
      </c>
      <c r="N2072" s="96">
        <v>165</v>
      </c>
      <c r="O2072" s="6">
        <f t="shared" si="723"/>
        <v>-165</v>
      </c>
      <c r="P2072" s="6">
        <f t="shared" si="713"/>
        <v>0</v>
      </c>
      <c r="Q2072" s="7">
        <f t="shared" si="720"/>
        <v>3571576.9500000016</v>
      </c>
      <c r="R2072" s="44" t="str">
        <f>VLOOKUP(F2072,'Set up'!$A$2:$E$48,5,FALSE)</f>
        <v>Cash</v>
      </c>
      <c r="S2072" s="1" t="s">
        <v>1972</v>
      </c>
    </row>
    <row r="2073" spans="1:19" ht="15" customHeight="1" x14ac:dyDescent="0.35">
      <c r="A2073" s="4">
        <v>45175</v>
      </c>
      <c r="B2073" s="5">
        <f t="shared" si="715"/>
        <v>9</v>
      </c>
      <c r="C2073" s="5">
        <f t="shared" si="716"/>
        <v>2023</v>
      </c>
      <c r="D2073" s="88" t="s">
        <v>1885</v>
      </c>
      <c r="E2073" s="5" t="str">
        <f>VLOOKUP(F2073,'Set up'!$A$2:$C$48,2,FALSE)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up'!$A$2:$C$48,3,FALSE)</f>
        <v>Cash</v>
      </c>
      <c r="J2073" s="5">
        <f>VLOOKUP(F2073,'Set up'!$A$2:$D$48,4,FALSE)</f>
        <v>0</v>
      </c>
      <c r="K2073" s="4">
        <f t="shared" si="717"/>
        <v>45175</v>
      </c>
      <c r="L2073" s="5">
        <f t="shared" si="718"/>
        <v>9</v>
      </c>
      <c r="M2073" s="5">
        <f t="shared" si="719"/>
        <v>2023</v>
      </c>
      <c r="N2073" s="96">
        <v>95</v>
      </c>
      <c r="O2073" s="6">
        <f t="shared" si="723"/>
        <v>-95</v>
      </c>
      <c r="P2073" s="6">
        <f t="shared" si="713"/>
        <v>0</v>
      </c>
      <c r="Q2073" s="7">
        <f t="shared" si="720"/>
        <v>3571671.9500000016</v>
      </c>
      <c r="R2073" s="44" t="str">
        <f>VLOOKUP(F2073,'Set up'!$A$2:$E$48,5,FALSE)</f>
        <v>Cash</v>
      </c>
      <c r="S2073" s="1" t="s">
        <v>1972</v>
      </c>
    </row>
    <row r="2074" spans="1:19" ht="15" customHeight="1" x14ac:dyDescent="0.35">
      <c r="A2074" s="4">
        <v>45175</v>
      </c>
      <c r="B2074" s="5">
        <f t="shared" si="715"/>
        <v>9</v>
      </c>
      <c r="C2074" s="5">
        <f t="shared" si="716"/>
        <v>2023</v>
      </c>
      <c r="D2074" s="88" t="s">
        <v>1887</v>
      </c>
      <c r="E2074" s="5" t="str">
        <f>VLOOKUP(F2074,'Set up'!$A$2:$C$48,2,FALSE)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up'!$A$2:$C$48,3,FALSE)</f>
        <v>Cash</v>
      </c>
      <c r="J2074" s="5">
        <f>VLOOKUP(F2074,'Set up'!$A$2:$D$48,4,FALSE)</f>
        <v>0</v>
      </c>
      <c r="K2074" s="4">
        <f t="shared" si="717"/>
        <v>45175</v>
      </c>
      <c r="L2074" s="5">
        <f t="shared" si="718"/>
        <v>9</v>
      </c>
      <c r="M2074" s="5">
        <f t="shared" si="719"/>
        <v>2023</v>
      </c>
      <c r="N2074" s="96">
        <v>62.5</v>
      </c>
      <c r="O2074" s="6">
        <f t="shared" si="723"/>
        <v>-62.5</v>
      </c>
      <c r="P2074" s="6">
        <f t="shared" si="713"/>
        <v>0</v>
      </c>
      <c r="Q2074" s="7">
        <f t="shared" si="720"/>
        <v>3571734.4500000016</v>
      </c>
      <c r="R2074" s="44" t="str">
        <f>VLOOKUP(F2074,'Set up'!$A$2:$E$48,5,FALSE)</f>
        <v>Cash</v>
      </c>
      <c r="S2074" s="1" t="s">
        <v>1972</v>
      </c>
    </row>
    <row r="2075" spans="1:19" ht="15" customHeight="1" x14ac:dyDescent="0.35">
      <c r="A2075" s="4">
        <v>45176</v>
      </c>
      <c r="B2075" s="5">
        <f t="shared" si="715"/>
        <v>9</v>
      </c>
      <c r="C2075" s="5">
        <f t="shared" si="716"/>
        <v>2023</v>
      </c>
      <c r="D2075" s="88" t="s">
        <v>1888</v>
      </c>
      <c r="E2075" s="5" t="str">
        <f>VLOOKUP(F2075,'Set up'!$A$2:$C$48,2,FALSE)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up'!$A$2:$C$48,3,FALSE)</f>
        <v>Cash</v>
      </c>
      <c r="J2075" s="5">
        <f>VLOOKUP(F2075,'Set up'!$A$2:$D$48,4,FALSE)</f>
        <v>0</v>
      </c>
      <c r="K2075" s="4">
        <f t="shared" si="717"/>
        <v>45176</v>
      </c>
      <c r="L2075" s="5">
        <f t="shared" si="718"/>
        <v>9</v>
      </c>
      <c r="M2075" s="5">
        <f t="shared" si="719"/>
        <v>2023</v>
      </c>
      <c r="N2075" s="96">
        <v>1738</v>
      </c>
      <c r="P2075" s="6">
        <f t="shared" si="713"/>
        <v>1738</v>
      </c>
      <c r="Q2075" s="7">
        <f t="shared" si="720"/>
        <v>3573472.4500000016</v>
      </c>
      <c r="R2075" s="44" t="str">
        <f>VLOOKUP(F2075,'Set up'!$A$2:$E$48,5,FALSE)</f>
        <v>PD Chq</v>
      </c>
    </row>
    <row r="2076" spans="1:19" ht="15" customHeight="1" x14ac:dyDescent="0.35">
      <c r="A2076" s="4">
        <v>45176</v>
      </c>
      <c r="B2076" s="5">
        <f t="shared" si="715"/>
        <v>9</v>
      </c>
      <c r="C2076" s="5">
        <f t="shared" si="716"/>
        <v>2023</v>
      </c>
      <c r="D2076" s="88" t="s">
        <v>1888</v>
      </c>
      <c r="E2076" s="5" t="str">
        <f>VLOOKUP(F2076,'Set up'!$A$2:$C$48,2,FALSE)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up'!$A$2:$C$48,3,FALSE)</f>
        <v>Cash</v>
      </c>
      <c r="J2076" s="5">
        <f>VLOOKUP(F2076,'Set up'!$A$2:$D$48,4,FALSE)</f>
        <v>0</v>
      </c>
      <c r="K2076" s="4">
        <f t="shared" si="717"/>
        <v>45176</v>
      </c>
      <c r="L2076" s="5">
        <f t="shared" si="718"/>
        <v>9</v>
      </c>
      <c r="M2076" s="5">
        <f t="shared" si="719"/>
        <v>2023</v>
      </c>
      <c r="N2076" s="96">
        <v>468</v>
      </c>
      <c r="P2076" s="6">
        <f t="shared" si="713"/>
        <v>468</v>
      </c>
      <c r="Q2076" s="7">
        <f t="shared" si="720"/>
        <v>3573940.4500000016</v>
      </c>
      <c r="R2076" s="44" t="str">
        <f>VLOOKUP(F2076,'Set up'!$A$2:$E$48,5,FALSE)</f>
        <v>PD Chq</v>
      </c>
    </row>
    <row r="2077" spans="1:19" ht="15" customHeight="1" x14ac:dyDescent="0.35">
      <c r="A2077" s="4">
        <v>45176</v>
      </c>
      <c r="B2077" s="5">
        <f t="shared" si="715"/>
        <v>9</v>
      </c>
      <c r="C2077" s="5">
        <f t="shared" si="716"/>
        <v>2023</v>
      </c>
      <c r="D2077" s="88" t="s">
        <v>1888</v>
      </c>
      <c r="E2077" s="5" t="str">
        <f>VLOOKUP(F2077,'Set up'!$A$2:$C$48,2,FALSE)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up'!$A$2:$C$48,3,FALSE)</f>
        <v>Cash</v>
      </c>
      <c r="J2077" s="5">
        <f>VLOOKUP(F2077,'Set up'!$A$2:$D$48,4,FALSE)</f>
        <v>0</v>
      </c>
      <c r="K2077" s="4">
        <f t="shared" si="717"/>
        <v>45176</v>
      </c>
      <c r="L2077" s="5">
        <f t="shared" si="718"/>
        <v>9</v>
      </c>
      <c r="M2077" s="5">
        <f t="shared" si="719"/>
        <v>2023</v>
      </c>
      <c r="N2077" s="96">
        <v>95</v>
      </c>
      <c r="P2077" s="6">
        <f t="shared" si="713"/>
        <v>95</v>
      </c>
      <c r="Q2077" s="7">
        <f t="shared" si="720"/>
        <v>3574035.4500000016</v>
      </c>
      <c r="R2077" s="44" t="str">
        <f>VLOOKUP(F2077,'Set up'!$A$2:$E$48,5,FALSE)</f>
        <v>PD Chq</v>
      </c>
    </row>
    <row r="2078" spans="1:19" ht="15" customHeight="1" x14ac:dyDescent="0.35">
      <c r="A2078" s="4">
        <v>45176</v>
      </c>
      <c r="B2078" s="5">
        <f t="shared" si="715"/>
        <v>9</v>
      </c>
      <c r="C2078" s="5">
        <f t="shared" si="716"/>
        <v>2023</v>
      </c>
      <c r="D2078" s="88" t="s">
        <v>1888</v>
      </c>
      <c r="E2078" s="5" t="str">
        <f>VLOOKUP(F2078,'Set up'!$A$2:$C$48,2,FALSE)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up'!$A$2:$C$48,3,FALSE)</f>
        <v>Cash</v>
      </c>
      <c r="J2078" s="5">
        <f>VLOOKUP(F2078,'Set up'!$A$2:$D$48,4,FALSE)</f>
        <v>0</v>
      </c>
      <c r="K2078" s="4">
        <f t="shared" si="717"/>
        <v>45176</v>
      </c>
      <c r="L2078" s="5">
        <f t="shared" si="718"/>
        <v>9</v>
      </c>
      <c r="M2078" s="5">
        <f t="shared" si="719"/>
        <v>2023</v>
      </c>
      <c r="N2078" s="96">
        <v>312.5</v>
      </c>
      <c r="P2078" s="6">
        <f t="shared" si="713"/>
        <v>312.5</v>
      </c>
      <c r="Q2078" s="7">
        <f t="shared" si="720"/>
        <v>3574347.9500000016</v>
      </c>
      <c r="R2078" s="44" t="str">
        <f>VLOOKUP(F2078,'Set up'!$A$2:$E$48,5,FALSE)</f>
        <v>PD Chq</v>
      </c>
    </row>
    <row r="2079" spans="1:19" ht="15" customHeight="1" x14ac:dyDescent="0.35">
      <c r="A2079" s="4">
        <v>45177</v>
      </c>
      <c r="B2079" s="5">
        <f t="shared" si="715"/>
        <v>9</v>
      </c>
      <c r="C2079" s="5">
        <f t="shared" si="716"/>
        <v>2023</v>
      </c>
      <c r="D2079" s="88" t="s">
        <v>1889</v>
      </c>
      <c r="E2079" s="5" t="str">
        <f>VLOOKUP(F2079,'Set up'!$A$2:$C$48,2,FALSE)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up'!$A$2:$C$48,3,FALSE)</f>
        <v>Cash</v>
      </c>
      <c r="J2079" s="5">
        <f>VLOOKUP(F2079,'Set up'!$A$2:$D$48,4,FALSE)</f>
        <v>0</v>
      </c>
      <c r="K2079" s="4">
        <f t="shared" si="717"/>
        <v>45177</v>
      </c>
      <c r="L2079" s="5">
        <f t="shared" si="718"/>
        <v>9</v>
      </c>
      <c r="M2079" s="5">
        <f t="shared" si="719"/>
        <v>2023</v>
      </c>
      <c r="N2079" s="96">
        <v>1738</v>
      </c>
      <c r="P2079" s="6">
        <f t="shared" si="713"/>
        <v>1738</v>
      </c>
      <c r="Q2079" s="7">
        <f t="shared" si="720"/>
        <v>3576085.9500000016</v>
      </c>
      <c r="R2079" s="44" t="str">
        <f>VLOOKUP(F2079,'Set up'!$A$2:$E$48,5,FALSE)</f>
        <v>Trsf</v>
      </c>
    </row>
    <row r="2080" spans="1:19" ht="15" customHeight="1" x14ac:dyDescent="0.35">
      <c r="A2080" s="4">
        <v>45177</v>
      </c>
      <c r="B2080" s="5">
        <f t="shared" si="715"/>
        <v>9</v>
      </c>
      <c r="C2080" s="5">
        <f t="shared" si="716"/>
        <v>2023</v>
      </c>
      <c r="D2080" s="88" t="s">
        <v>1889</v>
      </c>
      <c r="E2080" s="5" t="str">
        <f>VLOOKUP(F2080,'Set up'!$A$2:$C$48,2,FALSE)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up'!$A$2:$C$48,3,FALSE)</f>
        <v>Cash</v>
      </c>
      <c r="J2080" s="5">
        <f>VLOOKUP(F2080,'Set up'!$A$2:$D$48,4,FALSE)</f>
        <v>0</v>
      </c>
      <c r="K2080" s="4">
        <f t="shared" si="717"/>
        <v>45177</v>
      </c>
      <c r="L2080" s="5">
        <f t="shared" si="718"/>
        <v>9</v>
      </c>
      <c r="M2080" s="5">
        <f t="shared" si="719"/>
        <v>2023</v>
      </c>
      <c r="N2080" s="96">
        <v>522.6</v>
      </c>
      <c r="P2080" s="6">
        <f t="shared" si="713"/>
        <v>522.6</v>
      </c>
      <c r="Q2080" s="7">
        <f t="shared" si="720"/>
        <v>3576608.5500000017</v>
      </c>
      <c r="R2080" s="44" t="str">
        <f>VLOOKUP(F2080,'Set up'!$A$2:$E$48,5,FALSE)</f>
        <v>Trsf</v>
      </c>
    </row>
    <row r="2081" spans="1:19" ht="15" customHeight="1" x14ac:dyDescent="0.35">
      <c r="A2081" s="4">
        <v>45177</v>
      </c>
      <c r="B2081" s="5">
        <f t="shared" si="715"/>
        <v>9</v>
      </c>
      <c r="C2081" s="5">
        <f t="shared" si="716"/>
        <v>2023</v>
      </c>
      <c r="D2081" s="88" t="s">
        <v>1889</v>
      </c>
      <c r="E2081" s="5" t="str">
        <f>VLOOKUP(F2081,'Set up'!$A$2:$C$48,2,FALSE)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up'!$A$2:$C$48,3,FALSE)</f>
        <v>Cash</v>
      </c>
      <c r="J2081" s="5">
        <f>VLOOKUP(F2081,'Set up'!$A$2:$D$48,4,FALSE)</f>
        <v>0</v>
      </c>
      <c r="K2081" s="4">
        <f t="shared" si="717"/>
        <v>45177</v>
      </c>
      <c r="L2081" s="5">
        <f t="shared" si="718"/>
        <v>9</v>
      </c>
      <c r="M2081" s="5">
        <f t="shared" si="719"/>
        <v>2023</v>
      </c>
      <c r="N2081" s="96">
        <v>250</v>
      </c>
      <c r="P2081" s="6">
        <f t="shared" si="713"/>
        <v>250</v>
      </c>
      <c r="Q2081" s="7">
        <f t="shared" si="720"/>
        <v>3576858.5500000017</v>
      </c>
      <c r="R2081" s="44" t="str">
        <f>VLOOKUP(F2081,'Set up'!$A$2:$E$48,5,FALSE)</f>
        <v>Trsf</v>
      </c>
    </row>
    <row r="2082" spans="1:19" ht="15" customHeight="1" x14ac:dyDescent="0.35">
      <c r="A2082" s="4">
        <v>45177</v>
      </c>
      <c r="B2082" s="5">
        <f t="shared" si="715"/>
        <v>9</v>
      </c>
      <c r="C2082" s="5">
        <f t="shared" si="716"/>
        <v>2023</v>
      </c>
      <c r="D2082" s="88" t="s">
        <v>1889</v>
      </c>
      <c r="E2082" s="5" t="str">
        <f>VLOOKUP(F2082,'Set up'!$A$2:$C$48,2,FALSE)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up'!$A$2:$C$48,3,FALSE)</f>
        <v>Cash</v>
      </c>
      <c r="J2082" s="5">
        <f>VLOOKUP(F2082,'Set up'!$A$2:$D$48,4,FALSE)</f>
        <v>0</v>
      </c>
      <c r="K2082" s="4">
        <f t="shared" si="717"/>
        <v>45177</v>
      </c>
      <c r="L2082" s="5">
        <f t="shared" si="718"/>
        <v>9</v>
      </c>
      <c r="M2082" s="5">
        <f t="shared" si="719"/>
        <v>2023</v>
      </c>
      <c r="N2082" s="96">
        <v>105</v>
      </c>
      <c r="P2082" s="6">
        <f t="shared" si="713"/>
        <v>105</v>
      </c>
      <c r="Q2082" s="7">
        <f t="shared" si="720"/>
        <v>3576963.5500000017</v>
      </c>
      <c r="R2082" s="44" t="str">
        <f>VLOOKUP(F2082,'Set up'!$A$2:$E$48,5,FALSE)</f>
        <v>Trsf</v>
      </c>
    </row>
    <row r="2083" spans="1:19" ht="15" customHeight="1" x14ac:dyDescent="0.35">
      <c r="A2083" s="4">
        <v>45177</v>
      </c>
      <c r="B2083" s="5">
        <f t="shared" si="715"/>
        <v>9</v>
      </c>
      <c r="C2083" s="5">
        <f t="shared" si="716"/>
        <v>2023</v>
      </c>
      <c r="D2083" s="88" t="s">
        <v>1889</v>
      </c>
      <c r="E2083" s="5" t="str">
        <f>VLOOKUP(F2083,'Set up'!$A$2:$C$48,2,FALSE)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up'!$A$2:$C$48,3,FALSE)</f>
        <v>Cash</v>
      </c>
      <c r="J2083" s="5">
        <f>VLOOKUP(F2083,'Set up'!$A$2:$D$48,4,FALSE)</f>
        <v>0</v>
      </c>
      <c r="K2083" s="4">
        <f t="shared" si="717"/>
        <v>45177</v>
      </c>
      <c r="L2083" s="5">
        <f t="shared" si="718"/>
        <v>9</v>
      </c>
      <c r="M2083" s="5">
        <f t="shared" si="719"/>
        <v>2023</v>
      </c>
      <c r="N2083" s="96">
        <v>390</v>
      </c>
      <c r="P2083" s="6">
        <f t="shared" si="713"/>
        <v>390</v>
      </c>
      <c r="Q2083" s="7">
        <f t="shared" si="720"/>
        <v>3577353.5500000017</v>
      </c>
      <c r="R2083" s="44" t="str">
        <f>VLOOKUP(F2083,'Set up'!$A$2:$E$48,5,FALSE)</f>
        <v>Trsf</v>
      </c>
    </row>
    <row r="2084" spans="1:19" ht="15" customHeight="1" x14ac:dyDescent="0.35">
      <c r="A2084" s="4">
        <v>45177</v>
      </c>
      <c r="B2084" s="5">
        <f t="shared" si="715"/>
        <v>9</v>
      </c>
      <c r="C2084" s="5">
        <f t="shared" si="716"/>
        <v>2023</v>
      </c>
      <c r="D2084" s="88" t="s">
        <v>1890</v>
      </c>
      <c r="E2084" s="5" t="str">
        <f>VLOOKUP(F2084,'Set up'!$A$2:$C$48,2,FALSE)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up'!$A$2:$C$48,3,FALSE)</f>
        <v>60</v>
      </c>
      <c r="J2084" s="5">
        <f>VLOOKUP(F2084,'Set up'!$A$2:$D$48,4,FALSE)</f>
        <v>60</v>
      </c>
      <c r="K2084" s="4">
        <f t="shared" si="717"/>
        <v>45237</v>
      </c>
      <c r="L2084" s="5">
        <f t="shared" si="718"/>
        <v>11</v>
      </c>
      <c r="M2084" s="5">
        <f t="shared" si="719"/>
        <v>2023</v>
      </c>
      <c r="N2084" s="96">
        <v>540</v>
      </c>
      <c r="O2084" s="6">
        <f t="shared" ref="O2084" si="724">-N2084</f>
        <v>-540</v>
      </c>
      <c r="P2084" s="6">
        <f t="shared" si="713"/>
        <v>0</v>
      </c>
      <c r="Q2084" s="7">
        <f t="shared" si="720"/>
        <v>3577893.5500000017</v>
      </c>
      <c r="R2084" s="44" t="str">
        <f>VLOOKUP(F2084,'Set up'!$A$2:$E$48,5,FALSE)</f>
        <v>Chq</v>
      </c>
      <c r="S2084" s="1" t="s">
        <v>2260</v>
      </c>
    </row>
    <row r="2085" spans="1:19" ht="15" customHeight="1" x14ac:dyDescent="0.35">
      <c r="A2085" s="4">
        <v>45178</v>
      </c>
      <c r="B2085" s="5">
        <f t="shared" si="715"/>
        <v>9</v>
      </c>
      <c r="C2085" s="5">
        <f t="shared" si="716"/>
        <v>2023</v>
      </c>
      <c r="D2085" s="88" t="s">
        <v>1891</v>
      </c>
      <c r="E2085" s="5" t="str">
        <f>VLOOKUP(F2085,'Set up'!$A$2:$C$48,2,FALSE)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up'!$A$2:$C$48,3,FALSE)</f>
        <v>Cash</v>
      </c>
      <c r="J2085" s="5">
        <f>VLOOKUP(F2085,'Set up'!$A$2:$D$48,4,FALSE)</f>
        <v>0</v>
      </c>
      <c r="K2085" s="4">
        <f t="shared" si="717"/>
        <v>45178</v>
      </c>
      <c r="L2085" s="5">
        <f t="shared" si="718"/>
        <v>9</v>
      </c>
      <c r="M2085" s="5">
        <f t="shared" si="719"/>
        <v>2023</v>
      </c>
      <c r="N2085" s="96">
        <v>125</v>
      </c>
      <c r="P2085" s="6">
        <f t="shared" si="713"/>
        <v>125</v>
      </c>
      <c r="Q2085" s="7">
        <f t="shared" si="720"/>
        <v>3578018.5500000017</v>
      </c>
      <c r="R2085" s="44" t="str">
        <f>VLOOKUP(F2085,'Set up'!$A$2:$E$48,5,FALSE)</f>
        <v>Trsf</v>
      </c>
    </row>
    <row r="2086" spans="1:19" ht="15" customHeight="1" x14ac:dyDescent="0.35">
      <c r="A2086" s="4">
        <v>45178</v>
      </c>
      <c r="B2086" s="5">
        <f t="shared" si="715"/>
        <v>9</v>
      </c>
      <c r="C2086" s="5">
        <f t="shared" si="716"/>
        <v>2023</v>
      </c>
      <c r="D2086" s="88" t="s">
        <v>1892</v>
      </c>
      <c r="E2086" s="5" t="str">
        <f>VLOOKUP(F2086,'Set up'!$A$2:$C$48,2,FALSE)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up'!$A$2:$C$48,3,FALSE)</f>
        <v>Cash</v>
      </c>
      <c r="J2086" s="5">
        <f>VLOOKUP(F2086,'Set up'!$A$2:$D$48,4,FALSE)</f>
        <v>0</v>
      </c>
      <c r="K2086" s="4">
        <f t="shared" si="717"/>
        <v>45178</v>
      </c>
      <c r="L2086" s="5">
        <f t="shared" si="718"/>
        <v>9</v>
      </c>
      <c r="M2086" s="5">
        <f t="shared" si="719"/>
        <v>2023</v>
      </c>
      <c r="N2086" s="96">
        <v>3212</v>
      </c>
      <c r="P2086" s="6">
        <f t="shared" si="713"/>
        <v>3212</v>
      </c>
      <c r="Q2086" s="7">
        <f t="shared" si="720"/>
        <v>3581230.5500000017</v>
      </c>
      <c r="R2086" s="44" t="str">
        <f>VLOOKUP(F2086,'Set up'!$A$2:$E$48,5,FALSE)</f>
        <v>Trsf</v>
      </c>
    </row>
    <row r="2087" spans="1:19" ht="15" customHeight="1" x14ac:dyDescent="0.35">
      <c r="A2087" s="4">
        <v>45178</v>
      </c>
      <c r="B2087" s="5">
        <f t="shared" si="715"/>
        <v>9</v>
      </c>
      <c r="C2087" s="5">
        <f t="shared" si="716"/>
        <v>2023</v>
      </c>
      <c r="D2087" s="88" t="s">
        <v>1892</v>
      </c>
      <c r="E2087" s="5" t="str">
        <f>VLOOKUP(F2087,'Set up'!$A$2:$C$48,2,FALSE)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up'!$A$2:$C$48,3,FALSE)</f>
        <v>Cash</v>
      </c>
      <c r="J2087" s="5">
        <f>VLOOKUP(F2087,'Set up'!$A$2:$D$48,4,FALSE)</f>
        <v>0</v>
      </c>
      <c r="K2087" s="4">
        <f t="shared" si="717"/>
        <v>45178</v>
      </c>
      <c r="L2087" s="5">
        <f t="shared" si="718"/>
        <v>9</v>
      </c>
      <c r="M2087" s="5">
        <f t="shared" si="719"/>
        <v>2023</v>
      </c>
      <c r="N2087" s="96">
        <v>1134</v>
      </c>
      <c r="P2087" s="6">
        <f t="shared" si="713"/>
        <v>1134</v>
      </c>
      <c r="Q2087" s="7">
        <f t="shared" si="720"/>
        <v>3582364.5500000017</v>
      </c>
      <c r="R2087" s="44" t="str">
        <f>VLOOKUP(F2087,'Set up'!$A$2:$E$48,5,FALSE)</f>
        <v>Trsf</v>
      </c>
    </row>
    <row r="2088" spans="1:19" ht="15" customHeight="1" x14ac:dyDescent="0.35">
      <c r="A2088" s="4">
        <v>45178</v>
      </c>
      <c r="B2088" s="5">
        <f t="shared" si="715"/>
        <v>9</v>
      </c>
      <c r="C2088" s="5">
        <f t="shared" si="716"/>
        <v>2023</v>
      </c>
      <c r="D2088" s="88" t="s">
        <v>1892</v>
      </c>
      <c r="E2088" s="5" t="str">
        <f>VLOOKUP(F2088,'Set up'!$A$2:$C$48,2,FALSE)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up'!$A$2:$C$48,3,FALSE)</f>
        <v>Cash</v>
      </c>
      <c r="J2088" s="5">
        <f>VLOOKUP(F2088,'Set up'!$A$2:$D$48,4,FALSE)</f>
        <v>0</v>
      </c>
      <c r="K2088" s="4">
        <f t="shared" si="717"/>
        <v>45178</v>
      </c>
      <c r="L2088" s="5">
        <f t="shared" si="718"/>
        <v>9</v>
      </c>
      <c r="M2088" s="5">
        <f t="shared" si="719"/>
        <v>2023</v>
      </c>
      <c r="N2088" s="96">
        <v>400</v>
      </c>
      <c r="P2088" s="6">
        <f t="shared" si="713"/>
        <v>400</v>
      </c>
      <c r="Q2088" s="7">
        <f t="shared" si="720"/>
        <v>3582764.5500000017</v>
      </c>
      <c r="R2088" s="44" t="str">
        <f>VLOOKUP(F2088,'Set up'!$A$2:$E$48,5,FALSE)</f>
        <v>Trsf</v>
      </c>
    </row>
    <row r="2089" spans="1:19" ht="15" customHeight="1" x14ac:dyDescent="0.35">
      <c r="A2089" s="4">
        <v>45178</v>
      </c>
      <c r="B2089" s="5">
        <f t="shared" si="715"/>
        <v>9</v>
      </c>
      <c r="C2089" s="5">
        <f t="shared" si="716"/>
        <v>2023</v>
      </c>
      <c r="D2089" s="88" t="s">
        <v>1892</v>
      </c>
      <c r="E2089" s="5" t="str">
        <f>VLOOKUP(F2089,'Set up'!$A$2:$C$48,2,FALSE)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up'!$A$2:$C$48,3,FALSE)</f>
        <v>Cash</v>
      </c>
      <c r="J2089" s="5">
        <f>VLOOKUP(F2089,'Set up'!$A$2:$D$48,4,FALSE)</f>
        <v>0</v>
      </c>
      <c r="K2089" s="4">
        <f t="shared" si="717"/>
        <v>45178</v>
      </c>
      <c r="L2089" s="5">
        <f t="shared" si="718"/>
        <v>9</v>
      </c>
      <c r="M2089" s="5">
        <f t="shared" si="719"/>
        <v>2023</v>
      </c>
      <c r="N2089" s="96">
        <v>1000</v>
      </c>
      <c r="P2089" s="6">
        <f t="shared" si="713"/>
        <v>1000</v>
      </c>
      <c r="Q2089" s="7">
        <f t="shared" si="720"/>
        <v>3583764.5500000017</v>
      </c>
      <c r="R2089" s="44" t="str">
        <f>VLOOKUP(F2089,'Set up'!$A$2:$E$48,5,FALSE)</f>
        <v>Trsf</v>
      </c>
    </row>
    <row r="2090" spans="1:19" ht="15" customHeight="1" x14ac:dyDescent="0.35">
      <c r="A2090" s="4">
        <v>45178</v>
      </c>
      <c r="B2090" s="5">
        <f t="shared" si="715"/>
        <v>9</v>
      </c>
      <c r="C2090" s="5">
        <f t="shared" si="716"/>
        <v>2023</v>
      </c>
      <c r="D2090" s="88" t="s">
        <v>1893</v>
      </c>
      <c r="E2090" s="5" t="str">
        <f>VLOOKUP(F2090,'Set up'!$A$2:$C$48,2,FALSE)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up'!$A$2:$C$48,3,FALSE)</f>
        <v>Cash</v>
      </c>
      <c r="J2090" s="5">
        <f>VLOOKUP(F2090,'Set up'!$A$2:$D$48,4,FALSE)</f>
        <v>0</v>
      </c>
      <c r="K2090" s="4">
        <f t="shared" si="717"/>
        <v>45178</v>
      </c>
      <c r="L2090" s="5">
        <f t="shared" si="718"/>
        <v>9</v>
      </c>
      <c r="M2090" s="5">
        <f t="shared" si="719"/>
        <v>2023</v>
      </c>
      <c r="N2090" s="96">
        <v>48</v>
      </c>
      <c r="O2090" s="6">
        <f t="shared" ref="O2090:O2093" si="725">-N2090</f>
        <v>-48</v>
      </c>
      <c r="P2090" s="6">
        <f t="shared" si="713"/>
        <v>0</v>
      </c>
      <c r="Q2090" s="7">
        <f t="shared" si="720"/>
        <v>3583812.5500000017</v>
      </c>
      <c r="R2090" s="44" t="str">
        <f>VLOOKUP(F2090,'Set up'!$A$2:$E$48,5,FALSE)</f>
        <v>Cash</v>
      </c>
      <c r="S2090" s="1" t="s">
        <v>1978</v>
      </c>
    </row>
    <row r="2091" spans="1:19" ht="15" customHeight="1" x14ac:dyDescent="0.35">
      <c r="A2091" s="4">
        <v>45180</v>
      </c>
      <c r="B2091" s="5">
        <f t="shared" si="715"/>
        <v>9</v>
      </c>
      <c r="C2091" s="5">
        <f t="shared" si="716"/>
        <v>2023</v>
      </c>
      <c r="D2091" s="88" t="s">
        <v>1896</v>
      </c>
      <c r="E2091" s="5" t="str">
        <f>VLOOKUP(F2091,'Set up'!$A$2:$C$48,2,FALSE)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up'!$A$2:$C$48,3,FALSE)</f>
        <v>Cash</v>
      </c>
      <c r="J2091" s="5">
        <f>VLOOKUP(F2091,'Set up'!$A$2:$D$48,4,FALSE)</f>
        <v>0</v>
      </c>
      <c r="K2091" s="4">
        <f t="shared" si="717"/>
        <v>45180</v>
      </c>
      <c r="L2091" s="5">
        <f t="shared" si="718"/>
        <v>9</v>
      </c>
      <c r="M2091" s="5">
        <f t="shared" si="719"/>
        <v>2023</v>
      </c>
      <c r="N2091" s="96">
        <v>1738</v>
      </c>
      <c r="O2091" s="6">
        <f t="shared" si="725"/>
        <v>-1738</v>
      </c>
      <c r="P2091" s="6">
        <f t="shared" si="713"/>
        <v>0</v>
      </c>
      <c r="Q2091" s="7">
        <f t="shared" si="720"/>
        <v>3585550.5500000017</v>
      </c>
      <c r="R2091" s="44" t="str">
        <f>VLOOKUP(F2091,'Set up'!$A$2:$E$48,5,FALSE)</f>
        <v>Trsf</v>
      </c>
      <c r="S2091" s="1" t="s">
        <v>1977</v>
      </c>
    </row>
    <row r="2092" spans="1:19" ht="15" customHeight="1" x14ac:dyDescent="0.35">
      <c r="A2092" s="4">
        <v>45180</v>
      </c>
      <c r="B2092" s="5">
        <f t="shared" si="715"/>
        <v>9</v>
      </c>
      <c r="C2092" s="5">
        <f t="shared" si="716"/>
        <v>2023</v>
      </c>
      <c r="D2092" s="88" t="s">
        <v>1896</v>
      </c>
      <c r="E2092" s="5" t="str">
        <f>VLOOKUP(F2092,'Set up'!$A$2:$C$48,2,FALSE)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up'!$A$2:$C$48,3,FALSE)</f>
        <v>Cash</v>
      </c>
      <c r="J2092" s="5">
        <f>VLOOKUP(F2092,'Set up'!$A$2:$D$48,4,FALSE)</f>
        <v>0</v>
      </c>
      <c r="K2092" s="4">
        <f t="shared" si="717"/>
        <v>45180</v>
      </c>
      <c r="L2092" s="5">
        <f t="shared" si="718"/>
        <v>9</v>
      </c>
      <c r="M2092" s="5">
        <f t="shared" si="719"/>
        <v>2023</v>
      </c>
      <c r="N2092" s="96">
        <v>48</v>
      </c>
      <c r="O2092" s="6">
        <f t="shared" si="725"/>
        <v>-48</v>
      </c>
      <c r="P2092" s="6">
        <f t="shared" si="713"/>
        <v>0</v>
      </c>
      <c r="Q2092" s="7">
        <f t="shared" si="720"/>
        <v>3585598.5500000017</v>
      </c>
      <c r="R2092" s="44" t="str">
        <f>VLOOKUP(F2092,'Set up'!$A$2:$E$48,5,FALSE)</f>
        <v>Trsf</v>
      </c>
      <c r="S2092" s="1" t="s">
        <v>1977</v>
      </c>
    </row>
    <row r="2093" spans="1:19" ht="15" customHeight="1" x14ac:dyDescent="0.35">
      <c r="A2093" s="4">
        <v>45180</v>
      </c>
      <c r="B2093" s="5">
        <f t="shared" si="715"/>
        <v>9</v>
      </c>
      <c r="C2093" s="5">
        <f t="shared" si="716"/>
        <v>2023</v>
      </c>
      <c r="D2093" s="88" t="s">
        <v>1896</v>
      </c>
      <c r="E2093" s="5" t="str">
        <f>VLOOKUP(F2093,'Set up'!$A$2:$C$48,2,FALSE)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up'!$A$2:$C$48,3,FALSE)</f>
        <v>Cash</v>
      </c>
      <c r="J2093" s="5">
        <f>VLOOKUP(F2093,'Set up'!$A$2:$D$48,4,FALSE)</f>
        <v>0</v>
      </c>
      <c r="K2093" s="4">
        <f t="shared" si="717"/>
        <v>45180</v>
      </c>
      <c r="L2093" s="5">
        <f t="shared" si="718"/>
        <v>9</v>
      </c>
      <c r="M2093" s="5">
        <f t="shared" si="719"/>
        <v>2023</v>
      </c>
      <c r="N2093" s="96">
        <v>340</v>
      </c>
      <c r="O2093" s="6">
        <f t="shared" si="725"/>
        <v>-340</v>
      </c>
      <c r="P2093" s="6">
        <f t="shared" si="713"/>
        <v>0</v>
      </c>
      <c r="Q2093" s="7">
        <f t="shared" si="720"/>
        <v>3585938.5500000017</v>
      </c>
      <c r="R2093" s="44" t="str">
        <f>VLOOKUP(F2093,'Set up'!$A$2:$E$48,5,FALSE)</f>
        <v>Trsf</v>
      </c>
      <c r="S2093" s="1" t="s">
        <v>1977</v>
      </c>
    </row>
    <row r="2094" spans="1:19" ht="15" customHeight="1" x14ac:dyDescent="0.35">
      <c r="A2094" s="4">
        <v>45181</v>
      </c>
      <c r="B2094" s="5">
        <f t="shared" si="715"/>
        <v>9</v>
      </c>
      <c r="C2094" s="5">
        <f t="shared" si="716"/>
        <v>2023</v>
      </c>
      <c r="D2094" s="88" t="s">
        <v>1897</v>
      </c>
      <c r="E2094" s="5" t="str">
        <f>VLOOKUP(F2094,'Set up'!$A$2:$C$48,2,FALSE)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up'!$A$2:$C$48,3,FALSE)</f>
        <v>Cash</v>
      </c>
      <c r="J2094" s="5">
        <f>VLOOKUP(F2094,'Set up'!$A$2:$D$48,4,FALSE)</f>
        <v>0</v>
      </c>
      <c r="K2094" s="4">
        <f t="shared" si="717"/>
        <v>45181</v>
      </c>
      <c r="L2094" s="5">
        <f t="shared" si="718"/>
        <v>9</v>
      </c>
      <c r="M2094" s="5">
        <f t="shared" si="719"/>
        <v>2023</v>
      </c>
      <c r="N2094" s="96">
        <v>1738</v>
      </c>
      <c r="O2094" s="6">
        <f>-6.7-1731.3</f>
        <v>-1738</v>
      </c>
      <c r="P2094" s="6">
        <f t="shared" ref="P2094:P2118" si="726">SUM(N2094+O2094)</f>
        <v>0</v>
      </c>
      <c r="Q2094" s="7">
        <f t="shared" si="720"/>
        <v>3587676.5500000017</v>
      </c>
      <c r="R2094" s="44" t="str">
        <f>VLOOKUP(F2094,'Set up'!$A$2:$E$48,5,FALSE)</f>
        <v>Trsf</v>
      </c>
      <c r="S2094" s="1" t="s">
        <v>2265</v>
      </c>
    </row>
    <row r="2095" spans="1:19" ht="15" customHeight="1" x14ac:dyDescent="0.35">
      <c r="A2095" s="4">
        <v>45181</v>
      </c>
      <c r="B2095" s="5">
        <f t="shared" si="715"/>
        <v>9</v>
      </c>
      <c r="C2095" s="5">
        <f t="shared" si="716"/>
        <v>2023</v>
      </c>
      <c r="D2095" s="88" t="s">
        <v>1897</v>
      </c>
      <c r="E2095" s="5" t="str">
        <f>VLOOKUP(F2095,'Set up'!$A$2:$C$48,2,FALSE)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up'!$A$2:$C$48,3,FALSE)</f>
        <v>Cash</v>
      </c>
      <c r="J2095" s="5">
        <f>VLOOKUP(F2095,'Set up'!$A$2:$D$48,4,FALSE)</f>
        <v>0</v>
      </c>
      <c r="K2095" s="4">
        <f t="shared" si="717"/>
        <v>45181</v>
      </c>
      <c r="L2095" s="5">
        <f t="shared" si="718"/>
        <v>9</v>
      </c>
      <c r="M2095" s="5">
        <f t="shared" si="719"/>
        <v>2023</v>
      </c>
      <c r="N2095" s="96">
        <v>219</v>
      </c>
      <c r="O2095" s="6">
        <f t="shared" ref="O2095:O2100" si="727">-N2095</f>
        <v>-219</v>
      </c>
      <c r="P2095" s="6">
        <f t="shared" si="726"/>
        <v>0</v>
      </c>
      <c r="Q2095" s="7">
        <f t="shared" si="720"/>
        <v>3587895.5500000017</v>
      </c>
      <c r="R2095" s="44" t="str">
        <f>VLOOKUP(F2095,'Set up'!$A$2:$E$48,5,FALSE)</f>
        <v>Trsf</v>
      </c>
      <c r="S2095" s="1" t="s">
        <v>2266</v>
      </c>
    </row>
    <row r="2096" spans="1:19" ht="15" customHeight="1" x14ac:dyDescent="0.35">
      <c r="A2096" s="4">
        <v>45181</v>
      </c>
      <c r="B2096" s="5">
        <f t="shared" si="715"/>
        <v>9</v>
      </c>
      <c r="C2096" s="5">
        <f t="shared" si="716"/>
        <v>2023</v>
      </c>
      <c r="D2096" s="88" t="s">
        <v>1897</v>
      </c>
      <c r="E2096" s="5" t="str">
        <f>VLOOKUP(F2096,'Set up'!$A$2:$C$48,2,FALSE)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up'!$A$2:$C$48,3,FALSE)</f>
        <v>Cash</v>
      </c>
      <c r="J2096" s="5">
        <f>VLOOKUP(F2096,'Set up'!$A$2:$D$48,4,FALSE)</f>
        <v>0</v>
      </c>
      <c r="K2096" s="4">
        <f t="shared" si="717"/>
        <v>45181</v>
      </c>
      <c r="L2096" s="5">
        <f t="shared" si="718"/>
        <v>9</v>
      </c>
      <c r="M2096" s="5">
        <f t="shared" si="719"/>
        <v>2023</v>
      </c>
      <c r="N2096" s="96">
        <v>438</v>
      </c>
      <c r="O2096" s="6">
        <f>-49.7-388.3</f>
        <v>-438</v>
      </c>
      <c r="P2096" s="6">
        <f t="shared" si="726"/>
        <v>0</v>
      </c>
      <c r="Q2096" s="7">
        <f t="shared" si="720"/>
        <v>3588333.5500000017</v>
      </c>
      <c r="R2096" s="44" t="str">
        <f>VLOOKUP(F2096,'Set up'!$A$2:$E$48,5,FALSE)</f>
        <v>Trsf</v>
      </c>
      <c r="S2096" s="1" t="s">
        <v>2414</v>
      </c>
    </row>
    <row r="2097" spans="1:19" ht="15" customHeight="1" x14ac:dyDescent="0.35">
      <c r="A2097" s="4">
        <v>45181</v>
      </c>
      <c r="B2097" s="5">
        <f t="shared" si="715"/>
        <v>9</v>
      </c>
      <c r="C2097" s="5">
        <f t="shared" si="716"/>
        <v>2023</v>
      </c>
      <c r="D2097" s="88" t="s">
        <v>1897</v>
      </c>
      <c r="E2097" s="5" t="str">
        <f>VLOOKUP(F2097,'Set up'!$A$2:$C$48,2,FALSE)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up'!$A$2:$C$48,3,FALSE)</f>
        <v>Cash</v>
      </c>
      <c r="J2097" s="5">
        <f>VLOOKUP(F2097,'Set up'!$A$2:$D$48,4,FALSE)</f>
        <v>0</v>
      </c>
      <c r="K2097" s="4">
        <f t="shared" si="717"/>
        <v>45181</v>
      </c>
      <c r="L2097" s="5">
        <f t="shared" si="718"/>
        <v>9</v>
      </c>
      <c r="M2097" s="5">
        <f t="shared" si="719"/>
        <v>2023</v>
      </c>
      <c r="N2097" s="96">
        <v>236</v>
      </c>
      <c r="O2097" s="6">
        <f t="shared" si="727"/>
        <v>-236</v>
      </c>
      <c r="P2097" s="6">
        <f t="shared" si="726"/>
        <v>0</v>
      </c>
      <c r="Q2097" s="7">
        <f t="shared" si="720"/>
        <v>3588569.5500000017</v>
      </c>
      <c r="R2097" s="44" t="str">
        <f>VLOOKUP(F2097,'Set up'!$A$2:$E$48,5,FALSE)</f>
        <v>Trsf</v>
      </c>
      <c r="S2097" s="1" t="s">
        <v>2415</v>
      </c>
    </row>
    <row r="2098" spans="1:19" ht="15" customHeight="1" x14ac:dyDescent="0.35">
      <c r="A2098" s="4">
        <v>45181</v>
      </c>
      <c r="B2098" s="5">
        <f t="shared" si="715"/>
        <v>9</v>
      </c>
      <c r="C2098" s="5">
        <f t="shared" si="716"/>
        <v>2023</v>
      </c>
      <c r="D2098" s="88" t="s">
        <v>1897</v>
      </c>
      <c r="E2098" s="5" t="str">
        <f>VLOOKUP(F2098,'Set up'!$A$2:$C$48,2,FALSE)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up'!$A$2:$C$48,3,FALSE)</f>
        <v>Cash</v>
      </c>
      <c r="J2098" s="5">
        <f>VLOOKUP(F2098,'Set up'!$A$2:$D$48,4,FALSE)</f>
        <v>0</v>
      </c>
      <c r="K2098" s="4">
        <f t="shared" si="717"/>
        <v>45181</v>
      </c>
      <c r="L2098" s="5">
        <f t="shared" si="718"/>
        <v>9</v>
      </c>
      <c r="M2098" s="5">
        <f t="shared" si="719"/>
        <v>2023</v>
      </c>
      <c r="N2098" s="96">
        <v>190</v>
      </c>
      <c r="O2098" s="6">
        <f t="shared" si="727"/>
        <v>-190</v>
      </c>
      <c r="P2098" s="6">
        <f t="shared" si="726"/>
        <v>0</v>
      </c>
      <c r="Q2098" s="7">
        <f t="shared" si="720"/>
        <v>3588759.5500000017</v>
      </c>
      <c r="R2098" s="44" t="str">
        <f>VLOOKUP(F2098,'Set up'!$A$2:$E$48,5,FALSE)</f>
        <v>Trsf</v>
      </c>
      <c r="S2098" s="1" t="s">
        <v>2416</v>
      </c>
    </row>
    <row r="2099" spans="1:19" ht="15" customHeight="1" x14ac:dyDescent="0.35">
      <c r="A2099" s="4">
        <v>45181</v>
      </c>
      <c r="B2099" s="5">
        <f t="shared" si="715"/>
        <v>9</v>
      </c>
      <c r="C2099" s="5">
        <f t="shared" si="716"/>
        <v>2023</v>
      </c>
      <c r="D2099" s="88" t="s">
        <v>1897</v>
      </c>
      <c r="E2099" s="5" t="str">
        <f>VLOOKUP(F2099,'Set up'!$A$2:$C$48,2,FALSE)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up'!$A$2:$C$48,3,FALSE)</f>
        <v>Cash</v>
      </c>
      <c r="J2099" s="5">
        <f>VLOOKUP(F2099,'Set up'!$A$2:$D$48,4,FALSE)</f>
        <v>0</v>
      </c>
      <c r="K2099" s="4">
        <f t="shared" si="717"/>
        <v>45181</v>
      </c>
      <c r="L2099" s="5">
        <f t="shared" si="718"/>
        <v>9</v>
      </c>
      <c r="M2099" s="5">
        <f t="shared" si="719"/>
        <v>2023</v>
      </c>
      <c r="N2099" s="96">
        <v>125</v>
      </c>
      <c r="O2099" s="6">
        <f t="shared" si="727"/>
        <v>-125</v>
      </c>
      <c r="P2099" s="6">
        <f t="shared" si="726"/>
        <v>0</v>
      </c>
      <c r="Q2099" s="7">
        <f t="shared" si="720"/>
        <v>3588884.5500000017</v>
      </c>
      <c r="R2099" s="44" t="str">
        <f>VLOOKUP(F2099,'Set up'!$A$2:$E$48,5,FALSE)</f>
        <v>Trsf</v>
      </c>
      <c r="S2099" s="1" t="s">
        <v>2417</v>
      </c>
    </row>
    <row r="2100" spans="1:19" ht="15" customHeight="1" x14ac:dyDescent="0.35">
      <c r="A2100" s="4">
        <v>45181</v>
      </c>
      <c r="B2100" s="5">
        <f t="shared" si="715"/>
        <v>9</v>
      </c>
      <c r="C2100" s="5">
        <f t="shared" si="716"/>
        <v>2023</v>
      </c>
      <c r="D2100" s="88" t="s">
        <v>1897</v>
      </c>
      <c r="E2100" s="5" t="str">
        <f>VLOOKUP(F2100,'Set up'!$A$2:$C$48,2,FALSE)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up'!$A$2:$C$48,3,FALSE)</f>
        <v>Cash</v>
      </c>
      <c r="J2100" s="5">
        <f>VLOOKUP(F2100,'Set up'!$A$2:$D$48,4,FALSE)</f>
        <v>0</v>
      </c>
      <c r="K2100" s="4">
        <f t="shared" si="717"/>
        <v>45181</v>
      </c>
      <c r="L2100" s="5">
        <f t="shared" si="718"/>
        <v>9</v>
      </c>
      <c r="M2100" s="5">
        <f t="shared" si="719"/>
        <v>2023</v>
      </c>
      <c r="N2100" s="96">
        <v>834</v>
      </c>
      <c r="O2100" s="6">
        <f t="shared" si="727"/>
        <v>-834</v>
      </c>
      <c r="P2100" s="6">
        <f t="shared" si="726"/>
        <v>0</v>
      </c>
      <c r="Q2100" s="7">
        <f t="shared" si="720"/>
        <v>3589718.5500000017</v>
      </c>
      <c r="R2100" s="44" t="str">
        <f>VLOOKUP(F2100,'Set up'!$A$2:$E$48,5,FALSE)</f>
        <v>Trsf</v>
      </c>
      <c r="S2100" s="1" t="s">
        <v>2418</v>
      </c>
    </row>
    <row r="2101" spans="1:19" ht="15" customHeight="1" x14ac:dyDescent="0.35">
      <c r="A2101" s="4">
        <v>45180</v>
      </c>
      <c r="B2101" s="5">
        <f t="shared" si="715"/>
        <v>9</v>
      </c>
      <c r="C2101" s="5">
        <f t="shared" si="716"/>
        <v>2023</v>
      </c>
      <c r="D2101" s="88" t="s">
        <v>1898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up'!$A$2:$C$48,3,FALSE)</f>
        <v>45</v>
      </c>
      <c r="J2101" s="5">
        <f>VLOOKUP(F2101,'Set up'!$A$2:$D$48,4,FALSE)</f>
        <v>45</v>
      </c>
      <c r="K2101" s="4">
        <f t="shared" si="717"/>
        <v>45225</v>
      </c>
      <c r="L2101" s="5">
        <f t="shared" si="718"/>
        <v>10</v>
      </c>
      <c r="M2101" s="5">
        <f t="shared" si="719"/>
        <v>2023</v>
      </c>
      <c r="N2101" s="96">
        <v>1870</v>
      </c>
      <c r="O2101" s="6">
        <f>-N2101</f>
        <v>-1870</v>
      </c>
      <c r="P2101" s="6">
        <f t="shared" si="726"/>
        <v>0</v>
      </c>
      <c r="Q2101" s="7">
        <f t="shared" si="720"/>
        <v>3591588.5500000017</v>
      </c>
      <c r="R2101" s="44" t="str">
        <f>VLOOKUP(F2101,'Set up'!$A$2:$E$48,5,FALSE)</f>
        <v>PD Chq</v>
      </c>
      <c r="S2101" s="1" t="s">
        <v>2082</v>
      </c>
    </row>
    <row r="2102" spans="1:19" ht="15" customHeight="1" x14ac:dyDescent="0.35">
      <c r="A2102" s="4">
        <v>45180</v>
      </c>
      <c r="B2102" s="5">
        <f t="shared" si="715"/>
        <v>9</v>
      </c>
      <c r="C2102" s="5">
        <f t="shared" si="716"/>
        <v>2023</v>
      </c>
      <c r="D2102" s="88" t="s">
        <v>1898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up'!$A$2:$C$48,3,FALSE)</f>
        <v>45</v>
      </c>
      <c r="J2102" s="5">
        <f>VLOOKUP(F2102,'Set up'!$A$2:$D$48,4,FALSE)</f>
        <v>45</v>
      </c>
      <c r="K2102" s="4">
        <f t="shared" si="717"/>
        <v>45225</v>
      </c>
      <c r="L2102" s="5">
        <f t="shared" si="718"/>
        <v>10</v>
      </c>
      <c r="M2102" s="5">
        <f t="shared" si="719"/>
        <v>2023</v>
      </c>
      <c r="N2102" s="96">
        <v>220</v>
      </c>
      <c r="O2102" s="6">
        <f>-N2102</f>
        <v>-220</v>
      </c>
      <c r="P2102" s="6">
        <f t="shared" si="726"/>
        <v>0</v>
      </c>
      <c r="Q2102" s="7">
        <f t="shared" si="720"/>
        <v>3591808.5500000017</v>
      </c>
      <c r="R2102" s="44" t="str">
        <f>VLOOKUP(F2102,'Set up'!$A$2:$E$48,5,FALSE)</f>
        <v>PD Chq</v>
      </c>
      <c r="S2102" s="1" t="s">
        <v>2083</v>
      </c>
    </row>
    <row r="2103" spans="1:19" ht="15" customHeight="1" x14ac:dyDescent="0.35">
      <c r="A2103" s="4">
        <v>45183</v>
      </c>
      <c r="B2103" s="5">
        <f t="shared" si="715"/>
        <v>9</v>
      </c>
      <c r="C2103" s="5">
        <f t="shared" si="716"/>
        <v>2023</v>
      </c>
      <c r="D2103" s="88" t="s">
        <v>1899</v>
      </c>
      <c r="E2103" s="5" t="str">
        <f>VLOOKUP(F2103,'Set up'!$A$2:$C$48,2,FALSE)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up'!$A$2:$C$48,3,FALSE)</f>
        <v>Cash</v>
      </c>
      <c r="J2103" s="5">
        <f>VLOOKUP(F2103,'Set up'!$A$2:$D$48,4,FALSE)</f>
        <v>0</v>
      </c>
      <c r="K2103" s="4">
        <f t="shared" si="717"/>
        <v>45183</v>
      </c>
      <c r="L2103" s="5">
        <f t="shared" si="718"/>
        <v>9</v>
      </c>
      <c r="M2103" s="5">
        <f t="shared" si="719"/>
        <v>2023</v>
      </c>
      <c r="N2103" s="96">
        <v>5082</v>
      </c>
      <c r="O2103" s="6">
        <f t="shared" ref="O2103:O2108" si="728">-N2103</f>
        <v>-5082</v>
      </c>
      <c r="P2103" s="6">
        <f t="shared" si="726"/>
        <v>0</v>
      </c>
      <c r="Q2103" s="7">
        <f t="shared" si="720"/>
        <v>3596890.5500000017</v>
      </c>
      <c r="R2103" s="44" t="str">
        <f>VLOOKUP(F2103,'Set up'!$A$2:$E$48,5,FALSE)</f>
        <v>Cash</v>
      </c>
      <c r="S2103" s="1" t="s">
        <v>1973</v>
      </c>
    </row>
    <row r="2104" spans="1:19" ht="15" customHeight="1" x14ac:dyDescent="0.35">
      <c r="A2104" s="4">
        <v>45183</v>
      </c>
      <c r="B2104" s="5">
        <f t="shared" si="715"/>
        <v>9</v>
      </c>
      <c r="C2104" s="5">
        <f t="shared" si="716"/>
        <v>2023</v>
      </c>
      <c r="D2104" s="88" t="s">
        <v>1899</v>
      </c>
      <c r="E2104" s="5" t="str">
        <f>VLOOKUP(F2104,'Set up'!$A$2:$C$48,2,FALSE)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up'!$A$2:$C$48,3,FALSE)</f>
        <v>Cash</v>
      </c>
      <c r="J2104" s="5">
        <f>VLOOKUP(F2104,'Set up'!$A$2:$D$48,4,FALSE)</f>
        <v>0</v>
      </c>
      <c r="K2104" s="4">
        <f t="shared" si="717"/>
        <v>45183</v>
      </c>
      <c r="L2104" s="5">
        <f t="shared" si="718"/>
        <v>9</v>
      </c>
      <c r="M2104" s="5">
        <f t="shared" si="719"/>
        <v>2023</v>
      </c>
      <c r="N2104" s="96">
        <v>1170</v>
      </c>
      <c r="O2104" s="6">
        <f t="shared" si="728"/>
        <v>-1170</v>
      </c>
      <c r="P2104" s="6">
        <f t="shared" si="726"/>
        <v>0</v>
      </c>
      <c r="Q2104" s="7">
        <f t="shared" si="720"/>
        <v>3598060.5500000017</v>
      </c>
      <c r="R2104" s="44" t="str">
        <f>VLOOKUP(F2104,'Set up'!$A$2:$E$48,5,FALSE)</f>
        <v>Cash</v>
      </c>
      <c r="S2104" s="1" t="s">
        <v>1973</v>
      </c>
    </row>
    <row r="2105" spans="1:19" ht="15" customHeight="1" x14ac:dyDescent="0.35">
      <c r="A2105" s="4">
        <v>45183</v>
      </c>
      <c r="B2105" s="5">
        <f t="shared" si="715"/>
        <v>9</v>
      </c>
      <c r="C2105" s="5">
        <f t="shared" si="716"/>
        <v>2023</v>
      </c>
      <c r="D2105" s="88" t="s">
        <v>1899</v>
      </c>
      <c r="E2105" s="5" t="str">
        <f>VLOOKUP(F2105,'Set up'!$A$2:$C$48,2,FALSE)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up'!$A$2:$C$48,3,FALSE)</f>
        <v>Cash</v>
      </c>
      <c r="J2105" s="5">
        <f>VLOOKUP(F2105,'Set up'!$A$2:$D$48,4,FALSE)</f>
        <v>0</v>
      </c>
      <c r="K2105" s="4">
        <f t="shared" si="717"/>
        <v>45183</v>
      </c>
      <c r="L2105" s="5">
        <f t="shared" si="718"/>
        <v>9</v>
      </c>
      <c r="M2105" s="5">
        <f t="shared" si="719"/>
        <v>2023</v>
      </c>
      <c r="N2105" s="96">
        <v>645</v>
      </c>
      <c r="O2105" s="6">
        <f t="shared" si="728"/>
        <v>-645</v>
      </c>
      <c r="P2105" s="6">
        <f t="shared" si="726"/>
        <v>0</v>
      </c>
      <c r="Q2105" s="7">
        <f t="shared" si="720"/>
        <v>3598705.5500000017</v>
      </c>
      <c r="R2105" s="44" t="str">
        <f>VLOOKUP(F2105,'Set up'!$A$2:$E$48,5,FALSE)</f>
        <v>Cash</v>
      </c>
      <c r="S2105" s="1" t="s">
        <v>1973</v>
      </c>
    </row>
    <row r="2106" spans="1:19" ht="15" customHeight="1" x14ac:dyDescent="0.35">
      <c r="A2106" s="4">
        <v>45183</v>
      </c>
      <c r="B2106" s="5">
        <f t="shared" si="715"/>
        <v>9</v>
      </c>
      <c r="C2106" s="5">
        <f t="shared" si="716"/>
        <v>2023</v>
      </c>
      <c r="D2106" s="88" t="s">
        <v>1899</v>
      </c>
      <c r="E2106" s="5" t="str">
        <f>VLOOKUP(F2106,'Set up'!$A$2:$C$48,2,FALSE)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up'!$A$2:$C$48,3,FALSE)</f>
        <v>Cash</v>
      </c>
      <c r="J2106" s="5">
        <f>VLOOKUP(F2106,'Set up'!$A$2:$D$48,4,FALSE)</f>
        <v>0</v>
      </c>
      <c r="K2106" s="4">
        <f t="shared" si="717"/>
        <v>45183</v>
      </c>
      <c r="L2106" s="5">
        <f t="shared" si="718"/>
        <v>9</v>
      </c>
      <c r="M2106" s="5">
        <f t="shared" si="719"/>
        <v>2023</v>
      </c>
      <c r="N2106" s="96">
        <v>640</v>
      </c>
      <c r="O2106" s="6">
        <f t="shared" si="728"/>
        <v>-640</v>
      </c>
      <c r="P2106" s="6">
        <f t="shared" si="726"/>
        <v>0</v>
      </c>
      <c r="Q2106" s="7">
        <f t="shared" si="720"/>
        <v>3599345.5500000017</v>
      </c>
      <c r="R2106" s="44" t="str">
        <f>VLOOKUP(F2106,'Set up'!$A$2:$E$48,5,FALSE)</f>
        <v>Cash</v>
      </c>
      <c r="S2106" s="1" t="s">
        <v>1973</v>
      </c>
    </row>
    <row r="2107" spans="1:19" ht="15" customHeight="1" x14ac:dyDescent="0.35">
      <c r="A2107" s="4">
        <v>45183</v>
      </c>
      <c r="B2107" s="5">
        <f t="shared" si="715"/>
        <v>9</v>
      </c>
      <c r="C2107" s="5">
        <f t="shared" si="716"/>
        <v>2023</v>
      </c>
      <c r="D2107" s="88" t="s">
        <v>1899</v>
      </c>
      <c r="E2107" s="5" t="str">
        <f>VLOOKUP(F2107,'Set up'!$A$2:$C$48,2,FALSE)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up'!$A$2:$C$48,3,FALSE)</f>
        <v>Cash</v>
      </c>
      <c r="J2107" s="5">
        <f>VLOOKUP(F2107,'Set up'!$A$2:$D$48,4,FALSE)</f>
        <v>0</v>
      </c>
      <c r="K2107" s="4">
        <f t="shared" si="717"/>
        <v>45183</v>
      </c>
      <c r="L2107" s="5">
        <f t="shared" si="718"/>
        <v>9</v>
      </c>
      <c r="M2107" s="5">
        <f t="shared" si="719"/>
        <v>2023</v>
      </c>
      <c r="N2107" s="96">
        <v>330</v>
      </c>
      <c r="O2107" s="6">
        <f t="shared" si="728"/>
        <v>-330</v>
      </c>
      <c r="P2107" s="6">
        <f t="shared" si="726"/>
        <v>0</v>
      </c>
      <c r="Q2107" s="7">
        <f t="shared" si="720"/>
        <v>3599675.5500000017</v>
      </c>
      <c r="R2107" s="44" t="str">
        <f>VLOOKUP(F2107,'Set up'!$A$2:$E$48,5,FALSE)</f>
        <v>Cash</v>
      </c>
      <c r="S2107" s="1" t="s">
        <v>1973</v>
      </c>
    </row>
    <row r="2108" spans="1:19" ht="15" customHeight="1" x14ac:dyDescent="0.35">
      <c r="A2108" s="4">
        <v>45183</v>
      </c>
      <c r="B2108" s="5">
        <f t="shared" ref="B2108:B2118" si="729">MONTH(A2108)</f>
        <v>9</v>
      </c>
      <c r="C2108" s="5">
        <f t="shared" ref="C2108:C2118" si="730">YEAR(A2108)</f>
        <v>2023</v>
      </c>
      <c r="D2108" s="88" t="s">
        <v>1899</v>
      </c>
      <c r="E2108" s="5" t="str">
        <f>VLOOKUP(F2108,'Set up'!$A$2:$C$48,2,FALSE)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up'!$A$2:$C$48,3,FALSE)</f>
        <v>Cash</v>
      </c>
      <c r="J2108" s="5">
        <f>VLOOKUP(F2108,'Set up'!$A$2:$D$48,4,FALSE)</f>
        <v>0</v>
      </c>
      <c r="K2108" s="4">
        <f t="shared" ref="K2108:K2118" si="731">A2108+J2108</f>
        <v>45183</v>
      </c>
      <c r="L2108" s="5">
        <f t="shared" ref="L2108:L2118" si="732">MONTH(K2108)</f>
        <v>9</v>
      </c>
      <c r="M2108" s="5">
        <f t="shared" ref="M2108:M2118" si="733">YEAR(K2108)</f>
        <v>2023</v>
      </c>
      <c r="N2108" s="96">
        <v>95</v>
      </c>
      <c r="O2108" s="6">
        <f t="shared" si="728"/>
        <v>-95</v>
      </c>
      <c r="P2108" s="6">
        <f t="shared" si="726"/>
        <v>0</v>
      </c>
      <c r="Q2108" s="7">
        <f t="shared" ref="Q2108:Q2118" si="734">SUM(Q2107+N2108)</f>
        <v>3599770.5500000017</v>
      </c>
      <c r="R2108" s="44" t="str">
        <f>VLOOKUP(F2108,'Set up'!$A$2:$E$48,5,FALSE)</f>
        <v>Cash</v>
      </c>
      <c r="S2108" s="1" t="s">
        <v>1973</v>
      </c>
    </row>
    <row r="2109" spans="1:19" ht="15" customHeight="1" x14ac:dyDescent="0.35">
      <c r="A2109" s="4">
        <v>45183</v>
      </c>
      <c r="B2109" s="5">
        <f t="shared" si="729"/>
        <v>9</v>
      </c>
      <c r="C2109" s="5">
        <f t="shared" si="730"/>
        <v>2023</v>
      </c>
      <c r="D2109" s="88" t="s">
        <v>1899</v>
      </c>
      <c r="E2109" s="5" t="str">
        <f>VLOOKUP(F2109,'Set up'!$A$2:$C$48,2,FALSE)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up'!$A$2:$C$48,3,FALSE)</f>
        <v>Cash</v>
      </c>
      <c r="J2109" s="5">
        <f>VLOOKUP(F2109,'Set up'!$A$2:$D$48,4,FALSE)</f>
        <v>0</v>
      </c>
      <c r="K2109" s="4">
        <f t="shared" si="731"/>
        <v>45183</v>
      </c>
      <c r="L2109" s="5">
        <f t="shared" si="732"/>
        <v>9</v>
      </c>
      <c r="M2109" s="5">
        <f t="shared" si="733"/>
        <v>2023</v>
      </c>
      <c r="N2109" s="96">
        <v>125</v>
      </c>
      <c r="O2109" s="6">
        <f t="shared" ref="O2109" si="735">-N2109</f>
        <v>-125</v>
      </c>
      <c r="P2109" s="6">
        <f t="shared" si="726"/>
        <v>0</v>
      </c>
      <c r="Q2109" s="7">
        <f t="shared" si="734"/>
        <v>3599895.5500000017</v>
      </c>
      <c r="R2109" s="44" t="str">
        <f>VLOOKUP(F2109,'Set up'!$A$2:$E$48,5,FALSE)</f>
        <v>Cash</v>
      </c>
      <c r="S2109" s="1" t="s">
        <v>1973</v>
      </c>
    </row>
    <row r="2110" spans="1:19" ht="15" customHeight="1" x14ac:dyDescent="0.35">
      <c r="A2110" s="4">
        <v>45182</v>
      </c>
      <c r="B2110" s="5">
        <f t="shared" si="729"/>
        <v>9</v>
      </c>
      <c r="C2110" s="5">
        <f t="shared" si="730"/>
        <v>2023</v>
      </c>
      <c r="D2110" s="88" t="s">
        <v>1900</v>
      </c>
      <c r="E2110" s="5" t="str">
        <f>VLOOKUP(F2110,'Set up'!$A$2:$C$48,2,FALSE)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up'!$A$2:$C$48,3,FALSE)</f>
        <v>Cash</v>
      </c>
      <c r="J2110" s="5">
        <f>VLOOKUP(F2110,'Set up'!$A$2:$D$48,4,FALSE)</f>
        <v>0</v>
      </c>
      <c r="K2110" s="4">
        <f t="shared" si="731"/>
        <v>45182</v>
      </c>
      <c r="L2110" s="5">
        <f t="shared" si="732"/>
        <v>9</v>
      </c>
      <c r="M2110" s="5">
        <f t="shared" si="733"/>
        <v>2023</v>
      </c>
      <c r="N2110" s="96">
        <v>125</v>
      </c>
      <c r="P2110" s="6">
        <f t="shared" si="726"/>
        <v>125</v>
      </c>
      <c r="Q2110" s="7">
        <f t="shared" si="734"/>
        <v>3600020.5500000017</v>
      </c>
      <c r="R2110" s="44" t="str">
        <f>VLOOKUP(F2110,'Set up'!$A$2:$E$48,5,FALSE)</f>
        <v>Trsf</v>
      </c>
    </row>
    <row r="2111" spans="1:19" ht="15" customHeight="1" x14ac:dyDescent="0.35">
      <c r="A2111" s="4">
        <v>45182</v>
      </c>
      <c r="B2111" s="5">
        <f t="shared" si="729"/>
        <v>9</v>
      </c>
      <c r="C2111" s="5">
        <f t="shared" si="730"/>
        <v>2023</v>
      </c>
      <c r="D2111" s="88" t="s">
        <v>1901</v>
      </c>
      <c r="E2111" s="5" t="str">
        <f>VLOOKUP(F2111,'Set up'!$A$2:$C$48,2,FALSE)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up'!$A$2:$C$48,3,FALSE)</f>
        <v>Cash</v>
      </c>
      <c r="J2111" s="5">
        <f>VLOOKUP(F2111,'Set up'!$A$2:$D$48,4,FALSE)</f>
        <v>0</v>
      </c>
      <c r="K2111" s="4">
        <f t="shared" si="731"/>
        <v>45182</v>
      </c>
      <c r="L2111" s="5">
        <f t="shared" si="732"/>
        <v>9</v>
      </c>
      <c r="M2111" s="5">
        <f t="shared" si="733"/>
        <v>2023</v>
      </c>
      <c r="N2111" s="96">
        <v>3212</v>
      </c>
      <c r="P2111" s="6">
        <f t="shared" si="726"/>
        <v>3212</v>
      </c>
      <c r="Q2111" s="7">
        <f t="shared" si="734"/>
        <v>3603232.5500000017</v>
      </c>
      <c r="R2111" s="44" t="str">
        <f>VLOOKUP(F2111,'Set up'!$A$2:$E$48,5,FALSE)</f>
        <v>Trsf</v>
      </c>
    </row>
    <row r="2112" spans="1:19" ht="15" customHeight="1" x14ac:dyDescent="0.35">
      <c r="A2112" s="4">
        <v>45182</v>
      </c>
      <c r="B2112" s="5">
        <f t="shared" si="729"/>
        <v>9</v>
      </c>
      <c r="C2112" s="5">
        <f t="shared" si="730"/>
        <v>2023</v>
      </c>
      <c r="D2112" s="88" t="s">
        <v>1901</v>
      </c>
      <c r="E2112" s="5" t="str">
        <f>VLOOKUP(F2112,'Set up'!$A$2:$C$48,2,FALSE)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up'!$A$2:$C$48,3,FALSE)</f>
        <v>Cash</v>
      </c>
      <c r="J2112" s="5">
        <f>VLOOKUP(F2112,'Set up'!$A$2:$D$48,4,FALSE)</f>
        <v>0</v>
      </c>
      <c r="K2112" s="4">
        <f t="shared" si="731"/>
        <v>45182</v>
      </c>
      <c r="L2112" s="5">
        <f t="shared" si="732"/>
        <v>9</v>
      </c>
      <c r="M2112" s="5">
        <f t="shared" si="733"/>
        <v>2023</v>
      </c>
      <c r="N2112" s="96">
        <v>1134</v>
      </c>
      <c r="P2112" s="6">
        <f t="shared" si="726"/>
        <v>1134</v>
      </c>
      <c r="Q2112" s="7">
        <f t="shared" si="734"/>
        <v>3604366.5500000017</v>
      </c>
      <c r="R2112" s="44" t="str">
        <f>VLOOKUP(F2112,'Set up'!$A$2:$E$48,5,FALSE)</f>
        <v>Trsf</v>
      </c>
    </row>
    <row r="2113" spans="1:19" ht="15" customHeight="1" x14ac:dyDescent="0.35">
      <c r="A2113" s="4">
        <v>45182</v>
      </c>
      <c r="B2113" s="5">
        <f t="shared" si="729"/>
        <v>9</v>
      </c>
      <c r="C2113" s="5">
        <f t="shared" si="730"/>
        <v>2023</v>
      </c>
      <c r="D2113" s="88" t="s">
        <v>1901</v>
      </c>
      <c r="E2113" s="5" t="str">
        <f>VLOOKUP(F2113,'Set up'!$A$2:$C$48,2,FALSE)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up'!$A$2:$C$48,3,FALSE)</f>
        <v>Cash</v>
      </c>
      <c r="J2113" s="5">
        <f>VLOOKUP(F2113,'Set up'!$A$2:$D$48,4,FALSE)</f>
        <v>0</v>
      </c>
      <c r="K2113" s="4">
        <f t="shared" si="731"/>
        <v>45182</v>
      </c>
      <c r="L2113" s="5">
        <f t="shared" si="732"/>
        <v>9</v>
      </c>
      <c r="M2113" s="5">
        <f t="shared" si="733"/>
        <v>2023</v>
      </c>
      <c r="N2113" s="96">
        <v>600</v>
      </c>
      <c r="P2113" s="6">
        <f t="shared" si="726"/>
        <v>600</v>
      </c>
      <c r="Q2113" s="7">
        <f t="shared" si="734"/>
        <v>3604966.5500000017</v>
      </c>
      <c r="R2113" s="44" t="str">
        <f>VLOOKUP(F2113,'Set up'!$A$2:$E$48,5,FALSE)</f>
        <v>Trsf</v>
      </c>
    </row>
    <row r="2114" spans="1:19" ht="15" customHeight="1" x14ac:dyDescent="0.35">
      <c r="A2114" s="4">
        <v>45182</v>
      </c>
      <c r="B2114" s="5">
        <f t="shared" si="729"/>
        <v>9</v>
      </c>
      <c r="C2114" s="5">
        <f t="shared" si="730"/>
        <v>2023</v>
      </c>
      <c r="D2114" s="88" t="s">
        <v>1901</v>
      </c>
      <c r="E2114" s="5" t="str">
        <f>VLOOKUP(F2114,'Set up'!$A$2:$C$48,2,FALSE)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up'!$A$2:$C$48,3,FALSE)</f>
        <v>Cash</v>
      </c>
      <c r="J2114" s="5">
        <f>VLOOKUP(F2114,'Set up'!$A$2:$D$48,4,FALSE)</f>
        <v>0</v>
      </c>
      <c r="K2114" s="4">
        <f t="shared" si="731"/>
        <v>45182</v>
      </c>
      <c r="L2114" s="5">
        <f t="shared" si="732"/>
        <v>9</v>
      </c>
      <c r="M2114" s="5">
        <f t="shared" si="733"/>
        <v>2023</v>
      </c>
      <c r="N2114" s="96">
        <v>380</v>
      </c>
      <c r="P2114" s="6">
        <f t="shared" si="726"/>
        <v>380</v>
      </c>
      <c r="Q2114" s="7">
        <f t="shared" si="734"/>
        <v>3605346.5500000017</v>
      </c>
      <c r="R2114" s="44" t="str">
        <f>VLOOKUP(F2114,'Set up'!$A$2:$E$48,5,FALSE)</f>
        <v>Trsf</v>
      </c>
    </row>
    <row r="2115" spans="1:19" ht="15" customHeight="1" x14ac:dyDescent="0.35">
      <c r="A2115" s="4">
        <v>45182</v>
      </c>
      <c r="B2115" s="5">
        <f t="shared" si="729"/>
        <v>9</v>
      </c>
      <c r="C2115" s="5">
        <f t="shared" si="730"/>
        <v>2023</v>
      </c>
      <c r="D2115" s="88" t="s">
        <v>1902</v>
      </c>
      <c r="E2115" s="5" t="str">
        <f>VLOOKUP(F2115,'Set up'!$A$2:$C$48,2,FALSE)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up'!$A$2:$C$48,3,FALSE)</f>
        <v>Cash</v>
      </c>
      <c r="J2115" s="5">
        <f>VLOOKUP(F2115,'Set up'!$A$2:$D$48,4,FALSE)</f>
        <v>0</v>
      </c>
      <c r="K2115" s="4">
        <f t="shared" si="731"/>
        <v>45182</v>
      </c>
      <c r="L2115" s="5">
        <f t="shared" si="732"/>
        <v>9</v>
      </c>
      <c r="M2115" s="5">
        <f t="shared" si="733"/>
        <v>2023</v>
      </c>
      <c r="N2115" s="96">
        <v>322.5</v>
      </c>
      <c r="P2115" s="6">
        <f t="shared" si="726"/>
        <v>322.5</v>
      </c>
      <c r="Q2115" s="7">
        <f t="shared" si="734"/>
        <v>3605669.0500000017</v>
      </c>
      <c r="R2115" s="44" t="str">
        <f>VLOOKUP(F2115,'Set up'!$A$2:$E$48,5,FALSE)</f>
        <v>Trsf</v>
      </c>
    </row>
    <row r="2116" spans="1:19" ht="15" customHeight="1" x14ac:dyDescent="0.35">
      <c r="A2116" s="4">
        <v>45184</v>
      </c>
      <c r="B2116" s="5">
        <f t="shared" si="729"/>
        <v>9</v>
      </c>
      <c r="C2116" s="5">
        <f t="shared" si="730"/>
        <v>2023</v>
      </c>
      <c r="D2116" s="88" t="s">
        <v>1903</v>
      </c>
      <c r="E2116" s="5" t="str">
        <f>VLOOKUP(F2116,'Set up'!$A$2:$C$48,2,FALSE)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up'!$A$2:$C$48,3,FALSE)</f>
        <v>Cash</v>
      </c>
      <c r="J2116" s="5">
        <f>VLOOKUP(F2116,'Set up'!$A$2:$D$48,4,FALSE)</f>
        <v>0</v>
      </c>
      <c r="K2116" s="4">
        <f t="shared" si="731"/>
        <v>45184</v>
      </c>
      <c r="L2116" s="5">
        <f t="shared" si="732"/>
        <v>9</v>
      </c>
      <c r="M2116" s="5">
        <f t="shared" si="733"/>
        <v>2023</v>
      </c>
      <c r="N2116" s="96">
        <v>125</v>
      </c>
      <c r="P2116" s="6">
        <f t="shared" si="726"/>
        <v>125</v>
      </c>
      <c r="Q2116" s="7">
        <f t="shared" si="734"/>
        <v>3605794.0500000017</v>
      </c>
      <c r="R2116" s="44" t="str">
        <f>VLOOKUP(F2116,'Set up'!$A$2:$E$48,5,FALSE)</f>
        <v>Trsf</v>
      </c>
    </row>
    <row r="2117" spans="1:19" ht="15" customHeight="1" x14ac:dyDescent="0.35">
      <c r="A2117" s="4">
        <v>45184</v>
      </c>
      <c r="B2117" s="5">
        <f t="shared" si="729"/>
        <v>9</v>
      </c>
      <c r="C2117" s="5">
        <f t="shared" si="730"/>
        <v>2023</v>
      </c>
      <c r="D2117" s="88" t="s">
        <v>1904</v>
      </c>
      <c r="E2117" s="5" t="str">
        <f>VLOOKUP(F2117,'Set up'!$A$2:$C$48,2,FALSE)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up'!$A$2:$C$48,3,FALSE)</f>
        <v>Cash</v>
      </c>
      <c r="J2117" s="5">
        <f>VLOOKUP(F2117,'Set up'!$A$2:$D$48,4,FALSE)</f>
        <v>0</v>
      </c>
      <c r="K2117" s="4">
        <f t="shared" si="731"/>
        <v>45184</v>
      </c>
      <c r="L2117" s="5">
        <f t="shared" si="732"/>
        <v>9</v>
      </c>
      <c r="M2117" s="5">
        <f t="shared" si="733"/>
        <v>2023</v>
      </c>
      <c r="N2117" s="96">
        <v>3212</v>
      </c>
      <c r="P2117" s="6">
        <f t="shared" si="726"/>
        <v>3212</v>
      </c>
      <c r="Q2117" s="7">
        <f t="shared" si="734"/>
        <v>3609006.0500000017</v>
      </c>
      <c r="R2117" s="44" t="str">
        <f>VLOOKUP(F2117,'Set up'!$A$2:$E$48,5,FALSE)</f>
        <v>Trsf</v>
      </c>
    </row>
    <row r="2118" spans="1:19" ht="15" customHeight="1" x14ac:dyDescent="0.35">
      <c r="A2118" s="4">
        <v>45184</v>
      </c>
      <c r="B2118" s="5">
        <f t="shared" si="729"/>
        <v>9</v>
      </c>
      <c r="C2118" s="5">
        <f t="shared" si="730"/>
        <v>2023</v>
      </c>
      <c r="D2118" s="88" t="s">
        <v>1904</v>
      </c>
      <c r="E2118" s="5" t="str">
        <f>VLOOKUP(F2118,'Set up'!$A$2:$C$48,2,FALSE)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up'!$A$2:$C$48,3,FALSE)</f>
        <v>Cash</v>
      </c>
      <c r="J2118" s="5">
        <f>VLOOKUP(F2118,'Set up'!$A$2:$D$48,4,FALSE)</f>
        <v>0</v>
      </c>
      <c r="K2118" s="4">
        <f t="shared" si="731"/>
        <v>45184</v>
      </c>
      <c r="L2118" s="5">
        <f t="shared" si="732"/>
        <v>9</v>
      </c>
      <c r="M2118" s="5">
        <f t="shared" si="733"/>
        <v>2023</v>
      </c>
      <c r="N2118" s="96">
        <v>1890</v>
      </c>
      <c r="P2118" s="6">
        <f t="shared" si="726"/>
        <v>1890</v>
      </c>
      <c r="Q2118" s="7">
        <f t="shared" si="734"/>
        <v>3610896.0500000017</v>
      </c>
      <c r="R2118" s="44" t="str">
        <f>VLOOKUP(F2118,'Set up'!$A$2:$E$48,5,FALSE)</f>
        <v>Trsf</v>
      </c>
    </row>
    <row r="2119" spans="1:19" ht="15" customHeight="1" x14ac:dyDescent="0.35">
      <c r="A2119" s="4">
        <v>45184</v>
      </c>
      <c r="B2119" s="5">
        <f t="shared" ref="B2119:B2139" si="736">MONTH(A2119)</f>
        <v>9</v>
      </c>
      <c r="C2119" s="5">
        <f t="shared" ref="C2119:C2139" si="737">YEAR(A2119)</f>
        <v>2023</v>
      </c>
      <c r="D2119" s="88" t="s">
        <v>1904</v>
      </c>
      <c r="E2119" s="5" t="str">
        <f>VLOOKUP(F2119,'Set up'!$A$2:$C$48,2,FALSE)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up'!$A$2:$C$48,3,FALSE)</f>
        <v>Cash</v>
      </c>
      <c r="J2119" s="5">
        <f>VLOOKUP(F2119,'Set up'!$A$2:$D$48,4,FALSE)</f>
        <v>0</v>
      </c>
      <c r="K2119" s="4">
        <f t="shared" ref="K2119:K2139" si="738">A2119+J2119</f>
        <v>45184</v>
      </c>
      <c r="L2119" s="5">
        <f t="shared" ref="L2119:L2139" si="739">MONTH(K2119)</f>
        <v>9</v>
      </c>
      <c r="M2119" s="5">
        <f t="shared" ref="M2119:M2139" si="740">YEAR(K2119)</f>
        <v>2023</v>
      </c>
      <c r="N2119" s="96">
        <v>400</v>
      </c>
      <c r="P2119" s="6">
        <f t="shared" ref="P2119:P2139" si="741">SUM(N2119+O2119)</f>
        <v>400</v>
      </c>
      <c r="Q2119" s="7">
        <f t="shared" ref="Q2119:Q2139" si="742">SUM(Q2118+N2119)</f>
        <v>3611296.0500000017</v>
      </c>
      <c r="R2119" s="44" t="str">
        <f>VLOOKUP(F2119,'Set up'!$A$2:$E$48,5,FALSE)</f>
        <v>Trsf</v>
      </c>
    </row>
    <row r="2120" spans="1:19" ht="15" customHeight="1" x14ac:dyDescent="0.35">
      <c r="A2120" s="4">
        <v>45187</v>
      </c>
      <c r="B2120" s="5">
        <f t="shared" si="736"/>
        <v>9</v>
      </c>
      <c r="C2120" s="5">
        <f t="shared" si="737"/>
        <v>2023</v>
      </c>
      <c r="D2120" s="88" t="s">
        <v>1905</v>
      </c>
      <c r="E2120" s="5" t="str">
        <f>VLOOKUP(F2120,'Set up'!$A$2:$C$48,2,FALSE)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up'!$A$2:$C$48,3,FALSE)</f>
        <v>Cash</v>
      </c>
      <c r="J2120" s="5">
        <f>VLOOKUP(F2120,'Set up'!$A$2:$D$48,4,FALSE)</f>
        <v>0</v>
      </c>
      <c r="K2120" s="4">
        <f t="shared" si="738"/>
        <v>45187</v>
      </c>
      <c r="L2120" s="5">
        <f t="shared" si="739"/>
        <v>9</v>
      </c>
      <c r="M2120" s="5">
        <f t="shared" si="740"/>
        <v>2023</v>
      </c>
      <c r="N2120" s="96">
        <v>1738</v>
      </c>
      <c r="O2120" s="6">
        <f t="shared" ref="O2120" si="743">-N2120</f>
        <v>-1738</v>
      </c>
      <c r="P2120" s="6">
        <f t="shared" si="741"/>
        <v>0</v>
      </c>
      <c r="Q2120" s="7">
        <f t="shared" si="742"/>
        <v>3613034.0500000017</v>
      </c>
      <c r="R2120" s="44" t="str">
        <f>VLOOKUP(F2120,'Set up'!$A$2:$E$48,5,FALSE)</f>
        <v>Trsf</v>
      </c>
      <c r="S2120" s="1" t="s">
        <v>2250</v>
      </c>
    </row>
    <row r="2121" spans="1:19" ht="15" customHeight="1" x14ac:dyDescent="0.35">
      <c r="A2121" s="4">
        <v>45187</v>
      </c>
      <c r="B2121" s="5">
        <f t="shared" si="736"/>
        <v>9</v>
      </c>
      <c r="C2121" s="5">
        <f t="shared" si="737"/>
        <v>2023</v>
      </c>
      <c r="D2121" s="88" t="s">
        <v>1905</v>
      </c>
      <c r="E2121" s="5" t="str">
        <f>VLOOKUP(F2121,'Set up'!$A$2:$C$48,2,FALSE)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up'!$A$2:$C$48,3,FALSE)</f>
        <v>Cash</v>
      </c>
      <c r="J2121" s="5">
        <f>VLOOKUP(F2121,'Set up'!$A$2:$D$48,4,FALSE)</f>
        <v>0</v>
      </c>
      <c r="K2121" s="4">
        <f t="shared" si="738"/>
        <v>45187</v>
      </c>
      <c r="L2121" s="5">
        <f t="shared" si="739"/>
        <v>9</v>
      </c>
      <c r="M2121" s="5">
        <f t="shared" si="740"/>
        <v>2023</v>
      </c>
      <c r="N2121" s="96">
        <v>3600</v>
      </c>
      <c r="O2121" s="6">
        <f>-1644.8</f>
        <v>-1644.8</v>
      </c>
      <c r="P2121" s="6">
        <f t="shared" si="741"/>
        <v>1955.2</v>
      </c>
      <c r="Q2121" s="7">
        <f t="shared" si="742"/>
        <v>3616634.0500000017</v>
      </c>
      <c r="R2121" s="44" t="str">
        <f>VLOOKUP(F2121,'Set up'!$A$2:$E$48,5,FALSE)</f>
        <v>Trsf</v>
      </c>
      <c r="S2121" s="1" t="s">
        <v>2251</v>
      </c>
    </row>
    <row r="2122" spans="1:19" ht="15" customHeight="1" x14ac:dyDescent="0.35">
      <c r="A2122" s="4">
        <v>45187</v>
      </c>
      <c r="B2122" s="5">
        <f t="shared" si="736"/>
        <v>9</v>
      </c>
      <c r="C2122" s="5">
        <f t="shared" si="737"/>
        <v>2023</v>
      </c>
      <c r="D2122" s="88" t="s">
        <v>1905</v>
      </c>
      <c r="E2122" s="5" t="str">
        <f>VLOOKUP(F2122,'Set up'!$A$2:$C$48,2,FALSE)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up'!$A$2:$C$48,3,FALSE)</f>
        <v>Cash</v>
      </c>
      <c r="J2122" s="5">
        <f>VLOOKUP(F2122,'Set up'!$A$2:$D$48,4,FALSE)</f>
        <v>0</v>
      </c>
      <c r="K2122" s="4">
        <f t="shared" si="738"/>
        <v>45187</v>
      </c>
      <c r="L2122" s="5">
        <f t="shared" si="739"/>
        <v>9</v>
      </c>
      <c r="M2122" s="5">
        <f t="shared" si="740"/>
        <v>2023</v>
      </c>
      <c r="N2122" s="96">
        <v>702</v>
      </c>
      <c r="P2122" s="6">
        <f t="shared" si="741"/>
        <v>702</v>
      </c>
      <c r="Q2122" s="7">
        <f t="shared" si="742"/>
        <v>3617336.0500000017</v>
      </c>
      <c r="R2122" s="44" t="str">
        <f>VLOOKUP(F2122,'Set up'!$A$2:$E$48,5,FALSE)</f>
        <v>Trsf</v>
      </c>
    </row>
    <row r="2123" spans="1:19" ht="15" customHeight="1" x14ac:dyDescent="0.35">
      <c r="A2123" s="4">
        <v>45187</v>
      </c>
      <c r="B2123" s="5">
        <f t="shared" si="736"/>
        <v>9</v>
      </c>
      <c r="C2123" s="5">
        <f t="shared" si="737"/>
        <v>2023</v>
      </c>
      <c r="D2123" s="88" t="s">
        <v>1905</v>
      </c>
      <c r="E2123" s="5" t="str">
        <f>VLOOKUP(F2123,'Set up'!$A$2:$C$48,2,FALSE)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up'!$A$2:$C$48,3,FALSE)</f>
        <v>Cash</v>
      </c>
      <c r="J2123" s="5">
        <f>VLOOKUP(F2123,'Set up'!$A$2:$D$48,4,FALSE)</f>
        <v>0</v>
      </c>
      <c r="K2123" s="4">
        <f t="shared" si="738"/>
        <v>45187</v>
      </c>
      <c r="L2123" s="5">
        <f t="shared" si="739"/>
        <v>9</v>
      </c>
      <c r="M2123" s="5">
        <f t="shared" si="740"/>
        <v>2023</v>
      </c>
      <c r="N2123" s="96">
        <v>234</v>
      </c>
      <c r="P2123" s="6">
        <f t="shared" si="741"/>
        <v>234</v>
      </c>
      <c r="Q2123" s="7">
        <f t="shared" si="742"/>
        <v>3617570.0500000017</v>
      </c>
      <c r="R2123" s="44" t="str">
        <f>VLOOKUP(F2123,'Set up'!$A$2:$E$48,5,FALSE)</f>
        <v>Trsf</v>
      </c>
    </row>
    <row r="2124" spans="1:19" ht="15" customHeight="1" x14ac:dyDescent="0.35">
      <c r="A2124" s="4">
        <v>45187</v>
      </c>
      <c r="B2124" s="5">
        <f t="shared" si="736"/>
        <v>9</v>
      </c>
      <c r="C2124" s="5">
        <f t="shared" si="737"/>
        <v>2023</v>
      </c>
      <c r="D2124" s="88" t="s">
        <v>1905</v>
      </c>
      <c r="E2124" s="5" t="str">
        <f>VLOOKUP(F2124,'Set up'!$A$2:$C$48,2,FALSE)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up'!$A$2:$C$48,3,FALSE)</f>
        <v>Cash</v>
      </c>
      <c r="J2124" s="5">
        <f>VLOOKUP(F2124,'Set up'!$A$2:$D$48,4,FALSE)</f>
        <v>0</v>
      </c>
      <c r="K2124" s="4">
        <f t="shared" si="738"/>
        <v>45187</v>
      </c>
      <c r="L2124" s="5">
        <f t="shared" si="739"/>
        <v>9</v>
      </c>
      <c r="M2124" s="5">
        <f t="shared" si="740"/>
        <v>2023</v>
      </c>
      <c r="N2124" s="96">
        <v>250</v>
      </c>
      <c r="P2124" s="6">
        <f t="shared" si="741"/>
        <v>250</v>
      </c>
      <c r="Q2124" s="7">
        <f t="shared" si="742"/>
        <v>3617820.0500000017</v>
      </c>
      <c r="R2124" s="44" t="str">
        <f>VLOOKUP(F2124,'Set up'!$A$2:$E$48,5,FALSE)</f>
        <v>Trsf</v>
      </c>
    </row>
    <row r="2125" spans="1:19" ht="15" customHeight="1" x14ac:dyDescent="0.35">
      <c r="A2125" s="4">
        <v>45187</v>
      </c>
      <c r="B2125" s="5">
        <f t="shared" si="736"/>
        <v>9</v>
      </c>
      <c r="C2125" s="5">
        <f t="shared" si="737"/>
        <v>2023</v>
      </c>
      <c r="D2125" s="88" t="s">
        <v>1905</v>
      </c>
      <c r="E2125" s="5" t="str">
        <f>VLOOKUP(F2125,'Set up'!$A$2:$C$48,2,FALSE)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up'!$A$2:$C$48,3,FALSE)</f>
        <v>Cash</v>
      </c>
      <c r="J2125" s="5">
        <f>VLOOKUP(F2125,'Set up'!$A$2:$D$48,4,FALSE)</f>
        <v>0</v>
      </c>
      <c r="K2125" s="4">
        <f t="shared" si="738"/>
        <v>45187</v>
      </c>
      <c r="L2125" s="5">
        <f t="shared" si="739"/>
        <v>9</v>
      </c>
      <c r="M2125" s="5">
        <f t="shared" si="740"/>
        <v>2023</v>
      </c>
      <c r="N2125" s="96">
        <v>175</v>
      </c>
      <c r="P2125" s="6">
        <f t="shared" si="741"/>
        <v>175</v>
      </c>
      <c r="Q2125" s="7">
        <f t="shared" si="742"/>
        <v>3617995.0500000017</v>
      </c>
      <c r="R2125" s="44" t="str">
        <f>VLOOKUP(F2125,'Set up'!$A$2:$E$48,5,FALSE)</f>
        <v>Trsf</v>
      </c>
    </row>
    <row r="2126" spans="1:19" ht="15" customHeight="1" x14ac:dyDescent="0.35">
      <c r="A2126" s="4">
        <v>45188</v>
      </c>
      <c r="B2126" s="5">
        <f t="shared" si="736"/>
        <v>9</v>
      </c>
      <c r="C2126" s="5">
        <f t="shared" si="737"/>
        <v>2023</v>
      </c>
      <c r="D2126" s="88" t="s">
        <v>1909</v>
      </c>
      <c r="E2126" s="5" t="str">
        <f>VLOOKUP(F2126,'Set up'!$A$2:$C$48,2,FALSE)</f>
        <v>C00000013</v>
      </c>
      <c r="F2126" s="1" t="s">
        <v>1453</v>
      </c>
      <c r="G2126" s="89" t="s">
        <v>1745</v>
      </c>
      <c r="H2126" s="5">
        <v>2</v>
      </c>
      <c r="I2126" s="5" t="str">
        <f>VLOOKUP(F2126,'Set up'!$A$2:$C$48,3,FALSE)</f>
        <v>Cash</v>
      </c>
      <c r="J2126" s="5">
        <f>VLOOKUP(F2126,'Set up'!$A$2:$D$48,4,FALSE)</f>
        <v>0</v>
      </c>
      <c r="K2126" s="4">
        <f t="shared" si="738"/>
        <v>45188</v>
      </c>
      <c r="L2126" s="5">
        <f t="shared" si="739"/>
        <v>9</v>
      </c>
      <c r="M2126" s="5">
        <f t="shared" si="740"/>
        <v>2023</v>
      </c>
      <c r="N2126" s="96">
        <v>560</v>
      </c>
      <c r="O2126" s="6">
        <f t="shared" ref="O2126" si="744">-N2126</f>
        <v>-560</v>
      </c>
      <c r="P2126" s="6">
        <f t="shared" si="741"/>
        <v>0</v>
      </c>
      <c r="Q2126" s="7">
        <f t="shared" si="742"/>
        <v>3618555.0500000017</v>
      </c>
      <c r="R2126" s="44" t="str">
        <f>VLOOKUP(F2126,'Set up'!$A$2:$E$48,5,FALSE)</f>
        <v>Chq</v>
      </c>
      <c r="S2126" s="1" t="s">
        <v>1981</v>
      </c>
    </row>
    <row r="2127" spans="1:19" ht="15" customHeight="1" x14ac:dyDescent="0.35">
      <c r="A2127" s="4">
        <v>45189</v>
      </c>
      <c r="B2127" s="5">
        <f t="shared" si="736"/>
        <v>9</v>
      </c>
      <c r="C2127" s="5">
        <f t="shared" si="737"/>
        <v>2023</v>
      </c>
      <c r="D2127" s="88" t="s">
        <v>1910</v>
      </c>
      <c r="E2127" s="5" t="str">
        <f>VLOOKUP(F2127,'Set up'!$A$2:$C$48,2,FALSE)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up'!$A$2:$C$48,3,FALSE)</f>
        <v>Cash</v>
      </c>
      <c r="J2127" s="5">
        <f>VLOOKUP(F2127,'Set up'!$A$2:$D$48,4,FALSE)</f>
        <v>0</v>
      </c>
      <c r="K2127" s="4">
        <f t="shared" si="738"/>
        <v>45189</v>
      </c>
      <c r="L2127" s="5">
        <f t="shared" si="739"/>
        <v>9</v>
      </c>
      <c r="M2127" s="5">
        <f t="shared" si="740"/>
        <v>2023</v>
      </c>
      <c r="N2127" s="96">
        <v>125</v>
      </c>
      <c r="P2127" s="6">
        <f t="shared" si="741"/>
        <v>125</v>
      </c>
      <c r="Q2127" s="7">
        <f t="shared" si="742"/>
        <v>3618680.0500000017</v>
      </c>
      <c r="R2127" s="44" t="str">
        <f>VLOOKUP(F2127,'Set up'!$A$2:$E$48,5,FALSE)</f>
        <v>Trsf</v>
      </c>
    </row>
    <row r="2128" spans="1:19" ht="15" customHeight="1" x14ac:dyDescent="0.35">
      <c r="A2128" s="4">
        <v>45189</v>
      </c>
      <c r="B2128" s="5">
        <f t="shared" si="736"/>
        <v>9</v>
      </c>
      <c r="C2128" s="5">
        <f t="shared" si="737"/>
        <v>2023</v>
      </c>
      <c r="D2128" s="88" t="s">
        <v>1911</v>
      </c>
      <c r="E2128" s="5" t="str">
        <f>VLOOKUP(F2128,'Set up'!$A$2:$C$48,2,FALSE)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up'!$A$2:$C$48,3,FALSE)</f>
        <v>Cash</v>
      </c>
      <c r="J2128" s="5">
        <f>VLOOKUP(F2128,'Set up'!$A$2:$D$48,4,FALSE)</f>
        <v>0</v>
      </c>
      <c r="K2128" s="4">
        <f t="shared" si="738"/>
        <v>45189</v>
      </c>
      <c r="L2128" s="5">
        <f t="shared" si="739"/>
        <v>9</v>
      </c>
      <c r="M2128" s="5">
        <f t="shared" si="740"/>
        <v>2023</v>
      </c>
      <c r="N2128" s="96">
        <v>3212</v>
      </c>
      <c r="P2128" s="6">
        <f t="shared" si="741"/>
        <v>3212</v>
      </c>
      <c r="Q2128" s="7">
        <f t="shared" si="742"/>
        <v>3621892.0500000017</v>
      </c>
      <c r="R2128" s="44" t="str">
        <f>VLOOKUP(F2128,'Set up'!$A$2:$E$48,5,FALSE)</f>
        <v>Trsf</v>
      </c>
    </row>
    <row r="2129" spans="1:19" ht="15" customHeight="1" x14ac:dyDescent="0.35">
      <c r="A2129" s="4">
        <v>45189</v>
      </c>
      <c r="B2129" s="5">
        <f t="shared" si="736"/>
        <v>9</v>
      </c>
      <c r="C2129" s="5">
        <f t="shared" si="737"/>
        <v>2023</v>
      </c>
      <c r="D2129" s="88" t="s">
        <v>1911</v>
      </c>
      <c r="E2129" s="5" t="str">
        <f>VLOOKUP(F2129,'Set up'!$A$2:$C$48,2,FALSE)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up'!$A$2:$C$48,3,FALSE)</f>
        <v>Cash</v>
      </c>
      <c r="J2129" s="5">
        <f>VLOOKUP(F2129,'Set up'!$A$2:$D$48,4,FALSE)</f>
        <v>0</v>
      </c>
      <c r="K2129" s="4">
        <f t="shared" si="738"/>
        <v>45189</v>
      </c>
      <c r="L2129" s="5">
        <f t="shared" si="739"/>
        <v>9</v>
      </c>
      <c r="M2129" s="5">
        <f t="shared" si="740"/>
        <v>2023</v>
      </c>
      <c r="N2129" s="96">
        <v>1134</v>
      </c>
      <c r="P2129" s="6">
        <f t="shared" si="741"/>
        <v>1134</v>
      </c>
      <c r="Q2129" s="7">
        <f t="shared" si="742"/>
        <v>3623026.0500000017</v>
      </c>
      <c r="R2129" s="44" t="str">
        <f>VLOOKUP(F2129,'Set up'!$A$2:$E$48,5,FALSE)</f>
        <v>Trsf</v>
      </c>
    </row>
    <row r="2130" spans="1:19" ht="15" customHeight="1" x14ac:dyDescent="0.35">
      <c r="A2130" s="4">
        <v>45189</v>
      </c>
      <c r="B2130" s="5">
        <f t="shared" si="736"/>
        <v>9</v>
      </c>
      <c r="C2130" s="5">
        <f t="shared" si="737"/>
        <v>2023</v>
      </c>
      <c r="D2130" s="88" t="s">
        <v>1911</v>
      </c>
      <c r="E2130" s="5" t="str">
        <f>VLOOKUP(F2130,'Set up'!$A$2:$C$48,2,FALSE)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up'!$A$2:$C$48,3,FALSE)</f>
        <v>Cash</v>
      </c>
      <c r="J2130" s="5">
        <f>VLOOKUP(F2130,'Set up'!$A$2:$D$48,4,FALSE)</f>
        <v>0</v>
      </c>
      <c r="K2130" s="4">
        <f t="shared" si="738"/>
        <v>45189</v>
      </c>
      <c r="L2130" s="5">
        <f t="shared" si="739"/>
        <v>9</v>
      </c>
      <c r="M2130" s="5">
        <f t="shared" si="740"/>
        <v>2023</v>
      </c>
      <c r="N2130" s="96">
        <v>600</v>
      </c>
      <c r="P2130" s="6">
        <f t="shared" si="741"/>
        <v>600</v>
      </c>
      <c r="Q2130" s="7">
        <f t="shared" si="742"/>
        <v>3623626.0500000017</v>
      </c>
      <c r="R2130" s="44" t="str">
        <f>VLOOKUP(F2130,'Set up'!$A$2:$E$48,5,FALSE)</f>
        <v>Trsf</v>
      </c>
    </row>
    <row r="2131" spans="1:19" ht="15" customHeight="1" x14ac:dyDescent="0.35">
      <c r="A2131" s="4">
        <v>45189</v>
      </c>
      <c r="B2131" s="5">
        <f t="shared" si="736"/>
        <v>9</v>
      </c>
      <c r="C2131" s="5">
        <f t="shared" si="737"/>
        <v>2023</v>
      </c>
      <c r="D2131" s="88" t="s">
        <v>1911</v>
      </c>
      <c r="E2131" s="5" t="str">
        <f>VLOOKUP(F2131,'Set up'!$A$2:$C$48,2,FALSE)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up'!$A$2:$C$48,3,FALSE)</f>
        <v>Cash</v>
      </c>
      <c r="J2131" s="5">
        <f>VLOOKUP(F2131,'Set up'!$A$2:$D$48,4,FALSE)</f>
        <v>0</v>
      </c>
      <c r="K2131" s="4">
        <f t="shared" si="738"/>
        <v>45189</v>
      </c>
      <c r="L2131" s="5">
        <f t="shared" si="739"/>
        <v>9</v>
      </c>
      <c r="M2131" s="5">
        <f t="shared" si="740"/>
        <v>2023</v>
      </c>
      <c r="N2131" s="96">
        <v>1000</v>
      </c>
      <c r="P2131" s="6">
        <f t="shared" si="741"/>
        <v>1000</v>
      </c>
      <c r="Q2131" s="7">
        <f t="shared" si="742"/>
        <v>3624626.0500000017</v>
      </c>
      <c r="R2131" s="44" t="str">
        <f>VLOOKUP(F2131,'Set up'!$A$2:$E$48,5,FALSE)</f>
        <v>Trsf</v>
      </c>
    </row>
    <row r="2132" spans="1:19" ht="15" customHeight="1" x14ac:dyDescent="0.35">
      <c r="A2132" s="4">
        <v>45189</v>
      </c>
      <c r="B2132" s="5">
        <f t="shared" si="736"/>
        <v>9</v>
      </c>
      <c r="C2132" s="5">
        <f t="shared" si="737"/>
        <v>2023</v>
      </c>
      <c r="D2132" s="88" t="s">
        <v>1911</v>
      </c>
      <c r="E2132" s="5" t="str">
        <f>VLOOKUP(F2132,'Set up'!$A$2:$C$48,2,FALSE)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up'!$A$2:$C$48,3,FALSE)</f>
        <v>Cash</v>
      </c>
      <c r="J2132" s="5">
        <f>VLOOKUP(F2132,'Set up'!$A$2:$D$48,4,FALSE)</f>
        <v>0</v>
      </c>
      <c r="K2132" s="4">
        <f t="shared" si="738"/>
        <v>45189</v>
      </c>
      <c r="L2132" s="5">
        <f t="shared" si="739"/>
        <v>9</v>
      </c>
      <c r="M2132" s="5">
        <f t="shared" si="740"/>
        <v>2023</v>
      </c>
      <c r="N2132" s="96">
        <v>380</v>
      </c>
      <c r="P2132" s="6">
        <f t="shared" si="741"/>
        <v>380</v>
      </c>
      <c r="Q2132" s="7">
        <f t="shared" si="742"/>
        <v>3625006.0500000017</v>
      </c>
      <c r="R2132" s="44" t="str">
        <f>VLOOKUP(F2132,'Set up'!$A$2:$E$48,5,FALSE)</f>
        <v>Trsf</v>
      </c>
    </row>
    <row r="2133" spans="1:19" ht="15" customHeight="1" x14ac:dyDescent="0.35">
      <c r="A2133" s="4">
        <v>45191</v>
      </c>
      <c r="B2133" s="5">
        <f t="shared" si="736"/>
        <v>9</v>
      </c>
      <c r="C2133" s="5">
        <f t="shared" si="737"/>
        <v>2023</v>
      </c>
      <c r="D2133" s="88" t="s">
        <v>1913</v>
      </c>
      <c r="E2133" s="5" t="str">
        <f>VLOOKUP(F2133,'Set up'!$A$2:$C$48,2,FALSE)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up'!$A$2:$C$48,3,FALSE)</f>
        <v>30</v>
      </c>
      <c r="J2133" s="5">
        <f>VLOOKUP(F2133,'Set up'!$A$2:$D$48,4,FALSE)</f>
        <v>30</v>
      </c>
      <c r="K2133" s="4">
        <f t="shared" si="738"/>
        <v>45221</v>
      </c>
      <c r="L2133" s="5">
        <f t="shared" si="739"/>
        <v>10</v>
      </c>
      <c r="M2133" s="5">
        <f t="shared" si="740"/>
        <v>2023</v>
      </c>
      <c r="N2133" s="96">
        <v>10428</v>
      </c>
      <c r="O2133" s="6">
        <f t="shared" ref="O2133:O2139" si="745">-N2133</f>
        <v>-10428</v>
      </c>
      <c r="P2133" s="6">
        <f t="shared" si="741"/>
        <v>0</v>
      </c>
      <c r="Q2133" s="7">
        <f t="shared" si="742"/>
        <v>3635434.0500000017</v>
      </c>
      <c r="R2133" s="44" t="str">
        <f>VLOOKUP(F2133,'Set up'!$A$2:$E$48,5,FALSE)</f>
        <v>Chq</v>
      </c>
      <c r="S2133" s="1" t="s">
        <v>2072</v>
      </c>
    </row>
    <row r="2134" spans="1:19" ht="15" customHeight="1" x14ac:dyDescent="0.35">
      <c r="A2134" s="4">
        <v>45191</v>
      </c>
      <c r="B2134" s="5">
        <f t="shared" si="736"/>
        <v>9</v>
      </c>
      <c r="C2134" s="5">
        <f t="shared" si="737"/>
        <v>2023</v>
      </c>
      <c r="D2134" s="88" t="s">
        <v>1913</v>
      </c>
      <c r="E2134" s="5" t="str">
        <f>VLOOKUP(F2134,'Set up'!$A$2:$C$48,2,FALSE)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up'!$A$2:$C$48,3,FALSE)</f>
        <v>30</v>
      </c>
      <c r="J2134" s="5">
        <f>VLOOKUP(F2134,'Set up'!$A$2:$D$48,4,FALSE)</f>
        <v>30</v>
      </c>
      <c r="K2134" s="4">
        <f t="shared" si="738"/>
        <v>45221</v>
      </c>
      <c r="L2134" s="5">
        <f t="shared" si="739"/>
        <v>10</v>
      </c>
      <c r="M2134" s="5">
        <f t="shared" si="740"/>
        <v>2023</v>
      </c>
      <c r="N2134" s="96">
        <v>2948.4</v>
      </c>
      <c r="O2134" s="6">
        <f t="shared" si="745"/>
        <v>-2948.4</v>
      </c>
      <c r="P2134" s="6">
        <f t="shared" si="741"/>
        <v>0</v>
      </c>
      <c r="Q2134" s="7">
        <f t="shared" si="742"/>
        <v>3638382.4500000016</v>
      </c>
      <c r="R2134" s="44" t="str">
        <f>VLOOKUP(F2134,'Set up'!$A$2:$E$48,5,FALSE)</f>
        <v>Chq</v>
      </c>
      <c r="S2134" s="1" t="s">
        <v>2073</v>
      </c>
    </row>
    <row r="2135" spans="1:19" ht="15" customHeight="1" x14ac:dyDescent="0.35">
      <c r="A2135" s="4">
        <v>45191</v>
      </c>
      <c r="B2135" s="5">
        <f t="shared" si="736"/>
        <v>9</v>
      </c>
      <c r="C2135" s="5">
        <f t="shared" si="737"/>
        <v>2023</v>
      </c>
      <c r="D2135" s="88" t="s">
        <v>1913</v>
      </c>
      <c r="E2135" s="5" t="str">
        <f>VLOOKUP(F2135,'Set up'!$A$2:$C$48,2,FALSE)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up'!$A$2:$C$48,3,FALSE)</f>
        <v>30</v>
      </c>
      <c r="J2135" s="5">
        <f>VLOOKUP(F2135,'Set up'!$A$2:$D$48,4,FALSE)</f>
        <v>30</v>
      </c>
      <c r="K2135" s="4">
        <f t="shared" si="738"/>
        <v>45221</v>
      </c>
      <c r="L2135" s="5">
        <f t="shared" si="739"/>
        <v>10</v>
      </c>
      <c r="M2135" s="5">
        <f t="shared" si="740"/>
        <v>2023</v>
      </c>
      <c r="N2135" s="96">
        <v>288</v>
      </c>
      <c r="O2135" s="6">
        <f t="shared" si="745"/>
        <v>-288</v>
      </c>
      <c r="P2135" s="6">
        <f t="shared" si="741"/>
        <v>0</v>
      </c>
      <c r="Q2135" s="7">
        <f t="shared" si="742"/>
        <v>3638670.4500000016</v>
      </c>
      <c r="R2135" s="44" t="str">
        <f>VLOOKUP(F2135,'Set up'!$A$2:$E$48,5,FALSE)</f>
        <v>Chq</v>
      </c>
      <c r="S2135" s="1" t="s">
        <v>2074</v>
      </c>
    </row>
    <row r="2136" spans="1:19" ht="15" customHeight="1" x14ac:dyDescent="0.35">
      <c r="A2136" s="4">
        <v>45191</v>
      </c>
      <c r="B2136" s="5">
        <f t="shared" si="736"/>
        <v>9</v>
      </c>
      <c r="C2136" s="5">
        <f t="shared" si="737"/>
        <v>2023</v>
      </c>
      <c r="D2136" s="88" t="s">
        <v>1913</v>
      </c>
      <c r="E2136" s="5" t="str">
        <f>VLOOKUP(F2136,'Set up'!$A$2:$C$48,2,FALSE)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up'!$A$2:$C$48,3,FALSE)</f>
        <v>30</v>
      </c>
      <c r="J2136" s="5">
        <f>VLOOKUP(F2136,'Set up'!$A$2:$D$48,4,FALSE)</f>
        <v>30</v>
      </c>
      <c r="K2136" s="4">
        <f t="shared" si="738"/>
        <v>45221</v>
      </c>
      <c r="L2136" s="5">
        <f t="shared" si="739"/>
        <v>10</v>
      </c>
      <c r="M2136" s="5">
        <f t="shared" si="740"/>
        <v>2023</v>
      </c>
      <c r="N2136" s="96">
        <v>312.5</v>
      </c>
      <c r="O2136" s="6">
        <f t="shared" si="745"/>
        <v>-312.5</v>
      </c>
      <c r="P2136" s="6">
        <f t="shared" si="741"/>
        <v>0</v>
      </c>
      <c r="Q2136" s="7">
        <f t="shared" si="742"/>
        <v>3638982.9500000016</v>
      </c>
      <c r="R2136" s="44" t="str">
        <f>VLOOKUP(F2136,'Set up'!$A$2:$E$48,5,FALSE)</f>
        <v>Chq</v>
      </c>
      <c r="S2136" s="1" t="s">
        <v>2075</v>
      </c>
    </row>
    <row r="2137" spans="1:19" ht="15" customHeight="1" x14ac:dyDescent="0.35">
      <c r="A2137" s="4">
        <v>45191</v>
      </c>
      <c r="B2137" s="5">
        <f t="shared" si="736"/>
        <v>9</v>
      </c>
      <c r="C2137" s="5">
        <f t="shared" si="737"/>
        <v>2023</v>
      </c>
      <c r="D2137" s="88" t="s">
        <v>1913</v>
      </c>
      <c r="E2137" s="5" t="str">
        <f>VLOOKUP(F2137,'Set up'!$A$2:$C$48,2,FALSE)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up'!$A$2:$C$48,3,FALSE)</f>
        <v>30</v>
      </c>
      <c r="J2137" s="5">
        <f>VLOOKUP(F2137,'Set up'!$A$2:$D$48,4,FALSE)</f>
        <v>30</v>
      </c>
      <c r="K2137" s="4">
        <f t="shared" si="738"/>
        <v>45221</v>
      </c>
      <c r="L2137" s="5">
        <f t="shared" si="739"/>
        <v>10</v>
      </c>
      <c r="M2137" s="5">
        <f t="shared" si="740"/>
        <v>2023</v>
      </c>
      <c r="N2137" s="96">
        <v>520</v>
      </c>
      <c r="O2137" s="6">
        <f t="shared" si="745"/>
        <v>-520</v>
      </c>
      <c r="P2137" s="6">
        <f t="shared" si="741"/>
        <v>0</v>
      </c>
      <c r="Q2137" s="7">
        <f t="shared" si="742"/>
        <v>3639502.9500000016</v>
      </c>
      <c r="R2137" s="44" t="str">
        <f>VLOOKUP(F2137,'Set up'!$A$2:$E$48,5,FALSE)</f>
        <v>Chq</v>
      </c>
      <c r="S2137" s="1" t="s">
        <v>2076</v>
      </c>
    </row>
    <row r="2138" spans="1:19" ht="15" customHeight="1" x14ac:dyDescent="0.35">
      <c r="A2138" s="4">
        <v>45191</v>
      </c>
      <c r="B2138" s="5">
        <f t="shared" si="736"/>
        <v>9</v>
      </c>
      <c r="C2138" s="5">
        <f t="shared" si="737"/>
        <v>2023</v>
      </c>
      <c r="D2138" s="88" t="s">
        <v>1913</v>
      </c>
      <c r="E2138" s="5" t="str">
        <f>VLOOKUP(F2138,'Set up'!$A$2:$C$48,2,FALSE)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up'!$A$2:$C$48,3,FALSE)</f>
        <v>30</v>
      </c>
      <c r="J2138" s="5">
        <f>VLOOKUP(F2138,'Set up'!$A$2:$D$48,4,FALSE)</f>
        <v>30</v>
      </c>
      <c r="K2138" s="4">
        <f t="shared" si="738"/>
        <v>45221</v>
      </c>
      <c r="L2138" s="5">
        <f t="shared" si="739"/>
        <v>10</v>
      </c>
      <c r="M2138" s="5">
        <f t="shared" si="740"/>
        <v>2023</v>
      </c>
      <c r="N2138" s="96">
        <v>930</v>
      </c>
      <c r="O2138" s="6">
        <f t="shared" si="745"/>
        <v>-930</v>
      </c>
      <c r="P2138" s="6">
        <f t="shared" si="741"/>
        <v>0</v>
      </c>
      <c r="Q2138" s="7">
        <f t="shared" si="742"/>
        <v>3640432.9500000016</v>
      </c>
      <c r="R2138" s="44" t="str">
        <f>VLOOKUP(F2138,'Set up'!$A$2:$E$48,5,FALSE)</f>
        <v>Chq</v>
      </c>
      <c r="S2138" s="1" t="s">
        <v>2077</v>
      </c>
    </row>
    <row r="2139" spans="1:19" ht="15" customHeight="1" x14ac:dyDescent="0.35">
      <c r="A2139" s="4">
        <v>45191</v>
      </c>
      <c r="B2139" s="5">
        <f t="shared" si="736"/>
        <v>9</v>
      </c>
      <c r="C2139" s="5">
        <f t="shared" si="737"/>
        <v>2023</v>
      </c>
      <c r="D2139" s="88" t="s">
        <v>1913</v>
      </c>
      <c r="E2139" s="5" t="str">
        <f>VLOOKUP(F2139,'Set up'!$A$2:$C$48,2,FALSE)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up'!$A$2:$C$48,3,FALSE)</f>
        <v>30</v>
      </c>
      <c r="J2139" s="5">
        <f>VLOOKUP(F2139,'Set up'!$A$2:$D$48,4,FALSE)</f>
        <v>30</v>
      </c>
      <c r="K2139" s="4">
        <f t="shared" si="738"/>
        <v>45221</v>
      </c>
      <c r="L2139" s="5">
        <f t="shared" si="739"/>
        <v>10</v>
      </c>
      <c r="M2139" s="5">
        <f t="shared" si="740"/>
        <v>2023</v>
      </c>
      <c r="N2139" s="96">
        <v>190</v>
      </c>
      <c r="O2139" s="6">
        <f t="shared" si="745"/>
        <v>-190</v>
      </c>
      <c r="P2139" s="6">
        <f t="shared" si="741"/>
        <v>0</v>
      </c>
      <c r="Q2139" s="7">
        <f t="shared" si="742"/>
        <v>3640622.9500000016</v>
      </c>
      <c r="R2139" s="44" t="str">
        <f>VLOOKUP(F2139,'Set up'!$A$2:$E$48,5,FALSE)</f>
        <v>Chq</v>
      </c>
      <c r="S2139" s="1" t="s">
        <v>2078</v>
      </c>
    </row>
    <row r="2140" spans="1:19" ht="15" customHeight="1" x14ac:dyDescent="0.35">
      <c r="A2140" s="4" t="s">
        <v>1915</v>
      </c>
      <c r="B2140" s="5">
        <f t="shared" ref="B2140:B2154" si="746">MONTH(A2140)</f>
        <v>9</v>
      </c>
      <c r="C2140" s="5">
        <f t="shared" ref="C2140:C2154" si="747">YEAR(A2140)</f>
        <v>2023</v>
      </c>
      <c r="D2140" s="88" t="s">
        <v>1914</v>
      </c>
      <c r="E2140" s="5" t="str">
        <f>VLOOKUP(F2140,'Set up'!$A$2:$C$48,2,FALSE)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up'!$A$2:$C$48,3,FALSE)</f>
        <v>Cash</v>
      </c>
      <c r="J2140" s="5">
        <f>VLOOKUP(F2140,'Set up'!$A$2:$D$48,4,FALSE)</f>
        <v>0</v>
      </c>
      <c r="K2140" s="4">
        <f t="shared" ref="K2140:K2154" si="748">A2140+J2140</f>
        <v>45191</v>
      </c>
      <c r="L2140" s="5">
        <f t="shared" ref="L2140:L2154" si="749">MONTH(K2140)</f>
        <v>9</v>
      </c>
      <c r="M2140" s="5">
        <f t="shared" ref="M2140:M2154" si="750">YEAR(K2140)</f>
        <v>2023</v>
      </c>
      <c r="N2140" s="96">
        <v>3388</v>
      </c>
      <c r="O2140" s="6">
        <f t="shared" ref="O2140:O2146" si="751">-N2140</f>
        <v>-3388</v>
      </c>
      <c r="P2140" s="6">
        <f t="shared" ref="P2140:P2154" si="752">SUM(N2140+O2140)</f>
        <v>0</v>
      </c>
      <c r="Q2140" s="7">
        <f t="shared" ref="Q2140:Q2154" si="753">SUM(Q2139+N2140)</f>
        <v>3644010.9500000016</v>
      </c>
      <c r="R2140" s="44" t="str">
        <f>VLOOKUP(F2140,'Set up'!$A$2:$E$48,5,FALSE)</f>
        <v>Cash</v>
      </c>
      <c r="S2140" s="1" t="s">
        <v>1974</v>
      </c>
    </row>
    <row r="2141" spans="1:19" ht="15" customHeight="1" x14ac:dyDescent="0.35">
      <c r="A2141" s="4" t="s">
        <v>1915</v>
      </c>
      <c r="B2141" s="5">
        <f t="shared" si="746"/>
        <v>9</v>
      </c>
      <c r="C2141" s="5">
        <f t="shared" si="747"/>
        <v>2023</v>
      </c>
      <c r="D2141" s="88" t="s">
        <v>1914</v>
      </c>
      <c r="E2141" s="5" t="str">
        <f>VLOOKUP(F2141,'Set up'!$A$2:$C$48,2,FALSE)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up'!$A$2:$C$48,3,FALSE)</f>
        <v>Cash</v>
      </c>
      <c r="J2141" s="5">
        <f>VLOOKUP(F2141,'Set up'!$A$2:$D$48,4,FALSE)</f>
        <v>0</v>
      </c>
      <c r="K2141" s="4">
        <f t="shared" si="748"/>
        <v>45191</v>
      </c>
      <c r="L2141" s="5">
        <f t="shared" si="749"/>
        <v>9</v>
      </c>
      <c r="M2141" s="5">
        <f t="shared" si="750"/>
        <v>2023</v>
      </c>
      <c r="N2141" s="96">
        <v>936</v>
      </c>
      <c r="O2141" s="6">
        <f t="shared" si="751"/>
        <v>-936</v>
      </c>
      <c r="P2141" s="6">
        <f t="shared" si="752"/>
        <v>0</v>
      </c>
      <c r="Q2141" s="7">
        <f t="shared" si="753"/>
        <v>3644946.9500000016</v>
      </c>
      <c r="R2141" s="44" t="str">
        <f>VLOOKUP(F2141,'Set up'!$A$2:$E$48,5,FALSE)</f>
        <v>Cash</v>
      </c>
      <c r="S2141" s="1" t="s">
        <v>1974</v>
      </c>
    </row>
    <row r="2142" spans="1:19" ht="15" customHeight="1" x14ac:dyDescent="0.35">
      <c r="A2142" s="4" t="s">
        <v>1915</v>
      </c>
      <c r="B2142" s="5">
        <f t="shared" si="746"/>
        <v>9</v>
      </c>
      <c r="C2142" s="5">
        <f t="shared" si="747"/>
        <v>2023</v>
      </c>
      <c r="D2142" s="88" t="s">
        <v>1914</v>
      </c>
      <c r="E2142" s="5" t="str">
        <f>VLOOKUP(F2142,'Set up'!$A$2:$C$48,2,FALSE)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up'!$A$2:$C$48,3,FALSE)</f>
        <v>Cash</v>
      </c>
      <c r="J2142" s="5">
        <f>VLOOKUP(F2142,'Set up'!$A$2:$D$48,4,FALSE)</f>
        <v>0</v>
      </c>
      <c r="K2142" s="4">
        <f t="shared" si="748"/>
        <v>45191</v>
      </c>
      <c r="L2142" s="5">
        <f t="shared" si="749"/>
        <v>9</v>
      </c>
      <c r="M2142" s="5">
        <f t="shared" si="750"/>
        <v>2023</v>
      </c>
      <c r="N2142" s="96">
        <v>322.5</v>
      </c>
      <c r="O2142" s="6">
        <f t="shared" si="751"/>
        <v>-322.5</v>
      </c>
      <c r="P2142" s="6">
        <f t="shared" si="752"/>
        <v>0</v>
      </c>
      <c r="Q2142" s="7">
        <f t="shared" si="753"/>
        <v>3645269.4500000016</v>
      </c>
      <c r="R2142" s="44" t="str">
        <f>VLOOKUP(F2142,'Set up'!$A$2:$E$48,5,FALSE)</f>
        <v>Cash</v>
      </c>
      <c r="S2142" s="1" t="s">
        <v>1974</v>
      </c>
    </row>
    <row r="2143" spans="1:19" ht="15" customHeight="1" x14ac:dyDescent="0.35">
      <c r="A2143" s="4" t="s">
        <v>1915</v>
      </c>
      <c r="B2143" s="5">
        <f t="shared" si="746"/>
        <v>9</v>
      </c>
      <c r="C2143" s="5">
        <f t="shared" si="747"/>
        <v>2023</v>
      </c>
      <c r="D2143" s="88" t="s">
        <v>1914</v>
      </c>
      <c r="E2143" s="5" t="str">
        <f>VLOOKUP(F2143,'Set up'!$A$2:$C$48,2,FALSE)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up'!$A$2:$C$48,3,FALSE)</f>
        <v>Cash</v>
      </c>
      <c r="J2143" s="5">
        <f>VLOOKUP(F2143,'Set up'!$A$2:$D$48,4,FALSE)</f>
        <v>0</v>
      </c>
      <c r="K2143" s="4">
        <f t="shared" si="748"/>
        <v>45191</v>
      </c>
      <c r="L2143" s="5">
        <f t="shared" si="749"/>
        <v>9</v>
      </c>
      <c r="M2143" s="5">
        <f t="shared" si="750"/>
        <v>2023</v>
      </c>
      <c r="N2143" s="96">
        <v>160</v>
      </c>
      <c r="O2143" s="6">
        <f t="shared" si="751"/>
        <v>-160</v>
      </c>
      <c r="P2143" s="6">
        <f t="shared" si="752"/>
        <v>0</v>
      </c>
      <c r="Q2143" s="7">
        <f t="shared" si="753"/>
        <v>3645429.4500000016</v>
      </c>
      <c r="R2143" s="44" t="str">
        <f>VLOOKUP(F2143,'Set up'!$A$2:$E$48,5,FALSE)</f>
        <v>Cash</v>
      </c>
      <c r="S2143" s="1" t="s">
        <v>1974</v>
      </c>
    </row>
    <row r="2144" spans="1:19" ht="15" customHeight="1" x14ac:dyDescent="0.35">
      <c r="A2144" s="4" t="s">
        <v>1915</v>
      </c>
      <c r="B2144" s="5">
        <f t="shared" si="746"/>
        <v>9</v>
      </c>
      <c r="C2144" s="5">
        <f t="shared" si="747"/>
        <v>2023</v>
      </c>
      <c r="D2144" s="88" t="s">
        <v>1914</v>
      </c>
      <c r="E2144" s="5" t="str">
        <f>VLOOKUP(F2144,'Set up'!$A$2:$C$48,2,FALSE)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up'!$A$2:$C$48,3,FALSE)</f>
        <v>Cash</v>
      </c>
      <c r="J2144" s="5">
        <f>VLOOKUP(F2144,'Set up'!$A$2:$D$48,4,FALSE)</f>
        <v>0</v>
      </c>
      <c r="K2144" s="4">
        <f t="shared" si="748"/>
        <v>45191</v>
      </c>
      <c r="L2144" s="5">
        <f t="shared" si="749"/>
        <v>9</v>
      </c>
      <c r="M2144" s="5">
        <f t="shared" si="750"/>
        <v>2023</v>
      </c>
      <c r="N2144" s="96">
        <v>165</v>
      </c>
      <c r="O2144" s="6">
        <f t="shared" si="751"/>
        <v>-165</v>
      </c>
      <c r="P2144" s="6">
        <f t="shared" si="752"/>
        <v>0</v>
      </c>
      <c r="Q2144" s="7">
        <f t="shared" si="753"/>
        <v>3645594.4500000016</v>
      </c>
      <c r="R2144" s="44" t="str">
        <f>VLOOKUP(F2144,'Set up'!$A$2:$E$48,5,FALSE)</f>
        <v>Cash</v>
      </c>
      <c r="S2144" s="1" t="s">
        <v>1974</v>
      </c>
    </row>
    <row r="2145" spans="1:19" ht="15" customHeight="1" x14ac:dyDescent="0.35">
      <c r="A2145" s="4" t="s">
        <v>1915</v>
      </c>
      <c r="B2145" s="5">
        <f t="shared" si="746"/>
        <v>9</v>
      </c>
      <c r="C2145" s="5">
        <f t="shared" si="747"/>
        <v>2023</v>
      </c>
      <c r="D2145" s="88" t="s">
        <v>1914</v>
      </c>
      <c r="E2145" s="5" t="str">
        <f>VLOOKUP(F2145,'Set up'!$A$2:$C$48,2,FALSE)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up'!$A$2:$C$48,3,FALSE)</f>
        <v>Cash</v>
      </c>
      <c r="J2145" s="5">
        <f>VLOOKUP(F2145,'Set up'!$A$2:$D$48,4,FALSE)</f>
        <v>0</v>
      </c>
      <c r="K2145" s="4">
        <f t="shared" si="748"/>
        <v>45191</v>
      </c>
      <c r="L2145" s="5">
        <f t="shared" si="749"/>
        <v>9</v>
      </c>
      <c r="M2145" s="5">
        <f t="shared" si="750"/>
        <v>2023</v>
      </c>
      <c r="N2145" s="96">
        <v>105</v>
      </c>
      <c r="O2145" s="6">
        <f t="shared" si="751"/>
        <v>-105</v>
      </c>
      <c r="P2145" s="6">
        <f t="shared" si="752"/>
        <v>0</v>
      </c>
      <c r="Q2145" s="7">
        <f t="shared" si="753"/>
        <v>3645699.4500000016</v>
      </c>
      <c r="R2145" s="44" t="str">
        <f>VLOOKUP(F2145,'Set up'!$A$2:$E$48,5,FALSE)</f>
        <v>Cash</v>
      </c>
      <c r="S2145" s="1" t="s">
        <v>1974</v>
      </c>
    </row>
    <row r="2146" spans="1:19" ht="15" customHeight="1" x14ac:dyDescent="0.35">
      <c r="A2146" s="4" t="s">
        <v>1915</v>
      </c>
      <c r="B2146" s="5">
        <f t="shared" si="746"/>
        <v>9</v>
      </c>
      <c r="C2146" s="5">
        <f t="shared" si="747"/>
        <v>2023</v>
      </c>
      <c r="D2146" s="88" t="s">
        <v>1914</v>
      </c>
      <c r="E2146" s="5" t="str">
        <f>VLOOKUP(F2146,'Set up'!$A$2:$C$48,2,FALSE)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up'!$A$2:$C$48,3,FALSE)</f>
        <v>Cash</v>
      </c>
      <c r="J2146" s="5">
        <f>VLOOKUP(F2146,'Set up'!$A$2:$D$48,4,FALSE)</f>
        <v>0</v>
      </c>
      <c r="K2146" s="4">
        <f t="shared" si="748"/>
        <v>45191</v>
      </c>
      <c r="L2146" s="5">
        <f t="shared" si="749"/>
        <v>9</v>
      </c>
      <c r="M2146" s="5">
        <f t="shared" si="750"/>
        <v>2023</v>
      </c>
      <c r="N2146" s="96">
        <v>187.5</v>
      </c>
      <c r="O2146" s="6">
        <f t="shared" si="751"/>
        <v>-187.5</v>
      </c>
      <c r="P2146" s="6">
        <f t="shared" si="752"/>
        <v>0</v>
      </c>
      <c r="Q2146" s="7">
        <f t="shared" si="753"/>
        <v>3645886.9500000016</v>
      </c>
      <c r="R2146" s="44" t="str">
        <f>VLOOKUP(F2146,'Set up'!$A$2:$E$48,5,FALSE)</f>
        <v>Cash</v>
      </c>
      <c r="S2146" s="1" t="s">
        <v>1974</v>
      </c>
    </row>
    <row r="2147" spans="1:19" ht="15" customHeight="1" x14ac:dyDescent="0.35">
      <c r="A2147" s="4">
        <v>45192</v>
      </c>
      <c r="B2147" s="5">
        <f t="shared" si="746"/>
        <v>9</v>
      </c>
      <c r="C2147" s="5">
        <f t="shared" si="747"/>
        <v>2023</v>
      </c>
      <c r="D2147" s="88" t="s">
        <v>1916</v>
      </c>
      <c r="E2147" s="5" t="str">
        <f>VLOOKUP(F2147,'Set up'!$A$2:$C$48,2,FALSE)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up'!$A$2:$C$48,3,FALSE)</f>
        <v>Cash</v>
      </c>
      <c r="J2147" s="5">
        <f>VLOOKUP(F2147,'Set up'!$A$2:$D$48,4,FALSE)</f>
        <v>0</v>
      </c>
      <c r="K2147" s="4">
        <f t="shared" si="748"/>
        <v>45192</v>
      </c>
      <c r="L2147" s="5">
        <f t="shared" si="749"/>
        <v>9</v>
      </c>
      <c r="M2147" s="5">
        <f t="shared" si="750"/>
        <v>2023</v>
      </c>
      <c r="N2147" s="96">
        <v>1738</v>
      </c>
      <c r="P2147" s="6">
        <f t="shared" si="752"/>
        <v>1738</v>
      </c>
      <c r="Q2147" s="7">
        <f t="shared" si="753"/>
        <v>3647624.9500000016</v>
      </c>
      <c r="R2147" s="44" t="str">
        <f>VLOOKUP(F2147,'Set up'!$A$2:$E$48,5,FALSE)</f>
        <v>Trsf</v>
      </c>
    </row>
    <row r="2148" spans="1:19" ht="15" customHeight="1" x14ac:dyDescent="0.35">
      <c r="A2148" s="4">
        <v>45192</v>
      </c>
      <c r="B2148" s="5">
        <f t="shared" si="746"/>
        <v>9</v>
      </c>
      <c r="C2148" s="5">
        <f t="shared" si="747"/>
        <v>2023</v>
      </c>
      <c r="D2148" s="88" t="s">
        <v>1916</v>
      </c>
      <c r="E2148" s="5" t="str">
        <f>VLOOKUP(F2148,'Set up'!$A$2:$C$48,2,FALSE)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up'!$A$2:$C$48,3,FALSE)</f>
        <v>Cash</v>
      </c>
      <c r="J2148" s="5">
        <f>VLOOKUP(F2148,'Set up'!$A$2:$D$48,4,FALSE)</f>
        <v>0</v>
      </c>
      <c r="K2148" s="4">
        <f t="shared" si="748"/>
        <v>45192</v>
      </c>
      <c r="L2148" s="5">
        <f t="shared" si="749"/>
        <v>9</v>
      </c>
      <c r="M2148" s="5">
        <f t="shared" si="750"/>
        <v>2023</v>
      </c>
      <c r="N2148" s="96">
        <v>390</v>
      </c>
      <c r="P2148" s="6">
        <f t="shared" si="752"/>
        <v>390</v>
      </c>
      <c r="Q2148" s="7">
        <f t="shared" si="753"/>
        <v>3648014.9500000016</v>
      </c>
      <c r="R2148" s="44" t="str">
        <f>VLOOKUP(F2148,'Set up'!$A$2:$E$48,5,FALSE)</f>
        <v>Trsf</v>
      </c>
    </row>
    <row r="2149" spans="1:19" ht="15" customHeight="1" x14ac:dyDescent="0.35">
      <c r="A2149" s="4">
        <v>45195</v>
      </c>
      <c r="B2149" s="5">
        <f t="shared" si="746"/>
        <v>9</v>
      </c>
      <c r="C2149" s="5">
        <f t="shared" si="747"/>
        <v>2023</v>
      </c>
      <c r="D2149" s="88" t="s">
        <v>1919</v>
      </c>
      <c r="E2149" s="5" t="str">
        <f>VLOOKUP(F2149,'Set up'!$A$2:$C$48,2,FALSE)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up'!$A$2:$C$48,3,FALSE)</f>
        <v>Cash</v>
      </c>
      <c r="J2149" s="5">
        <f>VLOOKUP(F2149,'Set up'!$A$2:$D$48,4,FALSE)</f>
        <v>0</v>
      </c>
      <c r="K2149" s="4">
        <f t="shared" si="748"/>
        <v>45195</v>
      </c>
      <c r="L2149" s="5">
        <f t="shared" si="749"/>
        <v>9</v>
      </c>
      <c r="M2149" s="5">
        <f t="shared" si="750"/>
        <v>2023</v>
      </c>
      <c r="N2149" s="96">
        <v>390</v>
      </c>
      <c r="O2149" s="6">
        <f t="shared" ref="O2149:O2150" si="754">-N2149</f>
        <v>-390</v>
      </c>
      <c r="P2149" s="6">
        <f t="shared" si="752"/>
        <v>0</v>
      </c>
      <c r="Q2149" s="7">
        <f t="shared" si="753"/>
        <v>3648404.9500000016</v>
      </c>
      <c r="R2149" s="44" t="str">
        <f>VLOOKUP(F2149,'Set up'!$A$2:$E$48,5,FALSE)</f>
        <v>Trsf</v>
      </c>
      <c r="S2149" s="1" t="s">
        <v>2419</v>
      </c>
    </row>
    <row r="2150" spans="1:19" ht="15" customHeight="1" x14ac:dyDescent="0.35">
      <c r="A2150" s="4">
        <v>45195</v>
      </c>
      <c r="B2150" s="5">
        <f t="shared" si="746"/>
        <v>9</v>
      </c>
      <c r="C2150" s="5">
        <f t="shared" si="747"/>
        <v>2023</v>
      </c>
      <c r="D2150" s="88" t="s">
        <v>1919</v>
      </c>
      <c r="E2150" s="5" t="str">
        <f>VLOOKUP(F2150,'Set up'!$A$2:$C$48,2,FALSE)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up'!$A$2:$C$48,3,FALSE)</f>
        <v>Cash</v>
      </c>
      <c r="J2150" s="5">
        <f>VLOOKUP(F2150,'Set up'!$A$2:$D$48,4,FALSE)</f>
        <v>0</v>
      </c>
      <c r="K2150" s="4">
        <f t="shared" si="748"/>
        <v>45195</v>
      </c>
      <c r="L2150" s="5">
        <f t="shared" si="749"/>
        <v>9</v>
      </c>
      <c r="M2150" s="5">
        <f t="shared" si="750"/>
        <v>2023</v>
      </c>
      <c r="N2150" s="96">
        <v>219</v>
      </c>
      <c r="O2150" s="6">
        <f t="shared" si="754"/>
        <v>-219</v>
      </c>
      <c r="P2150" s="6">
        <f t="shared" si="752"/>
        <v>0</v>
      </c>
      <c r="Q2150" s="7">
        <f t="shared" si="753"/>
        <v>3648623.9500000016</v>
      </c>
      <c r="R2150" s="44" t="str">
        <f>VLOOKUP(F2150,'Set up'!$A$2:$E$48,5,FALSE)</f>
        <v>Trsf</v>
      </c>
      <c r="S2150" s="1" t="s">
        <v>2420</v>
      </c>
    </row>
    <row r="2151" spans="1:19" ht="15" customHeight="1" x14ac:dyDescent="0.35">
      <c r="A2151" s="4">
        <v>45195</v>
      </c>
      <c r="B2151" s="5">
        <f t="shared" si="746"/>
        <v>9</v>
      </c>
      <c r="C2151" s="5">
        <f t="shared" si="747"/>
        <v>2023</v>
      </c>
      <c r="D2151" s="88" t="s">
        <v>1919</v>
      </c>
      <c r="E2151" s="5" t="str">
        <f>VLOOKUP(F2151,'Set up'!$A$2:$C$48,2,FALSE)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up'!$A$2:$C$48,3,FALSE)</f>
        <v>Cash</v>
      </c>
      <c r="J2151" s="5">
        <f>VLOOKUP(F2151,'Set up'!$A$2:$D$48,4,FALSE)</f>
        <v>0</v>
      </c>
      <c r="K2151" s="4">
        <f t="shared" si="748"/>
        <v>45195</v>
      </c>
      <c r="L2151" s="5">
        <f t="shared" si="749"/>
        <v>9</v>
      </c>
      <c r="M2151" s="5">
        <f t="shared" si="750"/>
        <v>2023</v>
      </c>
      <c r="N2151" s="96">
        <v>531</v>
      </c>
      <c r="O2151" s="6">
        <f>-117.7-413.3</f>
        <v>-531</v>
      </c>
      <c r="P2151" s="6">
        <f t="shared" si="752"/>
        <v>0</v>
      </c>
      <c r="Q2151" s="7">
        <f t="shared" si="753"/>
        <v>3649154.9500000016</v>
      </c>
      <c r="R2151" s="44" t="str">
        <f>VLOOKUP(F2151,'Set up'!$A$2:$E$48,5,FALSE)</f>
        <v>Trsf</v>
      </c>
      <c r="S2151" s="1" t="s">
        <v>2422</v>
      </c>
    </row>
    <row r="2152" spans="1:19" ht="15" customHeight="1" x14ac:dyDescent="0.35">
      <c r="A2152" s="4">
        <v>45195</v>
      </c>
      <c r="B2152" s="5">
        <f t="shared" si="746"/>
        <v>9</v>
      </c>
      <c r="C2152" s="5">
        <f t="shared" si="747"/>
        <v>2023</v>
      </c>
      <c r="D2152" s="88" t="s">
        <v>1919</v>
      </c>
      <c r="E2152" s="5" t="str">
        <f>VLOOKUP(F2152,'Set up'!$A$2:$C$48,2,FALSE)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up'!$A$2:$C$48,3,FALSE)</f>
        <v>Cash</v>
      </c>
      <c r="J2152" s="5">
        <f>VLOOKUP(F2152,'Set up'!$A$2:$D$48,4,FALSE)</f>
        <v>0</v>
      </c>
      <c r="K2152" s="4">
        <f t="shared" si="748"/>
        <v>45195</v>
      </c>
      <c r="L2152" s="5">
        <f t="shared" si="749"/>
        <v>9</v>
      </c>
      <c r="M2152" s="5">
        <f t="shared" si="750"/>
        <v>2023</v>
      </c>
      <c r="N2152" s="96">
        <v>95</v>
      </c>
      <c r="O2152" s="6">
        <f t="shared" ref="O2152" si="755">-N2152</f>
        <v>-95</v>
      </c>
      <c r="P2152" s="6">
        <f t="shared" si="752"/>
        <v>0</v>
      </c>
      <c r="Q2152" s="7">
        <f t="shared" si="753"/>
        <v>3649249.9500000016</v>
      </c>
      <c r="R2152" s="44" t="str">
        <f>VLOOKUP(F2152,'Set up'!$A$2:$E$48,5,FALSE)</f>
        <v>Trsf</v>
      </c>
      <c r="S2152" s="1" t="s">
        <v>2423</v>
      </c>
    </row>
    <row r="2153" spans="1:19" ht="15" customHeight="1" x14ac:dyDescent="0.35">
      <c r="A2153" s="4">
        <v>45195</v>
      </c>
      <c r="B2153" s="5">
        <f t="shared" si="746"/>
        <v>9</v>
      </c>
      <c r="C2153" s="5">
        <f t="shared" si="747"/>
        <v>2023</v>
      </c>
      <c r="D2153" s="88" t="s">
        <v>1920</v>
      </c>
      <c r="E2153" s="5" t="str">
        <f>VLOOKUP(F2153,'Set up'!$A$2:$C$48,2,FALSE)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up'!$A$2:$C$48,3,FALSE)</f>
        <v>Cash</v>
      </c>
      <c r="J2153" s="5">
        <f>VLOOKUP(F2153,'Set up'!$A$2:$D$48,4,FALSE)</f>
        <v>0</v>
      </c>
      <c r="K2153" s="4">
        <f t="shared" si="748"/>
        <v>45195</v>
      </c>
      <c r="L2153" s="5">
        <f t="shared" si="749"/>
        <v>9</v>
      </c>
      <c r="M2153" s="5">
        <f t="shared" si="750"/>
        <v>2023</v>
      </c>
      <c r="N2153" s="96">
        <v>420</v>
      </c>
      <c r="P2153" s="6">
        <f t="shared" si="752"/>
        <v>420</v>
      </c>
      <c r="Q2153" s="7">
        <f t="shared" si="753"/>
        <v>3649669.9500000016</v>
      </c>
      <c r="R2153" s="44" t="str">
        <f>VLOOKUP(F2153,'Set up'!$A$2:$E$48,5,FALSE)</f>
        <v>Trsf</v>
      </c>
    </row>
    <row r="2154" spans="1:19" ht="15" customHeight="1" x14ac:dyDescent="0.35">
      <c r="A2154" s="4">
        <v>45195</v>
      </c>
      <c r="B2154" s="5">
        <f t="shared" si="746"/>
        <v>9</v>
      </c>
      <c r="C2154" s="5">
        <f t="shared" si="747"/>
        <v>2023</v>
      </c>
      <c r="D2154" s="88" t="s">
        <v>1920</v>
      </c>
      <c r="E2154" s="5" t="str">
        <f>VLOOKUP(F2154,'Set up'!$A$2:$C$48,2,FALSE)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up'!$A$2:$C$48,3,FALSE)</f>
        <v>Cash</v>
      </c>
      <c r="J2154" s="5">
        <f>VLOOKUP(F2154,'Set up'!$A$2:$D$48,4,FALSE)</f>
        <v>0</v>
      </c>
      <c r="K2154" s="4">
        <f t="shared" si="748"/>
        <v>45195</v>
      </c>
      <c r="L2154" s="5">
        <f t="shared" si="749"/>
        <v>9</v>
      </c>
      <c r="M2154" s="5">
        <f t="shared" si="750"/>
        <v>2023</v>
      </c>
      <c r="N2154" s="96">
        <v>421.2</v>
      </c>
      <c r="P2154" s="6">
        <f t="shared" si="752"/>
        <v>421.2</v>
      </c>
      <c r="Q2154" s="7">
        <f t="shared" si="753"/>
        <v>3650091.1500000018</v>
      </c>
      <c r="R2154" s="44" t="str">
        <f>VLOOKUP(F2154,'Set up'!$A$2:$E$48,5,FALSE)</f>
        <v>Trsf</v>
      </c>
    </row>
    <row r="2155" spans="1:19" ht="15" customHeight="1" x14ac:dyDescent="0.35">
      <c r="A2155" s="4">
        <v>45195</v>
      </c>
      <c r="B2155" s="5">
        <f t="shared" ref="B2155:B2167" si="756">MONTH(A2155)</f>
        <v>9</v>
      </c>
      <c r="C2155" s="5">
        <f t="shared" ref="C2155:C2167" si="757">YEAR(A2155)</f>
        <v>2023</v>
      </c>
      <c r="D2155" s="88" t="s">
        <v>1920</v>
      </c>
      <c r="E2155" s="5" t="str">
        <f>VLOOKUP(F2155,'Set up'!$A$2:$C$48,2,FALSE)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up'!$A$2:$C$48,3,FALSE)</f>
        <v>Cash</v>
      </c>
      <c r="J2155" s="5">
        <f>VLOOKUP(F2155,'Set up'!$A$2:$D$48,4,FALSE)</f>
        <v>0</v>
      </c>
      <c r="K2155" s="4">
        <f t="shared" ref="K2155:K2167" si="758">A2155+J2155</f>
        <v>45195</v>
      </c>
      <c r="L2155" s="5">
        <f t="shared" ref="L2155:L2167" si="759">MONTH(K2155)</f>
        <v>9</v>
      </c>
      <c r="M2155" s="5">
        <f t="shared" ref="M2155:M2167" si="760">YEAR(K2155)</f>
        <v>2023</v>
      </c>
      <c r="N2155" s="96">
        <v>250</v>
      </c>
      <c r="P2155" s="6">
        <f t="shared" ref="P2155:P2167" si="761">SUM(N2155+O2155)</f>
        <v>250</v>
      </c>
      <c r="Q2155" s="7">
        <f t="shared" ref="Q2155:Q2167" si="762">SUM(Q2154+N2155)</f>
        <v>3650341.1500000018</v>
      </c>
      <c r="R2155" s="44" t="str">
        <f>VLOOKUP(F2155,'Set up'!$A$2:$E$48,5,FALSE)</f>
        <v>Trsf</v>
      </c>
    </row>
    <row r="2156" spans="1:19" ht="15" customHeight="1" x14ac:dyDescent="0.35">
      <c r="A2156" s="4">
        <v>45195</v>
      </c>
      <c r="B2156" s="5">
        <f t="shared" si="756"/>
        <v>9</v>
      </c>
      <c r="C2156" s="5">
        <f t="shared" si="757"/>
        <v>2023</v>
      </c>
      <c r="D2156" s="88" t="s">
        <v>1920</v>
      </c>
      <c r="E2156" s="5" t="str">
        <f>VLOOKUP(F2156,'Set up'!$A$2:$C$48,2,FALSE)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up'!$A$2:$C$48,3,FALSE)</f>
        <v>Cash</v>
      </c>
      <c r="J2156" s="5">
        <f>VLOOKUP(F2156,'Set up'!$A$2:$D$48,4,FALSE)</f>
        <v>0</v>
      </c>
      <c r="K2156" s="4">
        <f t="shared" si="758"/>
        <v>45195</v>
      </c>
      <c r="L2156" s="5">
        <f t="shared" si="759"/>
        <v>9</v>
      </c>
      <c r="M2156" s="5">
        <f t="shared" si="760"/>
        <v>2023</v>
      </c>
      <c r="N2156" s="96">
        <v>105</v>
      </c>
      <c r="P2156" s="6">
        <f t="shared" si="761"/>
        <v>105</v>
      </c>
      <c r="Q2156" s="7">
        <f t="shared" si="762"/>
        <v>3650446.1500000018</v>
      </c>
      <c r="R2156" s="44" t="str">
        <f>VLOOKUP(F2156,'Set up'!$A$2:$E$48,5,FALSE)</f>
        <v>Trsf</v>
      </c>
    </row>
    <row r="2157" spans="1:19" ht="15" customHeight="1" x14ac:dyDescent="0.35">
      <c r="A2157" s="4">
        <v>45196</v>
      </c>
      <c r="B2157" s="5">
        <f t="shared" si="756"/>
        <v>9</v>
      </c>
      <c r="C2157" s="5">
        <f t="shared" si="757"/>
        <v>2023</v>
      </c>
      <c r="D2157" s="88" t="s">
        <v>1921</v>
      </c>
      <c r="E2157" s="5" t="str">
        <f>VLOOKUP(F2157,'Set up'!$A$2:$C$48,2,FALSE)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up'!$A$2:$C$48,3,FALSE)</f>
        <v>Cash</v>
      </c>
      <c r="J2157" s="5">
        <f>VLOOKUP(F2157,'Set up'!$A$2:$D$48,4,FALSE)</f>
        <v>0</v>
      </c>
      <c r="K2157" s="4">
        <f t="shared" si="758"/>
        <v>45196</v>
      </c>
      <c r="L2157" s="5">
        <f t="shared" si="759"/>
        <v>9</v>
      </c>
      <c r="M2157" s="5">
        <f t="shared" si="760"/>
        <v>2023</v>
      </c>
      <c r="N2157" s="96">
        <v>500</v>
      </c>
      <c r="P2157" s="6">
        <f t="shared" si="761"/>
        <v>500</v>
      </c>
      <c r="Q2157" s="7">
        <f t="shared" si="762"/>
        <v>3650946.1500000018</v>
      </c>
      <c r="R2157" s="44" t="str">
        <f>VLOOKUP(F2157,'Set up'!$A$2:$E$48,5,FALSE)</f>
        <v>Trsf</v>
      </c>
    </row>
    <row r="2158" spans="1:19" ht="15" customHeight="1" x14ac:dyDescent="0.35">
      <c r="A2158" s="4">
        <v>45196</v>
      </c>
      <c r="B2158" s="5">
        <f t="shared" si="756"/>
        <v>9</v>
      </c>
      <c r="C2158" s="5">
        <f t="shared" si="757"/>
        <v>2023</v>
      </c>
      <c r="D2158" s="88" t="s">
        <v>1923</v>
      </c>
      <c r="E2158" s="5" t="str">
        <f>VLOOKUP(F2158,'Set up'!$A$2:$C$48,2,FALSE)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up'!$A$2:$C$48,3,FALSE)</f>
        <v>Cash</v>
      </c>
      <c r="J2158" s="5">
        <f>VLOOKUP(F2158,'Set up'!$A$2:$D$48,4,FALSE)</f>
        <v>0</v>
      </c>
      <c r="K2158" s="4">
        <f t="shared" si="758"/>
        <v>45196</v>
      </c>
      <c r="L2158" s="5">
        <f t="shared" si="759"/>
        <v>9</v>
      </c>
      <c r="M2158" s="5">
        <f t="shared" si="760"/>
        <v>2023</v>
      </c>
      <c r="N2158" s="96">
        <v>12848</v>
      </c>
      <c r="P2158" s="6">
        <f t="shared" si="761"/>
        <v>12848</v>
      </c>
      <c r="Q2158" s="7">
        <f t="shared" si="762"/>
        <v>3663794.1500000018</v>
      </c>
      <c r="R2158" s="44" t="str">
        <f>VLOOKUP(F2158,'Set up'!$A$2:$E$48,5,FALSE)</f>
        <v>Trsf</v>
      </c>
    </row>
    <row r="2159" spans="1:19" ht="15" customHeight="1" x14ac:dyDescent="0.35">
      <c r="A2159" s="4">
        <v>45196</v>
      </c>
      <c r="B2159" s="5">
        <f t="shared" si="756"/>
        <v>9</v>
      </c>
      <c r="C2159" s="5">
        <f t="shared" si="757"/>
        <v>2023</v>
      </c>
      <c r="D2159" s="88" t="s">
        <v>1923</v>
      </c>
      <c r="E2159" s="5" t="str">
        <f>VLOOKUP(F2159,'Set up'!$A$2:$C$48,2,FALSE)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up'!$A$2:$C$48,3,FALSE)</f>
        <v>Cash</v>
      </c>
      <c r="J2159" s="5">
        <f>VLOOKUP(F2159,'Set up'!$A$2:$D$48,4,FALSE)</f>
        <v>0</v>
      </c>
      <c r="K2159" s="4">
        <f t="shared" si="758"/>
        <v>45196</v>
      </c>
      <c r="L2159" s="5">
        <f t="shared" si="759"/>
        <v>9</v>
      </c>
      <c r="M2159" s="5">
        <f t="shared" si="760"/>
        <v>2023</v>
      </c>
      <c r="N2159" s="96">
        <v>4536</v>
      </c>
      <c r="P2159" s="6">
        <f t="shared" si="761"/>
        <v>4536</v>
      </c>
      <c r="Q2159" s="7">
        <f t="shared" si="762"/>
        <v>3668330.1500000018</v>
      </c>
      <c r="R2159" s="44" t="str">
        <f>VLOOKUP(F2159,'Set up'!$A$2:$E$48,5,FALSE)</f>
        <v>Trsf</v>
      </c>
    </row>
    <row r="2160" spans="1:19" ht="15" customHeight="1" x14ac:dyDescent="0.35">
      <c r="A2160" s="4">
        <v>45196</v>
      </c>
      <c r="B2160" s="5">
        <f t="shared" si="756"/>
        <v>9</v>
      </c>
      <c r="C2160" s="5">
        <f t="shared" si="757"/>
        <v>2023</v>
      </c>
      <c r="D2160" s="88" t="s">
        <v>1923</v>
      </c>
      <c r="E2160" s="5" t="str">
        <f>VLOOKUP(F2160,'Set up'!$A$2:$C$48,2,FALSE)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up'!$A$2:$C$48,3,FALSE)</f>
        <v>Cash</v>
      </c>
      <c r="J2160" s="5">
        <f>VLOOKUP(F2160,'Set up'!$A$2:$D$48,4,FALSE)</f>
        <v>0</v>
      </c>
      <c r="K2160" s="4">
        <f t="shared" si="758"/>
        <v>45196</v>
      </c>
      <c r="L2160" s="5">
        <f t="shared" si="759"/>
        <v>9</v>
      </c>
      <c r="M2160" s="5">
        <f t="shared" si="760"/>
        <v>2023</v>
      </c>
      <c r="N2160" s="96">
        <v>2808</v>
      </c>
      <c r="P2160" s="6">
        <f t="shared" si="761"/>
        <v>2808</v>
      </c>
      <c r="Q2160" s="7">
        <f t="shared" si="762"/>
        <v>3671138.1500000018</v>
      </c>
      <c r="R2160" s="44" t="str">
        <f>VLOOKUP(F2160,'Set up'!$A$2:$E$48,5,FALSE)</f>
        <v>Trsf</v>
      </c>
    </row>
    <row r="2161" spans="1:19" ht="15" customHeight="1" x14ac:dyDescent="0.35">
      <c r="A2161" s="4">
        <v>45196</v>
      </c>
      <c r="B2161" s="5">
        <f t="shared" si="756"/>
        <v>9</v>
      </c>
      <c r="C2161" s="5">
        <f t="shared" si="757"/>
        <v>2023</v>
      </c>
      <c r="D2161" s="88" t="s">
        <v>1923</v>
      </c>
      <c r="E2161" s="5" t="str">
        <f>VLOOKUP(F2161,'Set up'!$A$2:$C$48,2,FALSE)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up'!$A$2:$C$48,3,FALSE)</f>
        <v>Cash</v>
      </c>
      <c r="J2161" s="5">
        <f>VLOOKUP(F2161,'Set up'!$A$2:$D$48,4,FALSE)</f>
        <v>0</v>
      </c>
      <c r="K2161" s="4">
        <f t="shared" si="758"/>
        <v>45196</v>
      </c>
      <c r="L2161" s="5">
        <f t="shared" si="759"/>
        <v>9</v>
      </c>
      <c r="M2161" s="5">
        <f t="shared" si="760"/>
        <v>2023</v>
      </c>
      <c r="N2161" s="96">
        <v>1000</v>
      </c>
      <c r="P2161" s="6">
        <f t="shared" si="761"/>
        <v>1000</v>
      </c>
      <c r="Q2161" s="7">
        <f t="shared" si="762"/>
        <v>3672138.1500000018</v>
      </c>
      <c r="R2161" s="44" t="str">
        <f>VLOOKUP(F2161,'Set up'!$A$2:$E$48,5,FALSE)</f>
        <v>Trsf</v>
      </c>
    </row>
    <row r="2162" spans="1:19" ht="15" customHeight="1" x14ac:dyDescent="0.35">
      <c r="A2162" s="4">
        <v>45196</v>
      </c>
      <c r="B2162" s="5">
        <f t="shared" si="756"/>
        <v>9</v>
      </c>
      <c r="C2162" s="5">
        <f t="shared" si="757"/>
        <v>2023</v>
      </c>
      <c r="D2162" s="88" t="s">
        <v>1923</v>
      </c>
      <c r="E2162" s="5" t="str">
        <f>VLOOKUP(F2162,'Set up'!$A$2:$C$48,2,FALSE)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up'!$A$2:$C$48,3,FALSE)</f>
        <v>Cash</v>
      </c>
      <c r="J2162" s="5">
        <f>VLOOKUP(F2162,'Set up'!$A$2:$D$48,4,FALSE)</f>
        <v>0</v>
      </c>
      <c r="K2162" s="4">
        <f t="shared" si="758"/>
        <v>45196</v>
      </c>
      <c r="L2162" s="5">
        <f t="shared" si="759"/>
        <v>9</v>
      </c>
      <c r="M2162" s="5">
        <f t="shared" si="760"/>
        <v>2023</v>
      </c>
      <c r="N2162" s="96">
        <v>380</v>
      </c>
      <c r="P2162" s="6">
        <f t="shared" si="761"/>
        <v>380</v>
      </c>
      <c r="Q2162" s="7">
        <f t="shared" si="762"/>
        <v>3672518.1500000018</v>
      </c>
      <c r="R2162" s="44" t="str">
        <f>VLOOKUP(F2162,'Set up'!$A$2:$E$48,5,FALSE)</f>
        <v>Trsf</v>
      </c>
    </row>
    <row r="2163" spans="1:19" ht="15" customHeight="1" x14ac:dyDescent="0.35">
      <c r="A2163" s="4">
        <v>45198</v>
      </c>
      <c r="B2163" s="5">
        <f t="shared" si="756"/>
        <v>9</v>
      </c>
      <c r="C2163" s="5">
        <f t="shared" si="757"/>
        <v>2023</v>
      </c>
      <c r="D2163" s="88" t="s">
        <v>1924</v>
      </c>
      <c r="E2163" s="5" t="str">
        <f>VLOOKUP(F2163,'Set up'!$A$2:$C$48,2,FALSE)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up'!$A$2:$C$48,3,FALSE)</f>
        <v>Cash</v>
      </c>
      <c r="J2163" s="5">
        <f>VLOOKUP(F2163,'Set up'!$A$2:$D$48,4,FALSE)</f>
        <v>0</v>
      </c>
      <c r="K2163" s="4">
        <f t="shared" si="758"/>
        <v>45198</v>
      </c>
      <c r="L2163" s="5">
        <f t="shared" si="759"/>
        <v>9</v>
      </c>
      <c r="M2163" s="5">
        <f t="shared" si="760"/>
        <v>2023</v>
      </c>
      <c r="N2163" s="96">
        <v>250</v>
      </c>
      <c r="O2163" s="6">
        <f t="shared" ref="O2163" si="763">-N2163</f>
        <v>-250</v>
      </c>
      <c r="P2163" s="6">
        <f t="shared" si="761"/>
        <v>0</v>
      </c>
      <c r="Q2163" s="7">
        <f t="shared" si="762"/>
        <v>3672768.1500000018</v>
      </c>
      <c r="R2163" s="44" t="str">
        <f>VLOOKUP(F2163,'Set up'!$A$2:$E$48,5,FALSE)</f>
        <v>Trsf</v>
      </c>
      <c r="S2163" s="1" t="s">
        <v>2424</v>
      </c>
    </row>
    <row r="2164" spans="1:19" ht="15" customHeight="1" x14ac:dyDescent="0.35">
      <c r="A2164" s="4">
        <v>45199</v>
      </c>
      <c r="B2164" s="5">
        <f t="shared" si="756"/>
        <v>9</v>
      </c>
      <c r="C2164" s="5">
        <f t="shared" si="757"/>
        <v>2023</v>
      </c>
      <c r="D2164" s="88" t="s">
        <v>1925</v>
      </c>
      <c r="E2164" s="5" t="str">
        <f>VLOOKUP(F2164,'Set up'!$A$2:$C$48,2,FALSE)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up'!$A$2:$C$48,3,FALSE)</f>
        <v>Cash</v>
      </c>
      <c r="J2164" s="5">
        <f>VLOOKUP(F2164,'Set up'!$A$2:$D$48,4,FALSE)</f>
        <v>0</v>
      </c>
      <c r="K2164" s="4">
        <f t="shared" si="758"/>
        <v>45199</v>
      </c>
      <c r="L2164" s="5">
        <f t="shared" si="759"/>
        <v>9</v>
      </c>
      <c r="M2164" s="5">
        <f t="shared" si="760"/>
        <v>2023</v>
      </c>
      <c r="N2164" s="96">
        <v>312.5</v>
      </c>
      <c r="P2164" s="6">
        <f t="shared" si="761"/>
        <v>312.5</v>
      </c>
      <c r="Q2164" s="7">
        <f t="shared" si="762"/>
        <v>3673080.6500000018</v>
      </c>
      <c r="R2164" s="44" t="str">
        <f>VLOOKUP(F2164,'Set up'!$A$2:$E$48,5,FALSE)</f>
        <v>Trsf</v>
      </c>
    </row>
    <row r="2165" spans="1:19" ht="15" customHeight="1" x14ac:dyDescent="0.35">
      <c r="A2165" s="4">
        <v>45199</v>
      </c>
      <c r="B2165" s="5">
        <f t="shared" si="756"/>
        <v>9</v>
      </c>
      <c r="C2165" s="5">
        <f t="shared" si="757"/>
        <v>2023</v>
      </c>
      <c r="D2165" s="88" t="s">
        <v>1926</v>
      </c>
      <c r="E2165" s="5" t="str">
        <f>VLOOKUP(F2165,'Set up'!$A$2:$C$48,2,FALSE)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up'!$A$2:$C$48,3,FALSE)</f>
        <v>Cash</v>
      </c>
      <c r="J2165" s="5">
        <f>VLOOKUP(F2165,'Set up'!$A$2:$D$48,4,FALSE)</f>
        <v>0</v>
      </c>
      <c r="K2165" s="4">
        <f t="shared" si="758"/>
        <v>45199</v>
      </c>
      <c r="L2165" s="5">
        <f t="shared" si="759"/>
        <v>9</v>
      </c>
      <c r="M2165" s="5">
        <f t="shared" si="760"/>
        <v>2023</v>
      </c>
      <c r="N2165" s="96">
        <v>8030</v>
      </c>
      <c r="P2165" s="6">
        <f t="shared" si="761"/>
        <v>8030</v>
      </c>
      <c r="Q2165" s="7">
        <f t="shared" si="762"/>
        <v>3681110.6500000018</v>
      </c>
      <c r="R2165" s="44" t="str">
        <f>VLOOKUP(F2165,'Set up'!$A$2:$E$48,5,FALSE)</f>
        <v>Trsf</v>
      </c>
    </row>
    <row r="2166" spans="1:19" ht="15" customHeight="1" x14ac:dyDescent="0.35">
      <c r="A2166" s="4">
        <v>45199</v>
      </c>
      <c r="B2166" s="5">
        <f t="shared" si="756"/>
        <v>9</v>
      </c>
      <c r="C2166" s="5">
        <f t="shared" si="757"/>
        <v>2023</v>
      </c>
      <c r="D2166" s="88" t="s">
        <v>1926</v>
      </c>
      <c r="E2166" s="5" t="str">
        <f>VLOOKUP(F2166,'Set up'!$A$2:$C$48,2,FALSE)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up'!$A$2:$C$48,3,FALSE)</f>
        <v>Cash</v>
      </c>
      <c r="J2166" s="5">
        <f>VLOOKUP(F2166,'Set up'!$A$2:$D$48,4,FALSE)</f>
        <v>0</v>
      </c>
      <c r="K2166" s="4">
        <f t="shared" si="758"/>
        <v>45199</v>
      </c>
      <c r="L2166" s="5">
        <f t="shared" si="759"/>
        <v>9</v>
      </c>
      <c r="M2166" s="5">
        <f t="shared" si="760"/>
        <v>2023</v>
      </c>
      <c r="N2166" s="96">
        <v>2835</v>
      </c>
      <c r="P2166" s="6">
        <f t="shared" si="761"/>
        <v>2835</v>
      </c>
      <c r="Q2166" s="7">
        <f t="shared" si="762"/>
        <v>3683945.6500000018</v>
      </c>
      <c r="R2166" s="44" t="str">
        <f>VLOOKUP(F2166,'Set up'!$A$2:$E$48,5,FALSE)</f>
        <v>Trsf</v>
      </c>
    </row>
    <row r="2167" spans="1:19" ht="15" customHeight="1" x14ac:dyDescent="0.35">
      <c r="A2167" s="4">
        <v>45199</v>
      </c>
      <c r="B2167" s="5">
        <f t="shared" si="756"/>
        <v>9</v>
      </c>
      <c r="C2167" s="5">
        <f t="shared" si="757"/>
        <v>2023</v>
      </c>
      <c r="D2167" s="88" t="s">
        <v>1926</v>
      </c>
      <c r="E2167" s="5" t="str">
        <f>VLOOKUP(F2167,'Set up'!$A$2:$C$48,2,FALSE)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up'!$A$2:$C$48,3,FALSE)</f>
        <v>Cash</v>
      </c>
      <c r="J2167" s="5">
        <f>VLOOKUP(F2167,'Set up'!$A$2:$D$48,4,FALSE)</f>
        <v>0</v>
      </c>
      <c r="K2167" s="4">
        <f t="shared" si="758"/>
        <v>45199</v>
      </c>
      <c r="L2167" s="5">
        <f t="shared" si="759"/>
        <v>9</v>
      </c>
      <c r="M2167" s="5">
        <f t="shared" si="760"/>
        <v>2023</v>
      </c>
      <c r="N2167" s="96">
        <v>1872</v>
      </c>
      <c r="P2167" s="6">
        <f t="shared" si="761"/>
        <v>1872</v>
      </c>
      <c r="Q2167" s="7">
        <f t="shared" si="762"/>
        <v>3685817.6500000018</v>
      </c>
      <c r="R2167" s="44" t="str">
        <f>VLOOKUP(F2167,'Set up'!$A$2:$E$48,5,FALSE)</f>
        <v>Trsf</v>
      </c>
    </row>
    <row r="2168" spans="1:19" ht="15" customHeight="1" x14ac:dyDescent="0.35">
      <c r="A2168" s="4">
        <v>45199</v>
      </c>
      <c r="B2168" s="5">
        <f t="shared" ref="B2168:B2170" si="764">MONTH(A2168)</f>
        <v>9</v>
      </c>
      <c r="C2168" s="5">
        <f t="shared" ref="C2168:C2170" si="765">YEAR(A2168)</f>
        <v>2023</v>
      </c>
      <c r="D2168" s="88" t="s">
        <v>1926</v>
      </c>
      <c r="E2168" s="5" t="str">
        <f>VLOOKUP(F2168,'Set up'!$A$2:$C$48,2,FALSE)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up'!$A$2:$C$48,3,FALSE)</f>
        <v>Cash</v>
      </c>
      <c r="J2168" s="5">
        <f>VLOOKUP(F2168,'Set up'!$A$2:$D$48,4,FALSE)</f>
        <v>0</v>
      </c>
      <c r="K2168" s="4">
        <f t="shared" ref="K2168:K2169" si="766">A2168+J2168</f>
        <v>45199</v>
      </c>
      <c r="L2168" s="5">
        <f t="shared" ref="L2168:L2169" si="767">MONTH(K2168)</f>
        <v>9</v>
      </c>
      <c r="M2168" s="5">
        <f t="shared" ref="M2168:M2169" si="768">YEAR(K2168)</f>
        <v>2023</v>
      </c>
      <c r="N2168" s="96">
        <v>1000</v>
      </c>
      <c r="P2168" s="6">
        <f t="shared" ref="P2168:P2228" si="769">SUM(N2168+O2168)</f>
        <v>1000</v>
      </c>
      <c r="Q2168" s="7">
        <f t="shared" ref="Q2168:Q2169" si="770">SUM(Q2167+N2168)</f>
        <v>3686817.6500000018</v>
      </c>
      <c r="R2168" s="44" t="str">
        <f>VLOOKUP(F2168,'Set up'!$A$2:$E$48,5,FALSE)</f>
        <v>Trsf</v>
      </c>
    </row>
    <row r="2169" spans="1:19" ht="15" customHeight="1" x14ac:dyDescent="0.35">
      <c r="A2169" s="4">
        <v>45199</v>
      </c>
      <c r="B2169" s="5">
        <f t="shared" si="764"/>
        <v>9</v>
      </c>
      <c r="C2169" s="5">
        <f t="shared" si="765"/>
        <v>2023</v>
      </c>
      <c r="D2169" s="88" t="s">
        <v>1926</v>
      </c>
      <c r="E2169" s="5" t="str">
        <f>VLOOKUP(F2169,'Set up'!$A$2:$C$48,2,FALSE)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up'!$A$2:$C$48,3,FALSE)</f>
        <v>Cash</v>
      </c>
      <c r="J2169" s="5">
        <f>VLOOKUP(F2169,'Set up'!$A$2:$D$48,4,FALSE)</f>
        <v>0</v>
      </c>
      <c r="K2169" s="4">
        <f t="shared" si="766"/>
        <v>45199</v>
      </c>
      <c r="L2169" s="5">
        <f t="shared" si="767"/>
        <v>9</v>
      </c>
      <c r="M2169" s="5">
        <f t="shared" si="768"/>
        <v>2023</v>
      </c>
      <c r="N2169" s="96">
        <v>380</v>
      </c>
      <c r="P2169" s="6">
        <f t="shared" si="769"/>
        <v>380</v>
      </c>
      <c r="Q2169" s="7">
        <f t="shared" si="770"/>
        <v>3687197.6500000018</v>
      </c>
      <c r="R2169" s="44" t="str">
        <f>VLOOKUP(F2169,'Set up'!$A$2:$E$48,5,FALSE)</f>
        <v>Trsf</v>
      </c>
    </row>
    <row r="2170" spans="1:19" ht="15" customHeight="1" x14ac:dyDescent="0.35">
      <c r="A2170" s="4">
        <v>45201</v>
      </c>
      <c r="B2170" s="5">
        <f t="shared" si="764"/>
        <v>10</v>
      </c>
      <c r="C2170" s="5">
        <f t="shared" si="765"/>
        <v>2023</v>
      </c>
      <c r="D2170" s="88" t="s">
        <v>1988</v>
      </c>
      <c r="E2170" s="5" t="str">
        <f>VLOOKUP(F2170,'Set up'!$A$2:$C$48,2,FALSE)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up'!$A$2:$C$48,3,FALSE)</f>
        <v>Cash</v>
      </c>
      <c r="J2170" s="5">
        <f>VLOOKUP(F2170,'Set up'!$A$2:$D$48,4,FALSE)</f>
        <v>0</v>
      </c>
      <c r="K2170" s="4">
        <f t="shared" ref="K2170:K2214" si="771">A2170+J2170</f>
        <v>45201</v>
      </c>
      <c r="L2170" s="5">
        <f t="shared" ref="L2170:L2214" si="772">MONTH(K2170)</f>
        <v>10</v>
      </c>
      <c r="M2170" s="5">
        <f t="shared" ref="M2170:M2214" si="773">YEAR(K2170)</f>
        <v>2023</v>
      </c>
      <c r="N2170" s="96">
        <v>3388</v>
      </c>
      <c r="O2170" s="6">
        <f t="shared" ref="O2170:O2178" si="774">-N2170</f>
        <v>-3388</v>
      </c>
      <c r="P2170" s="6">
        <f t="shared" si="769"/>
        <v>0</v>
      </c>
      <c r="Q2170" s="7">
        <f t="shared" ref="Q2170:Q2214" si="775">SUM(Q2169+N2170)</f>
        <v>3690585.6500000018</v>
      </c>
      <c r="R2170" s="44" t="str">
        <f>VLOOKUP(F2170,'Set up'!$A$2:$E$48,5,FALSE)</f>
        <v>Cash</v>
      </c>
      <c r="S2170" s="1" t="s">
        <v>2084</v>
      </c>
    </row>
    <row r="2171" spans="1:19" ht="15" customHeight="1" x14ac:dyDescent="0.35">
      <c r="A2171" s="4">
        <v>45201</v>
      </c>
      <c r="B2171" s="5">
        <f t="shared" ref="B2171:B2214" si="776">MONTH(A2171)</f>
        <v>10</v>
      </c>
      <c r="C2171" s="5">
        <f t="shared" ref="C2171:C2214" si="777">YEAR(A2171)</f>
        <v>2023</v>
      </c>
      <c r="D2171" s="88" t="s">
        <v>1988</v>
      </c>
      <c r="E2171" s="5" t="str">
        <f>VLOOKUP(F2171,'Set up'!$A$2:$C$48,2,FALSE)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up'!$A$2:$C$48,3,FALSE)</f>
        <v>Cash</v>
      </c>
      <c r="J2171" s="5">
        <f>VLOOKUP(F2171,'Set up'!$A$2:$D$48,4,FALSE)</f>
        <v>0</v>
      </c>
      <c r="K2171" s="4">
        <f t="shared" si="771"/>
        <v>45201</v>
      </c>
      <c r="L2171" s="5">
        <f t="shared" si="772"/>
        <v>10</v>
      </c>
      <c r="M2171" s="5">
        <f t="shared" si="773"/>
        <v>2023</v>
      </c>
      <c r="N2171" s="96">
        <v>702</v>
      </c>
      <c r="O2171" s="6">
        <f t="shared" si="774"/>
        <v>-702</v>
      </c>
      <c r="P2171" s="6">
        <f t="shared" si="769"/>
        <v>0</v>
      </c>
      <c r="Q2171" s="7">
        <f t="shared" si="775"/>
        <v>3691287.6500000018</v>
      </c>
      <c r="R2171" s="44" t="str">
        <f>VLOOKUP(F2171,'Set up'!$A$2:$E$48,5,FALSE)</f>
        <v>Cash</v>
      </c>
      <c r="S2171" s="1" t="s">
        <v>2084</v>
      </c>
    </row>
    <row r="2172" spans="1:19" ht="15" customHeight="1" x14ac:dyDescent="0.35">
      <c r="A2172" s="4">
        <v>45201</v>
      </c>
      <c r="B2172" s="5">
        <f t="shared" si="776"/>
        <v>10</v>
      </c>
      <c r="C2172" s="5">
        <f t="shared" si="777"/>
        <v>2023</v>
      </c>
      <c r="D2172" s="88" t="s">
        <v>1988</v>
      </c>
      <c r="E2172" s="5" t="str">
        <f>VLOOKUP(F2172,'Set up'!$A$2:$C$48,2,FALSE)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up'!$A$2:$C$48,3,FALSE)</f>
        <v>Cash</v>
      </c>
      <c r="J2172" s="5">
        <f>VLOOKUP(F2172,'Set up'!$A$2:$D$48,4,FALSE)</f>
        <v>0</v>
      </c>
      <c r="K2172" s="4">
        <f t="shared" si="771"/>
        <v>45201</v>
      </c>
      <c r="L2172" s="5">
        <f t="shared" si="772"/>
        <v>10</v>
      </c>
      <c r="M2172" s="5">
        <f t="shared" si="773"/>
        <v>2023</v>
      </c>
      <c r="N2172" s="96">
        <v>516</v>
      </c>
      <c r="O2172" s="6">
        <f t="shared" si="774"/>
        <v>-516</v>
      </c>
      <c r="P2172" s="6">
        <f t="shared" si="769"/>
        <v>0</v>
      </c>
      <c r="Q2172" s="7">
        <f t="shared" si="775"/>
        <v>3691803.6500000018</v>
      </c>
      <c r="R2172" s="44" t="str">
        <f>VLOOKUP(F2172,'Set up'!$A$2:$E$48,5,FALSE)</f>
        <v>Cash</v>
      </c>
      <c r="S2172" s="1" t="s">
        <v>2084</v>
      </c>
    </row>
    <row r="2173" spans="1:19" ht="15" customHeight="1" x14ac:dyDescent="0.35">
      <c r="A2173" s="4">
        <v>45201</v>
      </c>
      <c r="B2173" s="5">
        <f t="shared" si="776"/>
        <v>10</v>
      </c>
      <c r="C2173" s="5">
        <f t="shared" si="777"/>
        <v>2023</v>
      </c>
      <c r="D2173" s="88" t="s">
        <v>1988</v>
      </c>
      <c r="E2173" s="5" t="str">
        <f>VLOOKUP(F2173,'Set up'!$A$2:$C$48,2,FALSE)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up'!$A$2:$C$48,3,FALSE)</f>
        <v>Cash</v>
      </c>
      <c r="J2173" s="5">
        <f>VLOOKUP(F2173,'Set up'!$A$2:$D$48,4,FALSE)</f>
        <v>0</v>
      </c>
      <c r="K2173" s="4">
        <f t="shared" si="771"/>
        <v>45201</v>
      </c>
      <c r="L2173" s="5">
        <f t="shared" si="772"/>
        <v>10</v>
      </c>
      <c r="M2173" s="5">
        <f t="shared" si="773"/>
        <v>2023</v>
      </c>
      <c r="N2173" s="96">
        <v>320</v>
      </c>
      <c r="O2173" s="6">
        <f t="shared" si="774"/>
        <v>-320</v>
      </c>
      <c r="P2173" s="6">
        <f t="shared" si="769"/>
        <v>0</v>
      </c>
      <c r="Q2173" s="7">
        <f t="shared" si="775"/>
        <v>3692123.6500000018</v>
      </c>
      <c r="R2173" s="44" t="str">
        <f>VLOOKUP(F2173,'Set up'!$A$2:$E$48,5,FALSE)</f>
        <v>Cash</v>
      </c>
      <c r="S2173" s="1" t="s">
        <v>2084</v>
      </c>
    </row>
    <row r="2174" spans="1:19" ht="15" customHeight="1" x14ac:dyDescent="0.35">
      <c r="A2174" s="4">
        <v>45201</v>
      </c>
      <c r="B2174" s="5">
        <f t="shared" si="776"/>
        <v>10</v>
      </c>
      <c r="C2174" s="5">
        <f t="shared" si="777"/>
        <v>2023</v>
      </c>
      <c r="D2174" s="88" t="s">
        <v>1988</v>
      </c>
      <c r="E2174" s="5" t="str">
        <f>VLOOKUP(F2174,'Set up'!$A$2:$C$48,2,FALSE)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up'!$A$2:$C$48,3,FALSE)</f>
        <v>Cash</v>
      </c>
      <c r="J2174" s="5">
        <f>VLOOKUP(F2174,'Set up'!$A$2:$D$48,4,FALSE)</f>
        <v>0</v>
      </c>
      <c r="K2174" s="4">
        <f t="shared" si="771"/>
        <v>45201</v>
      </c>
      <c r="L2174" s="5">
        <f t="shared" si="772"/>
        <v>10</v>
      </c>
      <c r="M2174" s="5">
        <f t="shared" si="773"/>
        <v>2023</v>
      </c>
      <c r="N2174" s="96">
        <v>165</v>
      </c>
      <c r="O2174" s="6">
        <f t="shared" si="774"/>
        <v>-165</v>
      </c>
      <c r="P2174" s="6">
        <f t="shared" si="769"/>
        <v>0</v>
      </c>
      <c r="Q2174" s="7">
        <f t="shared" si="775"/>
        <v>3692288.6500000018</v>
      </c>
      <c r="R2174" s="44" t="str">
        <f>VLOOKUP(F2174,'Set up'!$A$2:$E$48,5,FALSE)</f>
        <v>Cash</v>
      </c>
      <c r="S2174" s="1" t="s">
        <v>2084</v>
      </c>
    </row>
    <row r="2175" spans="1:19" ht="15" customHeight="1" x14ac:dyDescent="0.35">
      <c r="A2175" s="4">
        <v>45201</v>
      </c>
      <c r="B2175" s="5">
        <f t="shared" si="776"/>
        <v>10</v>
      </c>
      <c r="C2175" s="5">
        <f t="shared" si="777"/>
        <v>2023</v>
      </c>
      <c r="D2175" s="88" t="s">
        <v>1988</v>
      </c>
      <c r="E2175" s="5" t="str">
        <f>VLOOKUP(F2175,'Set up'!$A$2:$C$48,2,FALSE)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up'!$A$2:$C$48,3,FALSE)</f>
        <v>Cash</v>
      </c>
      <c r="J2175" s="5">
        <f>VLOOKUP(F2175,'Set up'!$A$2:$D$48,4,FALSE)</f>
        <v>0</v>
      </c>
      <c r="K2175" s="4">
        <f t="shared" si="771"/>
        <v>45201</v>
      </c>
      <c r="L2175" s="5">
        <f t="shared" si="772"/>
        <v>10</v>
      </c>
      <c r="M2175" s="5">
        <f t="shared" si="773"/>
        <v>2023</v>
      </c>
      <c r="N2175" s="96">
        <v>105</v>
      </c>
      <c r="O2175" s="6">
        <f t="shared" si="774"/>
        <v>-105</v>
      </c>
      <c r="P2175" s="6">
        <f t="shared" si="769"/>
        <v>0</v>
      </c>
      <c r="Q2175" s="7">
        <f t="shared" si="775"/>
        <v>3692393.6500000018</v>
      </c>
      <c r="R2175" s="44" t="str">
        <f>VLOOKUP(F2175,'Set up'!$A$2:$E$48,5,FALSE)</f>
        <v>Cash</v>
      </c>
      <c r="S2175" s="1" t="s">
        <v>2084</v>
      </c>
    </row>
    <row r="2176" spans="1:19" ht="15" customHeight="1" x14ac:dyDescent="0.35">
      <c r="A2176" s="4">
        <v>45201</v>
      </c>
      <c r="B2176" s="5">
        <f t="shared" si="776"/>
        <v>10</v>
      </c>
      <c r="C2176" s="5">
        <f t="shared" si="777"/>
        <v>2023</v>
      </c>
      <c r="D2176" s="88" t="s">
        <v>1988</v>
      </c>
      <c r="E2176" s="5" t="str">
        <f>VLOOKUP(F2176,'Set up'!$A$2:$C$48,2,FALSE)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up'!$A$2:$C$48,3,FALSE)</f>
        <v>Cash</v>
      </c>
      <c r="J2176" s="5">
        <f>VLOOKUP(F2176,'Set up'!$A$2:$D$48,4,FALSE)</f>
        <v>0</v>
      </c>
      <c r="K2176" s="4">
        <f t="shared" si="771"/>
        <v>45201</v>
      </c>
      <c r="L2176" s="5">
        <f t="shared" si="772"/>
        <v>10</v>
      </c>
      <c r="M2176" s="5">
        <f t="shared" si="773"/>
        <v>2023</v>
      </c>
      <c r="N2176" s="96">
        <v>62.5</v>
      </c>
      <c r="O2176" s="6">
        <f t="shared" si="774"/>
        <v>-62.5</v>
      </c>
      <c r="P2176" s="6">
        <f t="shared" si="769"/>
        <v>0</v>
      </c>
      <c r="Q2176" s="7">
        <f t="shared" si="775"/>
        <v>3692456.1500000018</v>
      </c>
      <c r="R2176" s="44" t="str">
        <f>VLOOKUP(F2176,'Set up'!$A$2:$E$48,5,FALSE)</f>
        <v>Cash</v>
      </c>
      <c r="S2176" s="1" t="s">
        <v>2084</v>
      </c>
    </row>
    <row r="2177" spans="1:19" ht="15" customHeight="1" x14ac:dyDescent="0.35">
      <c r="A2177" s="4">
        <v>45202</v>
      </c>
      <c r="B2177" s="5">
        <f t="shared" si="776"/>
        <v>10</v>
      </c>
      <c r="C2177" s="5">
        <f t="shared" si="777"/>
        <v>2023</v>
      </c>
      <c r="D2177" s="88" t="s">
        <v>1990</v>
      </c>
      <c r="E2177" s="5" t="str">
        <f>VLOOKUP(F2177,'Set up'!$A$2:$C$48,2,FALSE)</f>
        <v>C00000013</v>
      </c>
      <c r="F2177" s="1" t="s">
        <v>1453</v>
      </c>
      <c r="G2177" s="89" t="s">
        <v>1989</v>
      </c>
      <c r="H2177" s="5">
        <v>2</v>
      </c>
      <c r="I2177" s="5" t="str">
        <f>VLOOKUP(F2177,'Set up'!$A$2:$C$48,3,FALSE)</f>
        <v>Cash</v>
      </c>
      <c r="J2177" s="5">
        <f>VLOOKUP(F2177,'Set up'!$A$2:$D$48,4,FALSE)</f>
        <v>0</v>
      </c>
      <c r="K2177" s="4">
        <f t="shared" si="771"/>
        <v>45202</v>
      </c>
      <c r="L2177" s="5">
        <f t="shared" si="772"/>
        <v>10</v>
      </c>
      <c r="M2177" s="5">
        <f t="shared" si="773"/>
        <v>2023</v>
      </c>
      <c r="N2177" s="96">
        <v>580</v>
      </c>
      <c r="O2177" s="6">
        <f t="shared" si="774"/>
        <v>-580</v>
      </c>
      <c r="P2177" s="6">
        <f t="shared" si="769"/>
        <v>0</v>
      </c>
      <c r="Q2177" s="7">
        <f t="shared" si="775"/>
        <v>3693036.1500000018</v>
      </c>
      <c r="R2177" s="44" t="str">
        <f>VLOOKUP(F2177,'Set up'!$A$2:$E$48,5,FALSE)</f>
        <v>Chq</v>
      </c>
      <c r="S2177" s="1" t="s">
        <v>2089</v>
      </c>
    </row>
    <row r="2178" spans="1:19" ht="15" customHeight="1" x14ac:dyDescent="0.35">
      <c r="A2178" s="4">
        <v>45202</v>
      </c>
      <c r="B2178" s="5">
        <f t="shared" si="776"/>
        <v>10</v>
      </c>
      <c r="C2178" s="5">
        <f t="shared" si="777"/>
        <v>2023</v>
      </c>
      <c r="D2178" s="88" t="s">
        <v>1990</v>
      </c>
      <c r="E2178" s="5" t="str">
        <f>VLOOKUP(F2178,'Set up'!$A$2:$C$48,2,FALSE)</f>
        <v>C00000013</v>
      </c>
      <c r="F2178" s="1" t="s">
        <v>1453</v>
      </c>
      <c r="G2178" s="90" t="s">
        <v>44</v>
      </c>
      <c r="H2178" s="5">
        <v>4</v>
      </c>
      <c r="I2178" s="5" t="str">
        <f>VLOOKUP(F2178,'Set up'!$A$2:$C$48,3,FALSE)</f>
        <v>Cash</v>
      </c>
      <c r="J2178" s="5">
        <f>VLOOKUP(F2178,'Set up'!$A$2:$D$48,4,FALSE)</f>
        <v>0</v>
      </c>
      <c r="K2178" s="4">
        <f t="shared" si="771"/>
        <v>45202</v>
      </c>
      <c r="L2178" s="5">
        <f t="shared" si="772"/>
        <v>10</v>
      </c>
      <c r="M2178" s="5">
        <f t="shared" si="773"/>
        <v>2023</v>
      </c>
      <c r="N2178" s="96">
        <v>1032</v>
      </c>
      <c r="O2178" s="6">
        <f t="shared" si="774"/>
        <v>-1032</v>
      </c>
      <c r="P2178" s="6">
        <f t="shared" si="769"/>
        <v>0</v>
      </c>
      <c r="Q2178" s="7">
        <f t="shared" si="775"/>
        <v>3694068.1500000018</v>
      </c>
      <c r="R2178" s="44" t="str">
        <f>VLOOKUP(F2178,'Set up'!$A$2:$E$48,5,FALSE)</f>
        <v>Chq</v>
      </c>
      <c r="S2178" s="1" t="s">
        <v>2089</v>
      </c>
    </row>
    <row r="2179" spans="1:19" ht="15" customHeight="1" x14ac:dyDescent="0.35">
      <c r="A2179" s="4">
        <v>45202</v>
      </c>
      <c r="B2179" s="5">
        <f t="shared" si="776"/>
        <v>10</v>
      </c>
      <c r="C2179" s="5">
        <f t="shared" si="777"/>
        <v>2023</v>
      </c>
      <c r="D2179" s="88" t="s">
        <v>1991</v>
      </c>
      <c r="E2179" s="5" t="str">
        <f>VLOOKUP(F2179,'Set up'!$A$2:$C$48,2,FALSE)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up'!$A$2:$C$48,3,FALSE)</f>
        <v>Cash</v>
      </c>
      <c r="J2179" s="5">
        <f>VLOOKUP(F2179,'Set up'!$A$2:$D$48,4,FALSE)</f>
        <v>0</v>
      </c>
      <c r="K2179" s="4">
        <f t="shared" si="771"/>
        <v>45202</v>
      </c>
      <c r="L2179" s="5">
        <f t="shared" si="772"/>
        <v>10</v>
      </c>
      <c r="M2179" s="5">
        <f t="shared" si="773"/>
        <v>2023</v>
      </c>
      <c r="N2179" s="96">
        <v>1804</v>
      </c>
      <c r="P2179" s="6">
        <f t="shared" si="769"/>
        <v>1804</v>
      </c>
      <c r="Q2179" s="7">
        <f t="shared" si="775"/>
        <v>3695872.1500000018</v>
      </c>
      <c r="R2179" s="44" t="str">
        <f>VLOOKUP(F2179,'Set up'!$A$2:$E$48,5,FALSE)</f>
        <v>Trsf</v>
      </c>
    </row>
    <row r="2180" spans="1:19" ht="15" customHeight="1" x14ac:dyDescent="0.35">
      <c r="A2180" s="4">
        <v>45202</v>
      </c>
      <c r="B2180" s="5">
        <f t="shared" si="776"/>
        <v>10</v>
      </c>
      <c r="C2180" s="5">
        <f t="shared" si="777"/>
        <v>2023</v>
      </c>
      <c r="D2180" s="88" t="s">
        <v>1991</v>
      </c>
      <c r="E2180" s="5" t="str">
        <f>VLOOKUP(F2180,'Set up'!$A$2:$C$48,2,FALSE)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up'!$A$2:$C$48,3,FALSE)</f>
        <v>Cash</v>
      </c>
      <c r="J2180" s="5">
        <f>VLOOKUP(F2180,'Set up'!$A$2:$D$48,4,FALSE)</f>
        <v>0</v>
      </c>
      <c r="K2180" s="4">
        <f t="shared" si="771"/>
        <v>45202</v>
      </c>
      <c r="L2180" s="5">
        <f t="shared" si="772"/>
        <v>10</v>
      </c>
      <c r="M2180" s="5">
        <f t="shared" si="773"/>
        <v>2023</v>
      </c>
      <c r="N2180" s="96">
        <v>390</v>
      </c>
      <c r="P2180" s="6">
        <f t="shared" si="769"/>
        <v>390</v>
      </c>
      <c r="Q2180" s="7">
        <f t="shared" si="775"/>
        <v>3696262.1500000018</v>
      </c>
      <c r="R2180" s="44" t="str">
        <f>VLOOKUP(F2180,'Set up'!$A$2:$E$48,5,FALSE)</f>
        <v>Trsf</v>
      </c>
    </row>
    <row r="2181" spans="1:19" ht="15" customHeight="1" x14ac:dyDescent="0.35">
      <c r="A2181" s="4">
        <v>45202</v>
      </c>
      <c r="B2181" s="5">
        <f t="shared" si="776"/>
        <v>10</v>
      </c>
      <c r="C2181" s="5">
        <f t="shared" si="777"/>
        <v>2023</v>
      </c>
      <c r="D2181" s="88" t="s">
        <v>1991</v>
      </c>
      <c r="E2181" s="5" t="str">
        <f>VLOOKUP(F2181,'Set up'!$A$2:$C$48,2,FALSE)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up'!$A$2:$C$48,3,FALSE)</f>
        <v>Cash</v>
      </c>
      <c r="J2181" s="5">
        <f>VLOOKUP(F2181,'Set up'!$A$2:$D$48,4,FALSE)</f>
        <v>0</v>
      </c>
      <c r="K2181" s="4">
        <f t="shared" si="771"/>
        <v>45202</v>
      </c>
      <c r="L2181" s="5">
        <f t="shared" si="772"/>
        <v>10</v>
      </c>
      <c r="M2181" s="5">
        <f t="shared" si="773"/>
        <v>2023</v>
      </c>
      <c r="N2181" s="96">
        <v>421.2</v>
      </c>
      <c r="P2181" s="6">
        <f t="shared" si="769"/>
        <v>421.2</v>
      </c>
      <c r="Q2181" s="7">
        <f t="shared" si="775"/>
        <v>3696683.350000002</v>
      </c>
      <c r="R2181" s="44" t="str">
        <f>VLOOKUP(F2181,'Set up'!$A$2:$E$48,5,FALSE)</f>
        <v>Trsf</v>
      </c>
    </row>
    <row r="2182" spans="1:19" ht="15" customHeight="1" x14ac:dyDescent="0.35">
      <c r="A2182" s="4">
        <v>45203</v>
      </c>
      <c r="B2182" s="5">
        <f t="shared" si="776"/>
        <v>10</v>
      </c>
      <c r="C2182" s="5">
        <f t="shared" si="777"/>
        <v>2023</v>
      </c>
      <c r="D2182" s="88" t="s">
        <v>1992</v>
      </c>
      <c r="E2182" s="5" t="str">
        <f>VLOOKUP(F2182,'Set up'!$A$2:$C$48,2,FALSE)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up'!$A$2:$C$48,3,FALSE)</f>
        <v>Cash</v>
      </c>
      <c r="J2182" s="5">
        <f>VLOOKUP(F2182,'Set up'!$A$2:$D$48,4,FALSE)</f>
        <v>0</v>
      </c>
      <c r="K2182" s="4">
        <f t="shared" si="771"/>
        <v>45203</v>
      </c>
      <c r="L2182" s="5">
        <f t="shared" si="772"/>
        <v>10</v>
      </c>
      <c r="M2182" s="5">
        <f t="shared" si="773"/>
        <v>2023</v>
      </c>
      <c r="N2182" s="96">
        <v>1738</v>
      </c>
      <c r="P2182" s="6">
        <f t="shared" si="769"/>
        <v>1738</v>
      </c>
      <c r="Q2182" s="7">
        <f t="shared" si="775"/>
        <v>3698421.350000002</v>
      </c>
      <c r="R2182" s="44" t="str">
        <f>VLOOKUP(F2182,'Set up'!$A$2:$E$48,5,FALSE)</f>
        <v>PD Chq</v>
      </c>
    </row>
    <row r="2183" spans="1:19" ht="15" customHeight="1" x14ac:dyDescent="0.35">
      <c r="A2183" s="4">
        <v>45203</v>
      </c>
      <c r="B2183" s="5">
        <f t="shared" si="776"/>
        <v>10</v>
      </c>
      <c r="C2183" s="5">
        <f t="shared" si="777"/>
        <v>2023</v>
      </c>
      <c r="D2183" s="88" t="s">
        <v>1992</v>
      </c>
      <c r="E2183" s="5" t="str">
        <f>VLOOKUP(F2183,'Set up'!$A$2:$C$48,2,FALSE)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up'!$A$2:$C$48,3,FALSE)</f>
        <v>Cash</v>
      </c>
      <c r="J2183" s="5">
        <f>VLOOKUP(F2183,'Set up'!$A$2:$D$48,4,FALSE)</f>
        <v>0</v>
      </c>
      <c r="K2183" s="4">
        <f t="shared" si="771"/>
        <v>45203</v>
      </c>
      <c r="L2183" s="5">
        <f t="shared" si="772"/>
        <v>10</v>
      </c>
      <c r="M2183" s="5">
        <f t="shared" si="773"/>
        <v>2023</v>
      </c>
      <c r="N2183" s="96">
        <v>702</v>
      </c>
      <c r="P2183" s="6">
        <f t="shared" si="769"/>
        <v>702</v>
      </c>
      <c r="Q2183" s="7">
        <f t="shared" si="775"/>
        <v>3699123.350000002</v>
      </c>
      <c r="R2183" s="44" t="str">
        <f>VLOOKUP(F2183,'Set up'!$A$2:$E$48,5,FALSE)</f>
        <v>PD Chq</v>
      </c>
    </row>
    <row r="2184" spans="1:19" ht="15" customHeight="1" x14ac:dyDescent="0.35">
      <c r="A2184" s="4">
        <v>45203</v>
      </c>
      <c r="B2184" s="5">
        <f t="shared" si="776"/>
        <v>10</v>
      </c>
      <c r="C2184" s="5">
        <f t="shared" si="777"/>
        <v>2023</v>
      </c>
      <c r="D2184" s="88" t="s">
        <v>1992</v>
      </c>
      <c r="E2184" s="5" t="str">
        <f>VLOOKUP(F2184,'Set up'!$A$2:$C$48,2,FALSE)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up'!$A$2:$C$48,3,FALSE)</f>
        <v>Cash</v>
      </c>
      <c r="J2184" s="5">
        <f>VLOOKUP(F2184,'Set up'!$A$2:$D$48,4,FALSE)</f>
        <v>0</v>
      </c>
      <c r="K2184" s="4">
        <f t="shared" si="771"/>
        <v>45203</v>
      </c>
      <c r="L2184" s="5">
        <f t="shared" si="772"/>
        <v>10</v>
      </c>
      <c r="M2184" s="5">
        <f t="shared" si="773"/>
        <v>2023</v>
      </c>
      <c r="N2184" s="96">
        <v>95</v>
      </c>
      <c r="P2184" s="6">
        <f t="shared" si="769"/>
        <v>95</v>
      </c>
      <c r="Q2184" s="7">
        <f t="shared" si="775"/>
        <v>3699218.350000002</v>
      </c>
      <c r="R2184" s="44" t="str">
        <f>VLOOKUP(F2184,'Set up'!$A$2:$E$48,5,FALSE)</f>
        <v>PD Chq</v>
      </c>
    </row>
    <row r="2185" spans="1:19" ht="15" customHeight="1" x14ac:dyDescent="0.35">
      <c r="A2185" s="4" t="s">
        <v>1995</v>
      </c>
      <c r="B2185" s="5">
        <f t="shared" si="776"/>
        <v>10</v>
      </c>
      <c r="C2185" s="5">
        <f t="shared" si="777"/>
        <v>2023</v>
      </c>
      <c r="D2185" s="88" t="s">
        <v>1993</v>
      </c>
      <c r="E2185" s="5" t="str">
        <f>VLOOKUP(F2185,'Set up'!$A$2:$C$48,2,FALSE)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up'!$A$2:$C$48,3,FALSE)</f>
        <v>Cash</v>
      </c>
      <c r="J2185" s="5">
        <f>VLOOKUP(F2185,'Set up'!$A$2:$D$48,4,FALSE)</f>
        <v>0</v>
      </c>
      <c r="K2185" s="4">
        <f t="shared" si="771"/>
        <v>45204</v>
      </c>
      <c r="L2185" s="5">
        <f t="shared" si="772"/>
        <v>10</v>
      </c>
      <c r="M2185" s="5">
        <f t="shared" si="773"/>
        <v>2023</v>
      </c>
      <c r="N2185" s="96">
        <v>125</v>
      </c>
      <c r="P2185" s="6">
        <f t="shared" si="769"/>
        <v>125</v>
      </c>
      <c r="Q2185" s="7">
        <f t="shared" si="775"/>
        <v>3699343.350000002</v>
      </c>
      <c r="R2185" s="44" t="str">
        <f>VLOOKUP(F2185,'Set up'!$A$2:$E$48,5,FALSE)</f>
        <v>Trsf</v>
      </c>
    </row>
    <row r="2186" spans="1:19" ht="15" customHeight="1" x14ac:dyDescent="0.35">
      <c r="A2186" s="4" t="s">
        <v>1995</v>
      </c>
      <c r="B2186" s="5">
        <f t="shared" si="776"/>
        <v>10</v>
      </c>
      <c r="C2186" s="5">
        <f t="shared" si="777"/>
        <v>2023</v>
      </c>
      <c r="D2186" s="88" t="s">
        <v>1994</v>
      </c>
      <c r="E2186" s="5" t="str">
        <f>VLOOKUP(F2186,'Set up'!$A$2:$C$48,2,FALSE)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up'!$A$2:$C$48,3,FALSE)</f>
        <v>Cash</v>
      </c>
      <c r="J2186" s="5">
        <f>VLOOKUP(F2186,'Set up'!$A$2:$D$48,4,FALSE)</f>
        <v>0</v>
      </c>
      <c r="K2186" s="4">
        <f t="shared" si="771"/>
        <v>45204</v>
      </c>
      <c r="L2186" s="5">
        <f t="shared" si="772"/>
        <v>10</v>
      </c>
      <c r="M2186" s="5">
        <f t="shared" si="773"/>
        <v>2023</v>
      </c>
      <c r="N2186" s="96">
        <v>3256</v>
      </c>
      <c r="P2186" s="6">
        <f t="shared" si="769"/>
        <v>3256</v>
      </c>
      <c r="Q2186" s="7">
        <f t="shared" si="775"/>
        <v>3702599.350000002</v>
      </c>
      <c r="R2186" s="44" t="str">
        <f>VLOOKUP(F2186,'Set up'!$A$2:$E$48,5,FALSE)</f>
        <v>Trsf</v>
      </c>
    </row>
    <row r="2187" spans="1:19" ht="15" customHeight="1" x14ac:dyDescent="0.35">
      <c r="A2187" s="4" t="s">
        <v>1995</v>
      </c>
      <c r="B2187" s="5">
        <f t="shared" si="776"/>
        <v>10</v>
      </c>
      <c r="C2187" s="5">
        <f t="shared" si="777"/>
        <v>2023</v>
      </c>
      <c r="D2187" s="88" t="s">
        <v>1994</v>
      </c>
      <c r="E2187" s="5" t="str">
        <f>VLOOKUP(F2187,'Set up'!$A$2:$C$48,2,FALSE)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up'!$A$2:$C$48,3,FALSE)</f>
        <v>Cash</v>
      </c>
      <c r="J2187" s="5">
        <f>VLOOKUP(F2187,'Set up'!$A$2:$D$48,4,FALSE)</f>
        <v>0</v>
      </c>
      <c r="K2187" s="4">
        <f t="shared" si="771"/>
        <v>45204</v>
      </c>
      <c r="L2187" s="5">
        <f t="shared" si="772"/>
        <v>10</v>
      </c>
      <c r="M2187" s="5">
        <f t="shared" si="773"/>
        <v>2023</v>
      </c>
      <c r="N2187" s="96">
        <v>1080</v>
      </c>
      <c r="P2187" s="6">
        <f t="shared" si="769"/>
        <v>1080</v>
      </c>
      <c r="Q2187" s="7">
        <f t="shared" si="775"/>
        <v>3703679.350000002</v>
      </c>
      <c r="R2187" s="44" t="str">
        <f>VLOOKUP(F2187,'Set up'!$A$2:$E$48,5,FALSE)</f>
        <v>Trsf</v>
      </c>
    </row>
    <row r="2188" spans="1:19" ht="15" customHeight="1" x14ac:dyDescent="0.35">
      <c r="A2188" s="4" t="s">
        <v>1995</v>
      </c>
      <c r="B2188" s="5">
        <f t="shared" si="776"/>
        <v>10</v>
      </c>
      <c r="C2188" s="5">
        <f t="shared" si="777"/>
        <v>2023</v>
      </c>
      <c r="D2188" s="88" t="s">
        <v>1994</v>
      </c>
      <c r="E2188" s="5" t="str">
        <f>VLOOKUP(F2188,'Set up'!$A$2:$C$48,2,FALSE)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up'!$A$2:$C$48,3,FALSE)</f>
        <v>Cash</v>
      </c>
      <c r="J2188" s="5">
        <f>VLOOKUP(F2188,'Set up'!$A$2:$D$48,4,FALSE)</f>
        <v>0</v>
      </c>
      <c r="K2188" s="4">
        <f t="shared" si="771"/>
        <v>45204</v>
      </c>
      <c r="L2188" s="5">
        <f t="shared" si="772"/>
        <v>10</v>
      </c>
      <c r="M2188" s="5">
        <f t="shared" si="773"/>
        <v>2023</v>
      </c>
      <c r="N2188" s="96">
        <v>702</v>
      </c>
      <c r="P2188" s="6">
        <f t="shared" si="769"/>
        <v>702</v>
      </c>
      <c r="Q2188" s="7">
        <f t="shared" si="775"/>
        <v>3704381.350000002</v>
      </c>
      <c r="R2188" s="44" t="str">
        <f>VLOOKUP(F2188,'Set up'!$A$2:$E$48,5,FALSE)</f>
        <v>Trsf</v>
      </c>
    </row>
    <row r="2189" spans="1:19" ht="15" customHeight="1" x14ac:dyDescent="0.35">
      <c r="A2189" s="4" t="s">
        <v>1995</v>
      </c>
      <c r="B2189" s="5">
        <f t="shared" si="776"/>
        <v>10</v>
      </c>
      <c r="C2189" s="5">
        <f t="shared" si="777"/>
        <v>2023</v>
      </c>
      <c r="D2189" s="88" t="s">
        <v>1994</v>
      </c>
      <c r="E2189" s="5" t="str">
        <f>VLOOKUP(F2189,'Set up'!$A$2:$C$48,2,FALSE)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up'!$A$2:$C$48,3,FALSE)</f>
        <v>Cash</v>
      </c>
      <c r="J2189" s="5">
        <f>VLOOKUP(F2189,'Set up'!$A$2:$D$48,4,FALSE)</f>
        <v>0</v>
      </c>
      <c r="K2189" s="4">
        <f t="shared" si="771"/>
        <v>45204</v>
      </c>
      <c r="L2189" s="5">
        <f t="shared" si="772"/>
        <v>10</v>
      </c>
      <c r="M2189" s="5">
        <f t="shared" si="773"/>
        <v>2023</v>
      </c>
      <c r="N2189" s="96">
        <v>1000</v>
      </c>
      <c r="P2189" s="6">
        <f t="shared" si="769"/>
        <v>1000</v>
      </c>
      <c r="Q2189" s="7">
        <f t="shared" si="775"/>
        <v>3705381.350000002</v>
      </c>
      <c r="R2189" s="44" t="str">
        <f>VLOOKUP(F2189,'Set up'!$A$2:$E$48,5,FALSE)</f>
        <v>Trsf</v>
      </c>
    </row>
    <row r="2190" spans="1:19" ht="15" customHeight="1" x14ac:dyDescent="0.35">
      <c r="A2190" s="4">
        <v>45205</v>
      </c>
      <c r="B2190" s="5">
        <f t="shared" si="776"/>
        <v>10</v>
      </c>
      <c r="C2190" s="5">
        <f t="shared" si="777"/>
        <v>2023</v>
      </c>
      <c r="D2190" s="88" t="s">
        <v>1996</v>
      </c>
      <c r="E2190" s="5" t="str">
        <f>VLOOKUP(F2190,'Set up'!$A$2:$C$48,2,FALSE)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up'!$A$2:$C$48,3,FALSE)</f>
        <v>Cash</v>
      </c>
      <c r="J2190" s="5">
        <f>VLOOKUP(F2190,'Set up'!$A$2:$D$48,4,FALSE)</f>
        <v>0</v>
      </c>
      <c r="K2190" s="4">
        <f t="shared" si="771"/>
        <v>45205</v>
      </c>
      <c r="L2190" s="5">
        <f t="shared" si="772"/>
        <v>10</v>
      </c>
      <c r="M2190" s="5">
        <f t="shared" si="773"/>
        <v>2023</v>
      </c>
      <c r="N2190" s="96">
        <v>3600</v>
      </c>
      <c r="P2190" s="6">
        <f t="shared" si="769"/>
        <v>3600</v>
      </c>
      <c r="Q2190" s="7">
        <f t="shared" si="775"/>
        <v>3708981.350000002</v>
      </c>
      <c r="R2190" s="44" t="str">
        <f>VLOOKUP(F2190,'Set up'!$A$2:$E$48,5,FALSE)</f>
        <v>Trsf</v>
      </c>
    </row>
    <row r="2191" spans="1:19" ht="15" customHeight="1" x14ac:dyDescent="0.35">
      <c r="A2191" s="4">
        <v>45205</v>
      </c>
      <c r="B2191" s="5">
        <f t="shared" si="776"/>
        <v>10</v>
      </c>
      <c r="C2191" s="5">
        <f t="shared" si="777"/>
        <v>2023</v>
      </c>
      <c r="D2191" s="88" t="s">
        <v>1996</v>
      </c>
      <c r="E2191" s="5" t="str">
        <f>VLOOKUP(F2191,'Set up'!$A$2:$C$48,2,FALSE)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up'!$A$2:$C$48,3,FALSE)</f>
        <v>Cash</v>
      </c>
      <c r="J2191" s="5">
        <f>VLOOKUP(F2191,'Set up'!$A$2:$D$48,4,FALSE)</f>
        <v>0</v>
      </c>
      <c r="K2191" s="4">
        <f t="shared" si="771"/>
        <v>45205</v>
      </c>
      <c r="L2191" s="5">
        <f t="shared" si="772"/>
        <v>10</v>
      </c>
      <c r="M2191" s="5">
        <f t="shared" si="773"/>
        <v>2023</v>
      </c>
      <c r="N2191" s="96">
        <v>468</v>
      </c>
      <c r="P2191" s="6">
        <f t="shared" si="769"/>
        <v>468</v>
      </c>
      <c r="Q2191" s="7">
        <f t="shared" si="775"/>
        <v>3709449.350000002</v>
      </c>
      <c r="R2191" s="44" t="str">
        <f>VLOOKUP(F2191,'Set up'!$A$2:$E$48,5,FALSE)</f>
        <v>Trsf</v>
      </c>
    </row>
    <row r="2192" spans="1:19" ht="15" customHeight="1" x14ac:dyDescent="0.35">
      <c r="A2192" s="4">
        <v>45205</v>
      </c>
      <c r="B2192" s="5">
        <f t="shared" si="776"/>
        <v>10</v>
      </c>
      <c r="C2192" s="5">
        <f t="shared" si="777"/>
        <v>2023</v>
      </c>
      <c r="D2192" s="88" t="s">
        <v>1998</v>
      </c>
      <c r="E2192" s="5" t="str">
        <f>VLOOKUP(F2192,'Set up'!$A$2:$C$48,2,FALSE)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up'!$A$2:$C$48,3,FALSE)</f>
        <v>120</v>
      </c>
      <c r="J2192" s="5">
        <f>VLOOKUP(F2192,'Set up'!$A$2:$D$48,4,FALSE)</f>
        <v>120</v>
      </c>
      <c r="K2192" s="4">
        <f t="shared" si="771"/>
        <v>45325</v>
      </c>
      <c r="L2192" s="5">
        <f t="shared" si="772"/>
        <v>2</v>
      </c>
      <c r="M2192" s="5">
        <f t="shared" si="773"/>
        <v>2024</v>
      </c>
      <c r="N2192" s="96">
        <v>9636</v>
      </c>
      <c r="P2192" s="6">
        <f t="shared" si="769"/>
        <v>9636</v>
      </c>
      <c r="Q2192" s="7">
        <f t="shared" si="775"/>
        <v>3719085.350000002</v>
      </c>
      <c r="R2192" s="44" t="str">
        <f>VLOOKUP(F2192,'Set up'!$A$2:$E$48,5,FALSE)</f>
        <v>Trsf</v>
      </c>
    </row>
    <row r="2193" spans="1:19" ht="15" customHeight="1" x14ac:dyDescent="0.35">
      <c r="A2193" s="4">
        <v>45205</v>
      </c>
      <c r="B2193" s="5">
        <f t="shared" si="776"/>
        <v>10</v>
      </c>
      <c r="C2193" s="5">
        <f t="shared" si="777"/>
        <v>2023</v>
      </c>
      <c r="D2193" s="88" t="s">
        <v>1998</v>
      </c>
      <c r="E2193" s="5" t="str">
        <f>VLOOKUP(F2193,'Set up'!$A$2:$C$48,2,FALSE)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up'!$A$2:$C$48,3,FALSE)</f>
        <v>120</v>
      </c>
      <c r="J2193" s="5">
        <f>VLOOKUP(F2193,'Set up'!$A$2:$D$48,4,FALSE)</f>
        <v>120</v>
      </c>
      <c r="K2193" s="4">
        <f t="shared" si="771"/>
        <v>45325</v>
      </c>
      <c r="L2193" s="5">
        <f t="shared" si="772"/>
        <v>2</v>
      </c>
      <c r="M2193" s="5">
        <f t="shared" si="773"/>
        <v>2024</v>
      </c>
      <c r="N2193" s="96">
        <v>900</v>
      </c>
      <c r="P2193" s="6">
        <f t="shared" si="769"/>
        <v>900</v>
      </c>
      <c r="Q2193" s="7">
        <f t="shared" si="775"/>
        <v>3719985.350000002</v>
      </c>
      <c r="R2193" s="44" t="str">
        <f>VLOOKUP(F2193,'Set up'!$A$2:$E$48,5,FALSE)</f>
        <v>Trsf</v>
      </c>
    </row>
    <row r="2194" spans="1:19" ht="15" customHeight="1" x14ac:dyDescent="0.35">
      <c r="A2194" s="4">
        <v>45205</v>
      </c>
      <c r="B2194" s="5">
        <f t="shared" si="776"/>
        <v>10</v>
      </c>
      <c r="C2194" s="5">
        <f t="shared" si="777"/>
        <v>2023</v>
      </c>
      <c r="D2194" s="88" t="s">
        <v>1998</v>
      </c>
      <c r="E2194" s="5" t="str">
        <f>VLOOKUP(F2194,'Set up'!$A$2:$C$48,2,FALSE)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up'!$A$2:$C$48,3,FALSE)</f>
        <v>120</v>
      </c>
      <c r="J2194" s="5">
        <f>VLOOKUP(F2194,'Set up'!$A$2:$D$48,4,FALSE)</f>
        <v>120</v>
      </c>
      <c r="K2194" s="4">
        <f t="shared" si="771"/>
        <v>45325</v>
      </c>
      <c r="L2194" s="5">
        <f t="shared" si="772"/>
        <v>2</v>
      </c>
      <c r="M2194" s="5">
        <f t="shared" si="773"/>
        <v>2024</v>
      </c>
      <c r="N2194" s="96">
        <v>575</v>
      </c>
      <c r="P2194" s="6">
        <f t="shared" si="769"/>
        <v>575</v>
      </c>
      <c r="Q2194" s="7">
        <f t="shared" si="775"/>
        <v>3720560.350000002</v>
      </c>
      <c r="R2194" s="44" t="str">
        <f>VLOOKUP(F2194,'Set up'!$A$2:$E$48,5,FALSE)</f>
        <v>Trsf</v>
      </c>
    </row>
    <row r="2195" spans="1:19" ht="15" customHeight="1" x14ac:dyDescent="0.35">
      <c r="A2195" s="4">
        <v>45205</v>
      </c>
      <c r="B2195" s="5">
        <f t="shared" si="776"/>
        <v>10</v>
      </c>
      <c r="C2195" s="5">
        <f t="shared" si="777"/>
        <v>2023</v>
      </c>
      <c r="D2195" s="88" t="s">
        <v>1998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up'!$A$2:$C$48,3,FALSE)</f>
        <v>120</v>
      </c>
      <c r="J2195" s="5">
        <f>VLOOKUP(F2195,'Set up'!$A$2:$D$48,4,FALSE)</f>
        <v>120</v>
      </c>
      <c r="K2195" s="4">
        <f t="shared" si="771"/>
        <v>45325</v>
      </c>
      <c r="L2195" s="5">
        <f t="shared" si="772"/>
        <v>2</v>
      </c>
      <c r="M2195" s="5">
        <f t="shared" si="773"/>
        <v>2024</v>
      </c>
      <c r="N2195" s="96">
        <v>420</v>
      </c>
      <c r="P2195" s="6">
        <f t="shared" si="769"/>
        <v>420</v>
      </c>
      <c r="Q2195" s="7">
        <f t="shared" si="775"/>
        <v>3720980.350000002</v>
      </c>
      <c r="R2195" s="44" t="str">
        <f>VLOOKUP(F2195,'Set up'!$A$2:$E$48,5,FALSE)</f>
        <v>Trsf</v>
      </c>
    </row>
    <row r="2196" spans="1:19" ht="15" customHeight="1" x14ac:dyDescent="0.35">
      <c r="A2196" s="4">
        <v>45205</v>
      </c>
      <c r="B2196" s="5">
        <f t="shared" si="776"/>
        <v>10</v>
      </c>
      <c r="C2196" s="5">
        <f t="shared" si="777"/>
        <v>2023</v>
      </c>
      <c r="D2196" s="88" t="s">
        <v>1998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up'!$A$2:$C$48,3,FALSE)</f>
        <v>120</v>
      </c>
      <c r="J2196" s="5">
        <f>VLOOKUP(F2196,'Set up'!$A$2:$D$48,4,FALSE)</f>
        <v>120</v>
      </c>
      <c r="K2196" s="4">
        <f t="shared" si="771"/>
        <v>45325</v>
      </c>
      <c r="L2196" s="5">
        <f t="shared" si="772"/>
        <v>2</v>
      </c>
      <c r="M2196" s="5">
        <f t="shared" si="773"/>
        <v>2024</v>
      </c>
      <c r="N2196" s="96">
        <v>238</v>
      </c>
      <c r="P2196" s="6">
        <f t="shared" si="769"/>
        <v>238</v>
      </c>
      <c r="Q2196" s="7">
        <f t="shared" si="775"/>
        <v>3721218.350000002</v>
      </c>
      <c r="R2196" s="44" t="str">
        <f>VLOOKUP(F2196,'Set up'!$A$2:$E$48,5,FALSE)</f>
        <v>Trsf</v>
      </c>
    </row>
    <row r="2197" spans="1:19" ht="15" customHeight="1" x14ac:dyDescent="0.35">
      <c r="A2197" s="4">
        <v>45205</v>
      </c>
      <c r="B2197" s="5">
        <f t="shared" si="776"/>
        <v>10</v>
      </c>
      <c r="C2197" s="5">
        <f t="shared" si="777"/>
        <v>2023</v>
      </c>
      <c r="D2197" s="88" t="s">
        <v>1999</v>
      </c>
      <c r="E2197" s="5" t="str">
        <f>VLOOKUP(F2197,'Set up'!$A$2:$C$48,2,FALSE)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up'!$A$2:$C$48,3,FALSE)</f>
        <v>Cash</v>
      </c>
      <c r="J2197" s="5">
        <f>VLOOKUP(F2197,'Set up'!$A$2:$D$48,4,FALSE)</f>
        <v>0</v>
      </c>
      <c r="K2197" s="4">
        <f t="shared" si="771"/>
        <v>45205</v>
      </c>
      <c r="L2197" s="5">
        <f t="shared" si="772"/>
        <v>10</v>
      </c>
      <c r="M2197" s="5">
        <f t="shared" si="773"/>
        <v>2023</v>
      </c>
      <c r="N2197" s="96">
        <v>250</v>
      </c>
      <c r="P2197" s="6">
        <f t="shared" si="769"/>
        <v>250</v>
      </c>
      <c r="Q2197" s="7">
        <f t="shared" si="775"/>
        <v>3721468.350000002</v>
      </c>
      <c r="R2197" s="44" t="str">
        <f>VLOOKUP(F2197,'Set up'!$A$2:$E$48,5,FALSE)</f>
        <v>Trsf</v>
      </c>
    </row>
    <row r="2198" spans="1:19" ht="15" customHeight="1" x14ac:dyDescent="0.35">
      <c r="A2198" s="4">
        <v>45205</v>
      </c>
      <c r="B2198" s="5">
        <f t="shared" si="776"/>
        <v>10</v>
      </c>
      <c r="C2198" s="5">
        <f t="shared" si="777"/>
        <v>2023</v>
      </c>
      <c r="D2198" s="88" t="s">
        <v>1999</v>
      </c>
      <c r="E2198" s="5" t="str">
        <f>VLOOKUP(F2198,'Set up'!$A$2:$C$48,2,FALSE)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up'!$A$2:$C$48,3,FALSE)</f>
        <v>Cash</v>
      </c>
      <c r="J2198" s="5">
        <f>VLOOKUP(F2198,'Set up'!$A$2:$D$48,4,FALSE)</f>
        <v>0</v>
      </c>
      <c r="K2198" s="4">
        <f t="shared" si="771"/>
        <v>45205</v>
      </c>
      <c r="L2198" s="5">
        <f t="shared" si="772"/>
        <v>10</v>
      </c>
      <c r="M2198" s="5">
        <f t="shared" si="773"/>
        <v>2023</v>
      </c>
      <c r="N2198" s="96">
        <v>360</v>
      </c>
      <c r="P2198" s="6">
        <f t="shared" si="769"/>
        <v>360</v>
      </c>
      <c r="Q2198" s="7">
        <f t="shared" si="775"/>
        <v>3721828.350000002</v>
      </c>
      <c r="R2198" s="44" t="str">
        <f>VLOOKUP(F2198,'Set up'!$A$2:$E$48,5,FALSE)</f>
        <v>Trsf</v>
      </c>
    </row>
    <row r="2199" spans="1:19" ht="15" customHeight="1" x14ac:dyDescent="0.35">
      <c r="A2199" s="4">
        <v>45206</v>
      </c>
      <c r="B2199" s="5">
        <f t="shared" si="776"/>
        <v>10</v>
      </c>
      <c r="C2199" s="5">
        <f t="shared" si="777"/>
        <v>2023</v>
      </c>
      <c r="D2199" s="88" t="s">
        <v>2000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up'!$A$2:$C$48,3,FALSE)</f>
        <v>Cash</v>
      </c>
      <c r="J2199" s="5">
        <f>VLOOKUP(F2199,'Set up'!$A$2:$D$48,4,FALSE)</f>
        <v>0</v>
      </c>
      <c r="K2199" s="4">
        <f t="shared" si="771"/>
        <v>45206</v>
      </c>
      <c r="L2199" s="5">
        <f t="shared" si="772"/>
        <v>10</v>
      </c>
      <c r="M2199" s="5">
        <f t="shared" si="773"/>
        <v>2023</v>
      </c>
      <c r="N2199" s="96">
        <v>3476</v>
      </c>
      <c r="O2199" s="6">
        <f>-N2199</f>
        <v>-3476</v>
      </c>
      <c r="P2199" s="6">
        <f t="shared" si="769"/>
        <v>0</v>
      </c>
      <c r="Q2199" s="7">
        <f t="shared" si="775"/>
        <v>3725304.350000002</v>
      </c>
      <c r="R2199" s="44" t="str">
        <f>VLOOKUP(F2199,'Set up'!$A$2:$E$48,5,FALSE)</f>
        <v>Chq</v>
      </c>
      <c r="S2199" s="1" t="s">
        <v>2253</v>
      </c>
    </row>
    <row r="2200" spans="1:19" ht="15" customHeight="1" x14ac:dyDescent="0.35">
      <c r="A2200" s="4">
        <v>45206</v>
      </c>
      <c r="B2200" s="5">
        <f t="shared" si="776"/>
        <v>10</v>
      </c>
      <c r="C2200" s="5">
        <f t="shared" si="777"/>
        <v>2023</v>
      </c>
      <c r="D2200" s="88" t="s">
        <v>2000</v>
      </c>
      <c r="E2200" s="5" t="str">
        <f>VLOOKUP(F2200,'Set up'!$A$2:$C$48,2,FALSE)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up'!$A$2:$C$48,3,FALSE)</f>
        <v>Cash</v>
      </c>
      <c r="J2200" s="5">
        <f>VLOOKUP(F2200,'Set up'!$A$2:$D$48,4,FALSE)</f>
        <v>0</v>
      </c>
      <c r="K2200" s="4">
        <f t="shared" si="771"/>
        <v>45206</v>
      </c>
      <c r="L2200" s="5">
        <f t="shared" si="772"/>
        <v>10</v>
      </c>
      <c r="M2200" s="5">
        <f t="shared" si="773"/>
        <v>2023</v>
      </c>
      <c r="N2200" s="96">
        <v>702</v>
      </c>
      <c r="O2200" s="6">
        <f>-N2200</f>
        <v>-702</v>
      </c>
      <c r="P2200" s="6">
        <f t="shared" si="769"/>
        <v>0</v>
      </c>
      <c r="Q2200" s="7">
        <f t="shared" si="775"/>
        <v>3726006.350000002</v>
      </c>
      <c r="R2200" s="44" t="str">
        <f>VLOOKUP(F2200,'Set up'!$A$2:$E$48,5,FALSE)</f>
        <v>Chq</v>
      </c>
      <c r="S2200" s="1" t="s">
        <v>2252</v>
      </c>
    </row>
    <row r="2201" spans="1:19" ht="15" customHeight="1" x14ac:dyDescent="0.35">
      <c r="A2201" s="4">
        <v>45206</v>
      </c>
      <c r="B2201" s="5">
        <f t="shared" si="776"/>
        <v>10</v>
      </c>
      <c r="C2201" s="5">
        <f t="shared" si="777"/>
        <v>2023</v>
      </c>
      <c r="D2201" s="88" t="s">
        <v>2000</v>
      </c>
      <c r="E2201" s="5" t="str">
        <f>VLOOKUP(F2201,'Set up'!$A$2:$C$48,2,FALSE)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up'!$A$2:$C$48,3,FALSE)</f>
        <v>Cash</v>
      </c>
      <c r="J2201" s="5">
        <f>VLOOKUP(F2201,'Set up'!$A$2:$D$48,4,FALSE)</f>
        <v>0</v>
      </c>
      <c r="K2201" s="4">
        <f t="shared" si="771"/>
        <v>45206</v>
      </c>
      <c r="L2201" s="5">
        <f t="shared" si="772"/>
        <v>10</v>
      </c>
      <c r="M2201" s="5">
        <f t="shared" si="773"/>
        <v>2023</v>
      </c>
      <c r="N2201" s="96">
        <v>421.2</v>
      </c>
      <c r="O2201" s="6">
        <f>-421</f>
        <v>-421</v>
      </c>
      <c r="P2201" s="6">
        <f t="shared" si="769"/>
        <v>0.19999999999998863</v>
      </c>
      <c r="Q2201" s="7">
        <f t="shared" si="775"/>
        <v>3726427.5500000021</v>
      </c>
      <c r="R2201" s="44" t="str">
        <f>VLOOKUP(F2201,'Set up'!$A$2:$E$48,5,FALSE)</f>
        <v>Chq</v>
      </c>
      <c r="S2201" s="1" t="s">
        <v>2254</v>
      </c>
    </row>
    <row r="2202" spans="1:19" ht="15" customHeight="1" x14ac:dyDescent="0.35">
      <c r="A2202" s="4">
        <v>45206</v>
      </c>
      <c r="B2202" s="5">
        <f t="shared" si="776"/>
        <v>10</v>
      </c>
      <c r="C2202" s="5">
        <f t="shared" si="777"/>
        <v>2023</v>
      </c>
      <c r="D2202" s="88" t="s">
        <v>2000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up'!$A$2:$C$48,3,FALSE)</f>
        <v>Cash</v>
      </c>
      <c r="J2202" s="5">
        <f>VLOOKUP(F2202,'Set up'!$A$2:$D$48,4,FALSE)</f>
        <v>0</v>
      </c>
      <c r="K2202" s="4">
        <f t="shared" si="771"/>
        <v>45206</v>
      </c>
      <c r="L2202" s="5">
        <f t="shared" si="772"/>
        <v>10</v>
      </c>
      <c r="M2202" s="5">
        <f t="shared" si="773"/>
        <v>2023</v>
      </c>
      <c r="N2202" s="96">
        <v>210</v>
      </c>
      <c r="O2202" s="6">
        <f>-N2202</f>
        <v>-210</v>
      </c>
      <c r="P2202" s="6">
        <f t="shared" si="769"/>
        <v>0</v>
      </c>
      <c r="Q2202" s="7">
        <f t="shared" si="775"/>
        <v>3726637.5500000021</v>
      </c>
      <c r="R2202" s="44" t="str">
        <f>VLOOKUP(F2202,'Set up'!$A$2:$E$48,5,FALSE)</f>
        <v>Chq</v>
      </c>
      <c r="S2202" s="1" t="s">
        <v>2252</v>
      </c>
    </row>
    <row r="2203" spans="1:19" ht="15" customHeight="1" x14ac:dyDescent="0.35">
      <c r="A2203" s="4">
        <v>45206</v>
      </c>
      <c r="B2203" s="5">
        <f t="shared" si="776"/>
        <v>10</v>
      </c>
      <c r="C2203" s="5">
        <f t="shared" si="777"/>
        <v>2023</v>
      </c>
      <c r="D2203" s="88" t="s">
        <v>2000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up'!$A$2:$C$48,3,FALSE)</f>
        <v>Cash</v>
      </c>
      <c r="J2203" s="5">
        <f>VLOOKUP(F2203,'Set up'!$A$2:$D$48,4,FALSE)</f>
        <v>0</v>
      </c>
      <c r="K2203" s="4">
        <f t="shared" si="771"/>
        <v>45206</v>
      </c>
      <c r="L2203" s="5">
        <f t="shared" si="772"/>
        <v>10</v>
      </c>
      <c r="M2203" s="5">
        <f t="shared" si="773"/>
        <v>2023</v>
      </c>
      <c r="N2203" s="96">
        <v>258</v>
      </c>
      <c r="O2203" s="6">
        <f>-N2203</f>
        <v>-258</v>
      </c>
      <c r="P2203" s="6">
        <f t="shared" si="769"/>
        <v>0</v>
      </c>
      <c r="Q2203" s="7">
        <f t="shared" si="775"/>
        <v>3726895.5500000021</v>
      </c>
      <c r="R2203" s="44" t="str">
        <f>VLOOKUP(F2203,'Set up'!$A$2:$E$48,5,FALSE)</f>
        <v>Chq</v>
      </c>
      <c r="S2203" s="1" t="s">
        <v>2252</v>
      </c>
    </row>
    <row r="2204" spans="1:19" ht="15" customHeight="1" x14ac:dyDescent="0.35">
      <c r="A2204" s="4">
        <v>45211</v>
      </c>
      <c r="B2204" s="5">
        <f t="shared" si="776"/>
        <v>10</v>
      </c>
      <c r="C2204" s="5">
        <f t="shared" si="777"/>
        <v>2023</v>
      </c>
      <c r="D2204" s="88" t="s">
        <v>2001</v>
      </c>
      <c r="E2204" s="5" t="str">
        <f>VLOOKUP(F2204,'Set up'!$A$2:$C$48,2,FALSE)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up'!$A$2:$C$48,3,FALSE)</f>
        <v>Cash</v>
      </c>
      <c r="J2204" s="5">
        <f>VLOOKUP(F2204,'Set up'!$A$2:$D$48,4,FALSE)</f>
        <v>0</v>
      </c>
      <c r="K2204" s="4">
        <f t="shared" si="771"/>
        <v>45211</v>
      </c>
      <c r="L2204" s="5">
        <f t="shared" si="772"/>
        <v>10</v>
      </c>
      <c r="M2204" s="5">
        <f t="shared" si="773"/>
        <v>2023</v>
      </c>
      <c r="N2204" s="96">
        <v>125</v>
      </c>
      <c r="P2204" s="6">
        <f t="shared" si="769"/>
        <v>125</v>
      </c>
      <c r="Q2204" s="7">
        <f t="shared" si="775"/>
        <v>3727020.5500000021</v>
      </c>
      <c r="R2204" s="44" t="str">
        <f>VLOOKUP(F2204,'Set up'!$A$2:$E$48,5,FALSE)</f>
        <v>Trsf</v>
      </c>
    </row>
    <row r="2205" spans="1:19" ht="15" customHeight="1" x14ac:dyDescent="0.35">
      <c r="A2205" s="4">
        <v>45211</v>
      </c>
      <c r="B2205" s="5">
        <f t="shared" si="776"/>
        <v>10</v>
      </c>
      <c r="C2205" s="5">
        <f t="shared" si="777"/>
        <v>2023</v>
      </c>
      <c r="D2205" s="88" t="s">
        <v>2001</v>
      </c>
      <c r="E2205" s="5" t="str">
        <f>VLOOKUP(F2205,'Set up'!$A$2:$C$48,2,FALSE)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up'!$A$2:$C$48,3,FALSE)</f>
        <v>Cash</v>
      </c>
      <c r="J2205" s="5">
        <f>VLOOKUP(F2205,'Set up'!$A$2:$D$48,4,FALSE)</f>
        <v>0</v>
      </c>
      <c r="K2205" s="4">
        <f t="shared" si="771"/>
        <v>45211</v>
      </c>
      <c r="L2205" s="5">
        <f t="shared" si="772"/>
        <v>10</v>
      </c>
      <c r="M2205" s="5">
        <f t="shared" si="773"/>
        <v>2023</v>
      </c>
      <c r="N2205" s="96">
        <v>900</v>
      </c>
      <c r="P2205" s="6">
        <f t="shared" si="769"/>
        <v>900</v>
      </c>
      <c r="Q2205" s="7">
        <f t="shared" si="775"/>
        <v>3727920.5500000021</v>
      </c>
      <c r="R2205" s="44" t="str">
        <f>VLOOKUP(F2205,'Set up'!$A$2:$E$48,5,FALSE)</f>
        <v>Trsf</v>
      </c>
    </row>
    <row r="2206" spans="1:19" ht="15" customHeight="1" x14ac:dyDescent="0.35">
      <c r="A2206" s="4">
        <v>45209</v>
      </c>
      <c r="B2206" s="5">
        <f t="shared" si="776"/>
        <v>10</v>
      </c>
      <c r="C2206" s="5">
        <f t="shared" si="777"/>
        <v>2023</v>
      </c>
      <c r="D2206" s="88" t="s">
        <v>2003</v>
      </c>
      <c r="E2206" s="5" t="str">
        <f>VLOOKUP(F2206,'Set up'!$A$2:$C$48,2,FALSE)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up'!$A$2:$C$48,3,FALSE)</f>
        <v>Cash</v>
      </c>
      <c r="J2206" s="5">
        <f>VLOOKUP(F2206,'Set up'!$A$2:$D$48,4,FALSE)</f>
        <v>0</v>
      </c>
      <c r="K2206" s="4">
        <f t="shared" si="771"/>
        <v>45209</v>
      </c>
      <c r="L2206" s="5">
        <f t="shared" si="772"/>
        <v>10</v>
      </c>
      <c r="M2206" s="5">
        <f t="shared" si="773"/>
        <v>2023</v>
      </c>
      <c r="N2206" s="96">
        <v>234</v>
      </c>
      <c r="P2206" s="6">
        <f t="shared" si="769"/>
        <v>234</v>
      </c>
      <c r="Q2206" s="7">
        <f t="shared" si="775"/>
        <v>3728154.5500000021</v>
      </c>
      <c r="R2206" s="44" t="str">
        <f>VLOOKUP(F2206,'Set up'!$A$2:$E$48,5,FALSE)</f>
        <v>Trsf</v>
      </c>
    </row>
    <row r="2207" spans="1:19" ht="15" customHeight="1" x14ac:dyDescent="0.35">
      <c r="A2207" s="4">
        <v>45209</v>
      </c>
      <c r="B2207" s="5">
        <f t="shared" si="776"/>
        <v>10</v>
      </c>
      <c r="C2207" s="5">
        <f t="shared" si="777"/>
        <v>2023</v>
      </c>
      <c r="D2207" s="88" t="s">
        <v>2003</v>
      </c>
      <c r="E2207" s="5" t="str">
        <f>VLOOKUP(F2207,'Set up'!$A$2:$C$48,2,FALSE)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up'!$A$2:$C$48,3,FALSE)</f>
        <v>Cash</v>
      </c>
      <c r="J2207" s="5">
        <f>VLOOKUP(F2207,'Set up'!$A$2:$D$48,4,FALSE)</f>
        <v>0</v>
      </c>
      <c r="K2207" s="4">
        <f t="shared" si="771"/>
        <v>45209</v>
      </c>
      <c r="L2207" s="5">
        <f t="shared" si="772"/>
        <v>10</v>
      </c>
      <c r="M2207" s="5">
        <f t="shared" si="773"/>
        <v>2023</v>
      </c>
      <c r="N2207" s="96">
        <v>110</v>
      </c>
      <c r="P2207" s="6">
        <f t="shared" si="769"/>
        <v>110</v>
      </c>
      <c r="Q2207" s="7">
        <f t="shared" si="775"/>
        <v>3728264.5500000021</v>
      </c>
      <c r="R2207" s="44" t="str">
        <f>VLOOKUP(F2207,'Set up'!$A$2:$E$48,5,FALSE)</f>
        <v>Trsf</v>
      </c>
    </row>
    <row r="2208" spans="1:19" ht="15" customHeight="1" x14ac:dyDescent="0.35">
      <c r="A2208" s="4" t="s">
        <v>2004</v>
      </c>
      <c r="B2208" s="5">
        <f t="shared" si="776"/>
        <v>10</v>
      </c>
      <c r="C2208" s="5">
        <f t="shared" si="777"/>
        <v>2023</v>
      </c>
      <c r="D2208" s="88" t="s">
        <v>2005</v>
      </c>
      <c r="E2208" s="5" t="str">
        <f>VLOOKUP(F2208,'Set up'!$A$2:$C$48,2,FALSE)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up'!$A$2:$C$48,3,FALSE)</f>
        <v>Cash</v>
      </c>
      <c r="J2208" s="5">
        <f>VLOOKUP(F2208,'Set up'!$A$2:$D$48,4,FALSE)</f>
        <v>0</v>
      </c>
      <c r="K2208" s="4">
        <f t="shared" si="771"/>
        <v>45210</v>
      </c>
      <c r="L2208" s="5">
        <f t="shared" si="772"/>
        <v>10</v>
      </c>
      <c r="M2208" s="5">
        <f t="shared" si="773"/>
        <v>2023</v>
      </c>
      <c r="N2208" s="96">
        <v>1694</v>
      </c>
      <c r="O2208" s="6">
        <f t="shared" ref="O2208:O2212" si="778">-N2208</f>
        <v>-1694</v>
      </c>
      <c r="P2208" s="6">
        <f t="shared" si="769"/>
        <v>0</v>
      </c>
      <c r="Q2208" s="7">
        <f t="shared" si="775"/>
        <v>3729958.5500000021</v>
      </c>
      <c r="R2208" s="44" t="str">
        <f>VLOOKUP(F2208,'Set up'!$A$2:$E$48,5,FALSE)</f>
        <v>Cash</v>
      </c>
      <c r="S2208" s="1" t="s">
        <v>2121</v>
      </c>
    </row>
    <row r="2209" spans="1:19" ht="15" customHeight="1" x14ac:dyDescent="0.35">
      <c r="A2209" s="4" t="s">
        <v>2004</v>
      </c>
      <c r="B2209" s="5">
        <f t="shared" si="776"/>
        <v>10</v>
      </c>
      <c r="C2209" s="5">
        <f t="shared" si="777"/>
        <v>2023</v>
      </c>
      <c r="D2209" s="88" t="s">
        <v>2005</v>
      </c>
      <c r="E2209" s="5" t="str">
        <f>VLOOKUP(F2209,'Set up'!$A$2:$C$48,2,FALSE)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up'!$A$2:$C$48,3,FALSE)</f>
        <v>Cash</v>
      </c>
      <c r="J2209" s="5">
        <f>VLOOKUP(F2209,'Set up'!$A$2:$D$48,4,FALSE)</f>
        <v>0</v>
      </c>
      <c r="K2209" s="4">
        <f t="shared" si="771"/>
        <v>45210</v>
      </c>
      <c r="L2209" s="5">
        <f t="shared" si="772"/>
        <v>10</v>
      </c>
      <c r="M2209" s="5">
        <f t="shared" si="773"/>
        <v>2023</v>
      </c>
      <c r="N2209" s="96">
        <v>702</v>
      </c>
      <c r="O2209" s="6">
        <f t="shared" si="778"/>
        <v>-702</v>
      </c>
      <c r="P2209" s="6">
        <f t="shared" si="769"/>
        <v>0</v>
      </c>
      <c r="Q2209" s="7">
        <f t="shared" si="775"/>
        <v>3730660.5500000021</v>
      </c>
      <c r="R2209" s="44" t="str">
        <f>VLOOKUP(F2209,'Set up'!$A$2:$E$48,5,FALSE)</f>
        <v>Cash</v>
      </c>
      <c r="S2209" s="1" t="s">
        <v>2121</v>
      </c>
    </row>
    <row r="2210" spans="1:19" ht="15" customHeight="1" x14ac:dyDescent="0.35">
      <c r="A2210" s="4" t="s">
        <v>2004</v>
      </c>
      <c r="B2210" s="5">
        <f t="shared" si="776"/>
        <v>10</v>
      </c>
      <c r="C2210" s="5">
        <f t="shared" si="777"/>
        <v>2023</v>
      </c>
      <c r="D2210" s="88" t="s">
        <v>2005</v>
      </c>
      <c r="E2210" s="5" t="str">
        <f>VLOOKUP(F2210,'Set up'!$A$2:$C$48,2,FALSE)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up'!$A$2:$C$48,3,FALSE)</f>
        <v>Cash</v>
      </c>
      <c r="J2210" s="5">
        <f>VLOOKUP(F2210,'Set up'!$A$2:$D$48,4,FALSE)</f>
        <v>0</v>
      </c>
      <c r="K2210" s="4">
        <f t="shared" si="771"/>
        <v>45210</v>
      </c>
      <c r="L2210" s="5">
        <f t="shared" si="772"/>
        <v>10</v>
      </c>
      <c r="M2210" s="5">
        <f t="shared" si="773"/>
        <v>2023</v>
      </c>
      <c r="N2210" s="96">
        <v>258</v>
      </c>
      <c r="O2210" s="6">
        <f t="shared" si="778"/>
        <v>-258</v>
      </c>
      <c r="P2210" s="6">
        <f t="shared" si="769"/>
        <v>0</v>
      </c>
      <c r="Q2210" s="7">
        <f t="shared" si="775"/>
        <v>3730918.5500000021</v>
      </c>
      <c r="R2210" s="44" t="str">
        <f>VLOOKUP(F2210,'Set up'!$A$2:$E$48,5,FALSE)</f>
        <v>Cash</v>
      </c>
      <c r="S2210" s="1" t="s">
        <v>2121</v>
      </c>
    </row>
    <row r="2211" spans="1:19" ht="15" customHeight="1" x14ac:dyDescent="0.35">
      <c r="A2211" s="4" t="s">
        <v>2004</v>
      </c>
      <c r="B2211" s="5">
        <f t="shared" si="776"/>
        <v>10</v>
      </c>
      <c r="C2211" s="5">
        <f t="shared" si="777"/>
        <v>2023</v>
      </c>
      <c r="D2211" s="88" t="s">
        <v>2005</v>
      </c>
      <c r="E2211" s="5" t="str">
        <f>VLOOKUP(F2211,'Set up'!$A$2:$C$48,2,FALSE)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up'!$A$2:$C$48,3,FALSE)</f>
        <v>Cash</v>
      </c>
      <c r="J2211" s="5">
        <f>VLOOKUP(F2211,'Set up'!$A$2:$D$48,4,FALSE)</f>
        <v>0</v>
      </c>
      <c r="K2211" s="4">
        <f t="shared" si="771"/>
        <v>45210</v>
      </c>
      <c r="L2211" s="5">
        <f t="shared" si="772"/>
        <v>10</v>
      </c>
      <c r="M2211" s="5">
        <f t="shared" si="773"/>
        <v>2023</v>
      </c>
      <c r="N2211" s="96">
        <v>105</v>
      </c>
      <c r="O2211" s="6">
        <f t="shared" si="778"/>
        <v>-105</v>
      </c>
      <c r="P2211" s="6">
        <f t="shared" si="769"/>
        <v>0</v>
      </c>
      <c r="Q2211" s="7">
        <f t="shared" si="775"/>
        <v>3731023.5500000021</v>
      </c>
      <c r="R2211" s="44" t="str">
        <f>VLOOKUP(F2211,'Set up'!$A$2:$E$48,5,FALSE)</f>
        <v>Cash</v>
      </c>
      <c r="S2211" s="1" t="s">
        <v>2121</v>
      </c>
    </row>
    <row r="2212" spans="1:19" ht="15" customHeight="1" x14ac:dyDescent="0.35">
      <c r="A2212" s="4" t="s">
        <v>2004</v>
      </c>
      <c r="B2212" s="5">
        <f t="shared" si="776"/>
        <v>10</v>
      </c>
      <c r="C2212" s="5">
        <f t="shared" si="777"/>
        <v>2023</v>
      </c>
      <c r="D2212" s="88" t="s">
        <v>2005</v>
      </c>
      <c r="E2212" s="5" t="str">
        <f>VLOOKUP(F2212,'Set up'!$A$2:$C$48,2,FALSE)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up'!$A$2:$C$48,3,FALSE)</f>
        <v>Cash</v>
      </c>
      <c r="J2212" s="5">
        <f>VLOOKUP(F2212,'Set up'!$A$2:$D$48,4,FALSE)</f>
        <v>0</v>
      </c>
      <c r="K2212" s="4">
        <f t="shared" si="771"/>
        <v>45210</v>
      </c>
      <c r="L2212" s="5">
        <f t="shared" si="772"/>
        <v>10</v>
      </c>
      <c r="M2212" s="5">
        <f t="shared" si="773"/>
        <v>2023</v>
      </c>
      <c r="N2212" s="96">
        <v>150</v>
      </c>
      <c r="O2212" s="6">
        <f t="shared" si="778"/>
        <v>-150</v>
      </c>
      <c r="P2212" s="6">
        <f t="shared" si="769"/>
        <v>0</v>
      </c>
      <c r="Q2212" s="7">
        <f t="shared" si="775"/>
        <v>3731173.5500000021</v>
      </c>
      <c r="R2212" s="44" t="str">
        <f>VLOOKUP(F2212,'Set up'!$A$2:$E$48,5,FALSE)</f>
        <v>Cash</v>
      </c>
      <c r="S2212" s="1" t="s">
        <v>2121</v>
      </c>
    </row>
    <row r="2213" spans="1:19" ht="15" customHeight="1" x14ac:dyDescent="0.35">
      <c r="A2213" s="4" t="s">
        <v>2004</v>
      </c>
      <c r="B2213" s="5">
        <f t="shared" si="776"/>
        <v>10</v>
      </c>
      <c r="C2213" s="5">
        <f t="shared" si="777"/>
        <v>2023</v>
      </c>
      <c r="D2213" s="88" t="s">
        <v>2007</v>
      </c>
      <c r="E2213" s="5" t="str">
        <f>VLOOKUP(F2213,'Set up'!$A$2:$C$48,2,FALSE)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up'!$A$2:$C$48,3,FALSE)</f>
        <v>Cash</v>
      </c>
      <c r="J2213" s="5">
        <f>VLOOKUP(F2213,'Set up'!$A$2:$D$48,4,FALSE)</f>
        <v>0</v>
      </c>
      <c r="K2213" s="4">
        <f t="shared" si="771"/>
        <v>45210</v>
      </c>
      <c r="L2213" s="5">
        <f t="shared" si="772"/>
        <v>10</v>
      </c>
      <c r="M2213" s="5">
        <f t="shared" si="773"/>
        <v>2023</v>
      </c>
      <c r="N2213" s="96">
        <v>1732.5</v>
      </c>
      <c r="O2213" s="6">
        <f>-241.7</f>
        <v>-241.7</v>
      </c>
      <c r="P2213" s="6">
        <f t="shared" si="769"/>
        <v>1490.8</v>
      </c>
      <c r="Q2213" s="7">
        <f t="shared" si="775"/>
        <v>3732906.0500000021</v>
      </c>
      <c r="R2213" s="44" t="str">
        <f>VLOOKUP(F2213,'Set up'!$A$2:$E$48,5,FALSE)</f>
        <v>Trsf</v>
      </c>
      <c r="S2213" s="1" t="s">
        <v>2421</v>
      </c>
    </row>
    <row r="2214" spans="1:19" ht="15" customHeight="1" x14ac:dyDescent="0.35">
      <c r="A2214" s="4" t="s">
        <v>2004</v>
      </c>
      <c r="B2214" s="5">
        <f t="shared" si="776"/>
        <v>10</v>
      </c>
      <c r="C2214" s="5">
        <f t="shared" si="777"/>
        <v>2023</v>
      </c>
      <c r="D2214" s="88" t="s">
        <v>2007</v>
      </c>
      <c r="E2214" s="5" t="str">
        <f>VLOOKUP(F2214,'Set up'!$A$2:$C$48,2,FALSE)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up'!$A$2:$C$48,3,FALSE)</f>
        <v>Cash</v>
      </c>
      <c r="J2214" s="5">
        <f>VLOOKUP(F2214,'Set up'!$A$2:$D$48,4,FALSE)</f>
        <v>0</v>
      </c>
      <c r="K2214" s="4">
        <f t="shared" si="771"/>
        <v>45210</v>
      </c>
      <c r="L2214" s="5">
        <f t="shared" si="772"/>
        <v>10</v>
      </c>
      <c r="M2214" s="5">
        <f t="shared" si="773"/>
        <v>2023</v>
      </c>
      <c r="N2214" s="96">
        <v>312.5</v>
      </c>
      <c r="P2214" s="6">
        <f t="shared" si="769"/>
        <v>312.5</v>
      </c>
      <c r="Q2214" s="7">
        <f t="shared" si="775"/>
        <v>3733218.5500000021</v>
      </c>
      <c r="R2214" s="44" t="str">
        <f>VLOOKUP(F2214,'Set up'!$A$2:$E$48,5,FALSE)</f>
        <v>Trsf</v>
      </c>
    </row>
    <row r="2215" spans="1:19" ht="15" customHeight="1" x14ac:dyDescent="0.35">
      <c r="A2215" s="4" t="s">
        <v>2009</v>
      </c>
      <c r="B2215" s="5">
        <f t="shared" ref="B2215:B2228" si="779">MONTH(A2215)</f>
        <v>10</v>
      </c>
      <c r="C2215" s="5">
        <f t="shared" ref="C2215:C2228" si="780">YEAR(A2215)</f>
        <v>2023</v>
      </c>
      <c r="D2215" s="88" t="s">
        <v>2008</v>
      </c>
      <c r="E2215" s="5" t="str">
        <f>VLOOKUP(F2215,'Set up'!$A$2:$C$48,2,FALSE)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up'!$A$2:$C$48,3,FALSE)</f>
        <v>60</v>
      </c>
      <c r="J2215" s="5">
        <f>VLOOKUP(F2215,'Set up'!$A$2:$D$48,4,FALSE)</f>
        <v>60</v>
      </c>
      <c r="K2215" s="4">
        <f t="shared" ref="K2215:K2219" si="781">A2215+J2215</f>
        <v>45273</v>
      </c>
      <c r="L2215" s="5">
        <f t="shared" ref="L2215:L2219" si="782">MONTH(K2215)</f>
        <v>12</v>
      </c>
      <c r="M2215" s="5">
        <f t="shared" ref="M2215:M2219" si="783">YEAR(K2215)</f>
        <v>2023</v>
      </c>
      <c r="N2215" s="96">
        <v>594</v>
      </c>
      <c r="O2215" s="6">
        <f t="shared" ref="O2215:O2217" si="784">-N2215</f>
        <v>-594</v>
      </c>
      <c r="P2215" s="6">
        <f t="shared" si="769"/>
        <v>0</v>
      </c>
      <c r="Q2215" s="7">
        <f t="shared" ref="Q2215:Q2228" si="785">SUM(Q2214+N2215)</f>
        <v>3733812.5500000021</v>
      </c>
      <c r="R2215" s="44" t="str">
        <f>VLOOKUP(F2215,'Set up'!$A$2:$E$48,5,FALSE)</f>
        <v>Chq</v>
      </c>
      <c r="S2215" s="1" t="s">
        <v>2427</v>
      </c>
    </row>
    <row r="2216" spans="1:19" ht="15" customHeight="1" x14ac:dyDescent="0.35">
      <c r="A2216" s="4" t="s">
        <v>2009</v>
      </c>
      <c r="B2216" s="5">
        <f t="shared" si="779"/>
        <v>10</v>
      </c>
      <c r="C2216" s="5">
        <f t="shared" si="780"/>
        <v>2023</v>
      </c>
      <c r="D2216" s="88" t="s">
        <v>2008</v>
      </c>
      <c r="E2216" s="5" t="str">
        <f>VLOOKUP(F2216,'Set up'!$A$2:$C$48,2,FALSE)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up'!$A$2:$C$48,3,FALSE)</f>
        <v>60</v>
      </c>
      <c r="J2216" s="5">
        <f>VLOOKUP(F2216,'Set up'!$A$2:$D$48,4,FALSE)</f>
        <v>60</v>
      </c>
      <c r="K2216" s="4">
        <f t="shared" si="781"/>
        <v>45273</v>
      </c>
      <c r="L2216" s="5">
        <f t="shared" si="782"/>
        <v>12</v>
      </c>
      <c r="M2216" s="5">
        <f t="shared" si="783"/>
        <v>2023</v>
      </c>
      <c r="N2216" s="96">
        <v>594</v>
      </c>
      <c r="O2216" s="6">
        <f t="shared" si="784"/>
        <v>-594</v>
      </c>
      <c r="P2216" s="6">
        <f t="shared" si="769"/>
        <v>0</v>
      </c>
      <c r="Q2216" s="7">
        <f t="shared" si="785"/>
        <v>3734406.5500000021</v>
      </c>
      <c r="R2216" s="44" t="str">
        <f>VLOOKUP(F2216,'Set up'!$A$2:$E$48,5,FALSE)</f>
        <v>Chq</v>
      </c>
      <c r="S2216" s="1" t="s">
        <v>2427</v>
      </c>
    </row>
    <row r="2217" spans="1:19" ht="15" customHeight="1" x14ac:dyDescent="0.35">
      <c r="A2217" s="4" t="s">
        <v>2009</v>
      </c>
      <c r="B2217" s="5">
        <f t="shared" si="779"/>
        <v>10</v>
      </c>
      <c r="C2217" s="5">
        <f t="shared" si="780"/>
        <v>2023</v>
      </c>
      <c r="D2217" s="88" t="s">
        <v>2008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up'!$A$2:$C$48,3,FALSE)</f>
        <v>60</v>
      </c>
      <c r="J2217" s="5">
        <f>VLOOKUP(F2217,'Set up'!$A$2:$D$48,4,FALSE)</f>
        <v>60</v>
      </c>
      <c r="K2217" s="4">
        <f t="shared" si="781"/>
        <v>45273</v>
      </c>
      <c r="L2217" s="5">
        <f t="shared" si="782"/>
        <v>12</v>
      </c>
      <c r="M2217" s="5">
        <f t="shared" si="783"/>
        <v>2023</v>
      </c>
      <c r="N2217" s="96">
        <v>440</v>
      </c>
      <c r="O2217" s="6">
        <f t="shared" si="784"/>
        <v>-440</v>
      </c>
      <c r="P2217" s="6">
        <f t="shared" si="769"/>
        <v>0</v>
      </c>
      <c r="Q2217" s="7">
        <f t="shared" si="785"/>
        <v>3734846.5500000021</v>
      </c>
      <c r="R2217" s="44" t="str">
        <f>VLOOKUP(F2217,'Set up'!$A$2:$E$48,5,FALSE)</f>
        <v>Chq</v>
      </c>
      <c r="S2217" s="1" t="s">
        <v>2427</v>
      </c>
    </row>
    <row r="2218" spans="1:19" ht="15" customHeight="1" x14ac:dyDescent="0.35">
      <c r="A2218" s="4" t="s">
        <v>2009</v>
      </c>
      <c r="B2218" s="5">
        <f t="shared" si="779"/>
        <v>10</v>
      </c>
      <c r="C2218" s="5">
        <f t="shared" si="780"/>
        <v>2023</v>
      </c>
      <c r="D2218" s="88" t="s">
        <v>2010</v>
      </c>
      <c r="E2218" s="5" t="str">
        <f>VLOOKUP(F2218,'Set up'!$A$2:$C$48,2,FALSE)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up'!$A$2:$C$48,3,FALSE)</f>
        <v>Cash</v>
      </c>
      <c r="J2218" s="5">
        <f>VLOOKUP(F2218,'Set up'!$A$2:$D$48,4,FALSE)</f>
        <v>0</v>
      </c>
      <c r="K2218" s="4">
        <f t="shared" si="781"/>
        <v>45213</v>
      </c>
      <c r="L2218" s="5">
        <f t="shared" si="782"/>
        <v>10</v>
      </c>
      <c r="M2218" s="5">
        <f t="shared" si="783"/>
        <v>2023</v>
      </c>
      <c r="N2218" s="96">
        <v>1738</v>
      </c>
      <c r="P2218" s="6">
        <f t="shared" si="769"/>
        <v>1738</v>
      </c>
      <c r="Q2218" s="7">
        <f t="shared" si="785"/>
        <v>3736584.5500000021</v>
      </c>
      <c r="R2218" s="44" t="str">
        <f>VLOOKUP(F2218,'Set up'!$A$2:$E$48,5,FALSE)</f>
        <v>Trsf</v>
      </c>
    </row>
    <row r="2219" spans="1:19" ht="15" customHeight="1" x14ac:dyDescent="0.35">
      <c r="A2219" s="4" t="s">
        <v>2009</v>
      </c>
      <c r="B2219" s="5">
        <f t="shared" si="779"/>
        <v>10</v>
      </c>
      <c r="C2219" s="5">
        <f t="shared" si="780"/>
        <v>2023</v>
      </c>
      <c r="D2219" s="88" t="s">
        <v>2011</v>
      </c>
      <c r="E2219" s="5" t="str">
        <f>VLOOKUP(F2219,'Set up'!$A$2:$C$48,2,FALSE)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up'!$A$2:$C$48,3,FALSE)</f>
        <v>Cash</v>
      </c>
      <c r="J2219" s="5">
        <f>VLOOKUP(F2219,'Set up'!$A$2:$D$48,4,FALSE)</f>
        <v>0</v>
      </c>
      <c r="K2219" s="4">
        <f t="shared" si="781"/>
        <v>45213</v>
      </c>
      <c r="L2219" s="5">
        <f t="shared" si="782"/>
        <v>10</v>
      </c>
      <c r="M2219" s="5">
        <f t="shared" si="783"/>
        <v>2023</v>
      </c>
      <c r="N2219" s="96">
        <v>1738</v>
      </c>
      <c r="P2219" s="6">
        <f t="shared" si="769"/>
        <v>1738</v>
      </c>
      <c r="Q2219" s="7">
        <f t="shared" si="785"/>
        <v>3738322.5500000021</v>
      </c>
      <c r="R2219" s="44" t="str">
        <f>VLOOKUP(F2219,'Set up'!$A$2:$E$48,5,FALSE)</f>
        <v>Trsf</v>
      </c>
    </row>
    <row r="2220" spans="1:19" ht="15" customHeight="1" x14ac:dyDescent="0.35">
      <c r="A2220" s="4">
        <v>45216</v>
      </c>
      <c r="B2220" s="5">
        <f t="shared" si="779"/>
        <v>10</v>
      </c>
      <c r="C2220" s="5">
        <f t="shared" si="780"/>
        <v>2023</v>
      </c>
      <c r="D2220" s="88" t="s">
        <v>2013</v>
      </c>
      <c r="E2220" s="5" t="str">
        <f>VLOOKUP(F2220,'Set up'!$A$2:$C$48,2,FALSE)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up'!$A$2:$C$48,3,FALSE)</f>
        <v>Cash</v>
      </c>
      <c r="J2220" s="5">
        <f>VLOOKUP(F2220,'Set up'!$A$2:$D$48,4,FALSE)</f>
        <v>0</v>
      </c>
      <c r="K2220" s="4">
        <f t="shared" ref="K2220:K2228" si="786">A2220+J2220</f>
        <v>45216</v>
      </c>
      <c r="L2220" s="5">
        <f t="shared" ref="L2220:L2228" si="787">MONTH(K2220)</f>
        <v>10</v>
      </c>
      <c r="M2220" s="5">
        <f t="shared" ref="M2220:M2228" si="788">YEAR(K2220)</f>
        <v>2023</v>
      </c>
      <c r="N2220" s="96">
        <v>312.5</v>
      </c>
      <c r="P2220" s="6">
        <f t="shared" si="769"/>
        <v>312.5</v>
      </c>
      <c r="Q2220" s="7">
        <f t="shared" si="785"/>
        <v>3738635.0500000021</v>
      </c>
      <c r="R2220" s="44" t="str">
        <f>VLOOKUP(F2220,'Set up'!$A$2:$E$48,5,FALSE)</f>
        <v>Trsf</v>
      </c>
    </row>
    <row r="2221" spans="1:19" ht="15" customHeight="1" x14ac:dyDescent="0.35">
      <c r="A2221" s="4">
        <v>45216</v>
      </c>
      <c r="B2221" s="5">
        <f t="shared" si="779"/>
        <v>10</v>
      </c>
      <c r="C2221" s="5">
        <f t="shared" si="780"/>
        <v>2023</v>
      </c>
      <c r="D2221" s="88" t="s">
        <v>2014</v>
      </c>
      <c r="E2221" s="5" t="str">
        <f>VLOOKUP(F2221,'Set up'!$A$2:$C$48,2,FALSE)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up'!$A$2:$C$48,3,FALSE)</f>
        <v>Cash</v>
      </c>
      <c r="J2221" s="5">
        <f>VLOOKUP(F2221,'Set up'!$A$2:$D$48,4,FALSE)</f>
        <v>0</v>
      </c>
      <c r="K2221" s="4">
        <f t="shared" si="786"/>
        <v>45216</v>
      </c>
      <c r="L2221" s="5">
        <f t="shared" si="787"/>
        <v>10</v>
      </c>
      <c r="M2221" s="5">
        <f t="shared" si="788"/>
        <v>2023</v>
      </c>
      <c r="N2221" s="96">
        <v>8140</v>
      </c>
      <c r="P2221" s="6">
        <f t="shared" si="769"/>
        <v>8140</v>
      </c>
      <c r="Q2221" s="7">
        <f t="shared" si="785"/>
        <v>3746775.0500000021</v>
      </c>
      <c r="R2221" s="44" t="str">
        <f>VLOOKUP(F2221,'Set up'!$A$2:$E$48,5,FALSE)</f>
        <v>Trsf</v>
      </c>
    </row>
    <row r="2222" spans="1:19" ht="15" customHeight="1" x14ac:dyDescent="0.35">
      <c r="A2222" s="4">
        <v>45216</v>
      </c>
      <c r="B2222" s="5">
        <f t="shared" si="779"/>
        <v>10</v>
      </c>
      <c r="C2222" s="5">
        <f t="shared" si="780"/>
        <v>2023</v>
      </c>
      <c r="D2222" s="88" t="s">
        <v>2014</v>
      </c>
      <c r="E2222" s="5" t="str">
        <f>VLOOKUP(F2222,'Set up'!$A$2:$C$48,2,FALSE)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up'!$A$2:$C$48,3,FALSE)</f>
        <v>Cash</v>
      </c>
      <c r="J2222" s="5">
        <f>VLOOKUP(F2222,'Set up'!$A$2:$D$48,4,FALSE)</f>
        <v>0</v>
      </c>
      <c r="K2222" s="4">
        <f t="shared" si="786"/>
        <v>45216</v>
      </c>
      <c r="L2222" s="5">
        <f t="shared" si="787"/>
        <v>10</v>
      </c>
      <c r="M2222" s="5">
        <f t="shared" si="788"/>
        <v>2023</v>
      </c>
      <c r="N2222" s="96">
        <v>2700</v>
      </c>
      <c r="P2222" s="6">
        <f t="shared" si="769"/>
        <v>2700</v>
      </c>
      <c r="Q2222" s="7">
        <f t="shared" si="785"/>
        <v>3749475.0500000021</v>
      </c>
      <c r="R2222" s="44" t="str">
        <f>VLOOKUP(F2222,'Set up'!$A$2:$E$48,5,FALSE)</f>
        <v>Trsf</v>
      </c>
    </row>
    <row r="2223" spans="1:19" ht="15" customHeight="1" x14ac:dyDescent="0.35">
      <c r="A2223" s="4">
        <v>45216</v>
      </c>
      <c r="B2223" s="5">
        <f t="shared" si="779"/>
        <v>10</v>
      </c>
      <c r="C2223" s="5">
        <f t="shared" si="780"/>
        <v>2023</v>
      </c>
      <c r="D2223" s="88" t="s">
        <v>2014</v>
      </c>
      <c r="E2223" s="5" t="str">
        <f>VLOOKUP(F2223,'Set up'!$A$2:$C$48,2,FALSE)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up'!$A$2:$C$48,3,FALSE)</f>
        <v>Cash</v>
      </c>
      <c r="J2223" s="5">
        <f>VLOOKUP(F2223,'Set up'!$A$2:$D$48,4,FALSE)</f>
        <v>0</v>
      </c>
      <c r="K2223" s="4">
        <f t="shared" si="786"/>
        <v>45216</v>
      </c>
      <c r="L2223" s="5">
        <f t="shared" si="787"/>
        <v>10</v>
      </c>
      <c r="M2223" s="5">
        <f t="shared" si="788"/>
        <v>2023</v>
      </c>
      <c r="N2223" s="96">
        <v>1638</v>
      </c>
      <c r="P2223" s="6">
        <f t="shared" si="769"/>
        <v>1638</v>
      </c>
      <c r="Q2223" s="7">
        <f t="shared" si="785"/>
        <v>3751113.0500000021</v>
      </c>
      <c r="R2223" s="44" t="str">
        <f>VLOOKUP(F2223,'Set up'!$A$2:$E$48,5,FALSE)</f>
        <v>Trsf</v>
      </c>
    </row>
    <row r="2224" spans="1:19" ht="15" customHeight="1" x14ac:dyDescent="0.35">
      <c r="A2224" s="4">
        <v>45216</v>
      </c>
      <c r="B2224" s="5">
        <f t="shared" si="779"/>
        <v>10</v>
      </c>
      <c r="C2224" s="5">
        <f t="shared" si="780"/>
        <v>2023</v>
      </c>
      <c r="D2224" s="88" t="s">
        <v>2014</v>
      </c>
      <c r="E2224" s="5" t="str">
        <f>VLOOKUP(F2224,'Set up'!$A$2:$C$48,2,FALSE)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up'!$A$2:$C$48,3,FALSE)</f>
        <v>Cash</v>
      </c>
      <c r="J2224" s="5">
        <f>VLOOKUP(F2224,'Set up'!$A$2:$D$48,4,FALSE)</f>
        <v>0</v>
      </c>
      <c r="K2224" s="4">
        <f t="shared" si="786"/>
        <v>45216</v>
      </c>
      <c r="L2224" s="5">
        <f t="shared" si="787"/>
        <v>10</v>
      </c>
      <c r="M2224" s="5">
        <f t="shared" si="788"/>
        <v>2023</v>
      </c>
      <c r="N2224" s="96">
        <v>1800</v>
      </c>
      <c r="P2224" s="6">
        <f t="shared" si="769"/>
        <v>1800</v>
      </c>
      <c r="Q2224" s="7">
        <f t="shared" si="785"/>
        <v>3752913.0500000021</v>
      </c>
      <c r="R2224" s="44" t="str">
        <f>VLOOKUP(F2224,'Set up'!$A$2:$E$48,5,FALSE)</f>
        <v>Trsf</v>
      </c>
    </row>
    <row r="2225" spans="1:19" ht="15" customHeight="1" x14ac:dyDescent="0.35">
      <c r="A2225" s="4">
        <v>45216</v>
      </c>
      <c r="B2225" s="5">
        <f t="shared" si="779"/>
        <v>10</v>
      </c>
      <c r="C2225" s="5">
        <f t="shared" si="780"/>
        <v>2023</v>
      </c>
      <c r="D2225" s="88" t="s">
        <v>2014</v>
      </c>
      <c r="E2225" s="5" t="str">
        <f>VLOOKUP(F2225,'Set up'!$A$2:$C$48,2,FALSE)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up'!$A$2:$C$48,3,FALSE)</f>
        <v>Cash</v>
      </c>
      <c r="J2225" s="5">
        <f>VLOOKUP(F2225,'Set up'!$A$2:$D$48,4,FALSE)</f>
        <v>0</v>
      </c>
      <c r="K2225" s="4">
        <f t="shared" si="786"/>
        <v>45216</v>
      </c>
      <c r="L2225" s="5">
        <f t="shared" si="787"/>
        <v>10</v>
      </c>
      <c r="M2225" s="5">
        <f t="shared" si="788"/>
        <v>2023</v>
      </c>
      <c r="N2225" s="96">
        <v>380</v>
      </c>
      <c r="P2225" s="6">
        <f t="shared" si="769"/>
        <v>380</v>
      </c>
      <c r="Q2225" s="7">
        <f t="shared" si="785"/>
        <v>3753293.0500000021</v>
      </c>
      <c r="R2225" s="44" t="str">
        <f>VLOOKUP(F2225,'Set up'!$A$2:$E$48,5,FALSE)</f>
        <v>Trsf</v>
      </c>
    </row>
    <row r="2226" spans="1:19" ht="15" customHeight="1" x14ac:dyDescent="0.35">
      <c r="A2226" s="4">
        <v>45218</v>
      </c>
      <c r="B2226" s="5">
        <f t="shared" si="779"/>
        <v>10</v>
      </c>
      <c r="C2226" s="5">
        <f t="shared" si="780"/>
        <v>2023</v>
      </c>
      <c r="D2226" s="88" t="s">
        <v>2016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up'!$A$2:$C$48,3,FALSE)</f>
        <v>60</v>
      </c>
      <c r="J2226" s="5">
        <f>VLOOKUP(F2226,'Set up'!$A$2:$D$48,4,FALSE)</f>
        <v>60</v>
      </c>
      <c r="K2226" s="4">
        <f t="shared" si="786"/>
        <v>45278</v>
      </c>
      <c r="L2226" s="5">
        <f t="shared" si="787"/>
        <v>12</v>
      </c>
      <c r="M2226" s="5">
        <f t="shared" si="788"/>
        <v>2023</v>
      </c>
      <c r="N2226" s="96">
        <v>3212</v>
      </c>
      <c r="O2226" s="6">
        <f t="shared" ref="O2226:O2227" si="789">-N2226</f>
        <v>-3212</v>
      </c>
      <c r="P2226" s="6">
        <f t="shared" si="769"/>
        <v>0</v>
      </c>
      <c r="Q2226" s="7">
        <f t="shared" si="785"/>
        <v>3756505.0500000021</v>
      </c>
      <c r="R2226" s="44" t="str">
        <f>VLOOKUP(F2226,'Set up'!$A$2:$E$48,5,FALSE)</f>
        <v>Chq</v>
      </c>
      <c r="S2226" s="1" t="s">
        <v>2427</v>
      </c>
    </row>
    <row r="2227" spans="1:19" ht="15" customHeight="1" x14ac:dyDescent="0.35">
      <c r="A2227" s="4">
        <v>45218</v>
      </c>
      <c r="B2227" s="5">
        <f t="shared" si="779"/>
        <v>10</v>
      </c>
      <c r="C2227" s="5">
        <f t="shared" si="780"/>
        <v>2023</v>
      </c>
      <c r="D2227" s="88" t="s">
        <v>2016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up'!$A$2:$C$48,3,FALSE)</f>
        <v>60</v>
      </c>
      <c r="J2227" s="5">
        <f>VLOOKUP(F2227,'Set up'!$A$2:$D$48,4,FALSE)</f>
        <v>60</v>
      </c>
      <c r="K2227" s="4">
        <f t="shared" si="786"/>
        <v>45278</v>
      </c>
      <c r="L2227" s="5">
        <f t="shared" si="787"/>
        <v>12</v>
      </c>
      <c r="M2227" s="5">
        <f t="shared" si="788"/>
        <v>2023</v>
      </c>
      <c r="N2227" s="96">
        <v>1606</v>
      </c>
      <c r="O2227" s="6">
        <f t="shared" si="789"/>
        <v>-1606</v>
      </c>
      <c r="P2227" s="6">
        <f t="shared" si="769"/>
        <v>0</v>
      </c>
      <c r="Q2227" s="7">
        <f t="shared" si="785"/>
        <v>3758111.0500000021</v>
      </c>
      <c r="R2227" s="44" t="str">
        <f>VLOOKUP(F2227,'Set up'!$A$2:$E$48,5,FALSE)</f>
        <v>Chq</v>
      </c>
      <c r="S2227" s="1" t="s">
        <v>2427</v>
      </c>
    </row>
    <row r="2228" spans="1:19" ht="15" customHeight="1" x14ac:dyDescent="0.35">
      <c r="A2228" s="4" t="s">
        <v>2018</v>
      </c>
      <c r="B2228" s="5">
        <f t="shared" si="779"/>
        <v>10</v>
      </c>
      <c r="C2228" s="5">
        <f t="shared" si="780"/>
        <v>2023</v>
      </c>
      <c r="D2228" s="88" t="s">
        <v>2017</v>
      </c>
      <c r="E2228" s="5" t="str">
        <f>VLOOKUP(F2228,'Set up'!$A$2:$C$48,2,FALSE)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up'!$A$2:$C$48,3,FALSE)</f>
        <v>Cash</v>
      </c>
      <c r="J2228" s="5">
        <f>VLOOKUP(F2228,'Set up'!$A$2:$D$48,4,FALSE)</f>
        <v>0</v>
      </c>
      <c r="K2228" s="4">
        <f t="shared" si="786"/>
        <v>45219</v>
      </c>
      <c r="L2228" s="5">
        <f t="shared" si="787"/>
        <v>10</v>
      </c>
      <c r="M2228" s="5">
        <f t="shared" si="788"/>
        <v>2023</v>
      </c>
      <c r="N2228" s="96">
        <v>2700</v>
      </c>
      <c r="P2228" s="6">
        <f t="shared" si="769"/>
        <v>2700</v>
      </c>
      <c r="Q2228" s="7">
        <f t="shared" si="785"/>
        <v>3760811.0500000021</v>
      </c>
      <c r="R2228" s="44" t="str">
        <f>VLOOKUP(F2228,'Set up'!$A$2:$E$48,5,FALSE)</f>
        <v>Trsf</v>
      </c>
    </row>
    <row r="2229" spans="1:19" ht="15" customHeight="1" x14ac:dyDescent="0.35">
      <c r="A2229" s="4">
        <v>45220</v>
      </c>
      <c r="B2229" s="5">
        <f t="shared" ref="B2229:B2258" si="790">MONTH(A2229)</f>
        <v>10</v>
      </c>
      <c r="C2229" s="5">
        <f t="shared" ref="C2229:C2258" si="791">YEAR(A2229)</f>
        <v>2023</v>
      </c>
      <c r="D2229" s="88" t="s">
        <v>2019</v>
      </c>
      <c r="E2229" s="5" t="e">
        <f>VLOOKUP(F2229,'Set up'!$A$2:$C$48,2,FALSE)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up'!$A$2:$C$48,3,FALSE)</f>
        <v>#N/A</v>
      </c>
      <c r="J2229" s="5" t="e">
        <f>VLOOKUP(F2229,'Set up'!$A$2:$D$48,4,FALSE)</f>
        <v>#N/A</v>
      </c>
      <c r="K2229" s="4" t="e">
        <f t="shared" ref="K2229:K2258" si="792">A2229+J2229</f>
        <v>#N/A</v>
      </c>
      <c r="L2229" s="5" t="e">
        <f t="shared" ref="L2229:L2258" si="793">MONTH(K2229)</f>
        <v>#N/A</v>
      </c>
      <c r="M2229" s="5" t="e">
        <f t="shared" ref="M2229:M2258" si="794">YEAR(K2229)</f>
        <v>#N/A</v>
      </c>
      <c r="N2229" s="96">
        <v>0</v>
      </c>
      <c r="P2229" s="6">
        <f t="shared" ref="P2229:P2258" si="795">SUM(N2229+O2229)</f>
        <v>0</v>
      </c>
      <c r="Q2229" s="7">
        <f t="shared" ref="Q2229:Q2258" si="796">SUM(Q2228+N2229)</f>
        <v>3760811.0500000021</v>
      </c>
      <c r="R2229" s="44" t="e">
        <f>VLOOKUP(F2229,'Set up'!$A$2:$E$48,5,FALSE)</f>
        <v>#N/A</v>
      </c>
    </row>
    <row r="2230" spans="1:19" ht="15" customHeight="1" x14ac:dyDescent="0.35">
      <c r="A2230" s="4">
        <v>45220</v>
      </c>
      <c r="B2230" s="5">
        <f t="shared" si="790"/>
        <v>10</v>
      </c>
      <c r="C2230" s="5">
        <f t="shared" si="791"/>
        <v>2023</v>
      </c>
      <c r="D2230" s="88" t="s">
        <v>2019</v>
      </c>
      <c r="E2230" s="5" t="e">
        <f>VLOOKUP(F2230,'Set up'!$A$2:$C$48,2,FALSE)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up'!$A$2:$C$48,3,FALSE)</f>
        <v>#N/A</v>
      </c>
      <c r="J2230" s="5" t="e">
        <f>VLOOKUP(F2230,'Set up'!$A$2:$D$48,4,FALSE)</f>
        <v>#N/A</v>
      </c>
      <c r="K2230" s="4" t="e">
        <f t="shared" si="792"/>
        <v>#N/A</v>
      </c>
      <c r="L2230" s="5" t="e">
        <f t="shared" si="793"/>
        <v>#N/A</v>
      </c>
      <c r="M2230" s="5" t="e">
        <f t="shared" si="794"/>
        <v>#N/A</v>
      </c>
      <c r="N2230" s="96">
        <v>0</v>
      </c>
      <c r="P2230" s="6">
        <f t="shared" si="795"/>
        <v>0</v>
      </c>
      <c r="Q2230" s="7">
        <f t="shared" si="796"/>
        <v>3760811.0500000021</v>
      </c>
      <c r="R2230" s="44" t="e">
        <f>VLOOKUP(F2230,'Set up'!$A$2:$E$48,5,FALSE)</f>
        <v>#N/A</v>
      </c>
    </row>
    <row r="2231" spans="1:19" ht="15" customHeight="1" x14ac:dyDescent="0.35">
      <c r="A2231" s="4">
        <v>45220</v>
      </c>
      <c r="B2231" s="5">
        <f t="shared" si="790"/>
        <v>10</v>
      </c>
      <c r="C2231" s="5">
        <f t="shared" si="791"/>
        <v>2023</v>
      </c>
      <c r="D2231" s="88" t="s">
        <v>2019</v>
      </c>
      <c r="E2231" s="5" t="e">
        <f>VLOOKUP(F2231,'Set up'!$A$2:$C$48,2,FALSE)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up'!$A$2:$C$48,3,FALSE)</f>
        <v>#N/A</v>
      </c>
      <c r="J2231" s="5" t="e">
        <f>VLOOKUP(F2231,'Set up'!$A$2:$D$48,4,FALSE)</f>
        <v>#N/A</v>
      </c>
      <c r="K2231" s="4" t="e">
        <f t="shared" si="792"/>
        <v>#N/A</v>
      </c>
      <c r="L2231" s="5" t="e">
        <f t="shared" si="793"/>
        <v>#N/A</v>
      </c>
      <c r="M2231" s="5" t="e">
        <f t="shared" si="794"/>
        <v>#N/A</v>
      </c>
      <c r="N2231" s="96">
        <v>0</v>
      </c>
      <c r="P2231" s="6">
        <f t="shared" si="795"/>
        <v>0</v>
      </c>
      <c r="Q2231" s="7">
        <f t="shared" si="796"/>
        <v>3760811.0500000021</v>
      </c>
      <c r="R2231" s="44" t="e">
        <f>VLOOKUP(F2231,'Set up'!$A$2:$E$48,5,FALSE)</f>
        <v>#N/A</v>
      </c>
    </row>
    <row r="2232" spans="1:19" ht="15" customHeight="1" x14ac:dyDescent="0.35">
      <c r="A2232" s="4">
        <v>45220</v>
      </c>
      <c r="B2232" s="5">
        <f t="shared" si="790"/>
        <v>10</v>
      </c>
      <c r="C2232" s="5">
        <f t="shared" si="791"/>
        <v>2023</v>
      </c>
      <c r="D2232" s="88" t="s">
        <v>2019</v>
      </c>
      <c r="E2232" s="5" t="e">
        <f>VLOOKUP(F2232,'Set up'!$A$2:$C$48,2,FALSE)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up'!$A$2:$C$48,3,FALSE)</f>
        <v>#N/A</v>
      </c>
      <c r="J2232" s="5" t="e">
        <f>VLOOKUP(F2232,'Set up'!$A$2:$D$48,4,FALSE)</f>
        <v>#N/A</v>
      </c>
      <c r="K2232" s="4" t="e">
        <f t="shared" si="792"/>
        <v>#N/A</v>
      </c>
      <c r="L2232" s="5" t="e">
        <f t="shared" si="793"/>
        <v>#N/A</v>
      </c>
      <c r="M2232" s="5" t="e">
        <f t="shared" si="794"/>
        <v>#N/A</v>
      </c>
      <c r="N2232" s="96">
        <v>0</v>
      </c>
      <c r="P2232" s="6">
        <f t="shared" si="795"/>
        <v>0</v>
      </c>
      <c r="Q2232" s="7">
        <f t="shared" si="796"/>
        <v>3760811.0500000021</v>
      </c>
      <c r="R2232" s="44" t="e">
        <f>VLOOKUP(F2232,'Set up'!$A$2:$E$48,5,FALSE)</f>
        <v>#N/A</v>
      </c>
    </row>
    <row r="2233" spans="1:19" ht="15" customHeight="1" x14ac:dyDescent="0.35">
      <c r="A2233" s="4">
        <v>45220</v>
      </c>
      <c r="B2233" s="5">
        <f t="shared" si="790"/>
        <v>10</v>
      </c>
      <c r="C2233" s="5">
        <f t="shared" si="791"/>
        <v>2023</v>
      </c>
      <c r="D2233" s="88" t="s">
        <v>2019</v>
      </c>
      <c r="E2233" s="5" t="e">
        <f>VLOOKUP(F2233,'Set up'!$A$2:$C$48,2,FALSE)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up'!$A$2:$C$48,3,FALSE)</f>
        <v>#N/A</v>
      </c>
      <c r="J2233" s="5" t="e">
        <f>VLOOKUP(F2233,'Set up'!$A$2:$D$48,4,FALSE)</f>
        <v>#N/A</v>
      </c>
      <c r="K2233" s="4" t="e">
        <f t="shared" si="792"/>
        <v>#N/A</v>
      </c>
      <c r="L2233" s="5" t="e">
        <f t="shared" si="793"/>
        <v>#N/A</v>
      </c>
      <c r="M2233" s="5" t="e">
        <f t="shared" si="794"/>
        <v>#N/A</v>
      </c>
      <c r="N2233" s="96">
        <v>0</v>
      </c>
      <c r="P2233" s="6">
        <f t="shared" si="795"/>
        <v>0</v>
      </c>
      <c r="Q2233" s="7">
        <f t="shared" si="796"/>
        <v>3760811.0500000021</v>
      </c>
      <c r="R2233" s="44" t="e">
        <f>VLOOKUP(F2233,'Set up'!$A$2:$E$48,5,FALSE)</f>
        <v>#N/A</v>
      </c>
    </row>
    <row r="2234" spans="1:19" ht="15" customHeight="1" x14ac:dyDescent="0.35">
      <c r="A2234" s="4">
        <v>45220</v>
      </c>
      <c r="B2234" s="5">
        <f t="shared" si="790"/>
        <v>10</v>
      </c>
      <c r="C2234" s="5">
        <f t="shared" si="791"/>
        <v>2023</v>
      </c>
      <c r="D2234" s="88" t="s">
        <v>2019</v>
      </c>
      <c r="E2234" s="5" t="e">
        <f>VLOOKUP(F2234,'Set up'!$A$2:$C$48,2,FALSE)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up'!$A$2:$C$48,3,FALSE)</f>
        <v>#N/A</v>
      </c>
      <c r="J2234" s="5" t="e">
        <f>VLOOKUP(F2234,'Set up'!$A$2:$D$48,4,FALSE)</f>
        <v>#N/A</v>
      </c>
      <c r="K2234" s="4" t="e">
        <f t="shared" si="792"/>
        <v>#N/A</v>
      </c>
      <c r="L2234" s="5" t="e">
        <f t="shared" si="793"/>
        <v>#N/A</v>
      </c>
      <c r="M2234" s="5" t="e">
        <f t="shared" si="794"/>
        <v>#N/A</v>
      </c>
      <c r="N2234" s="96">
        <v>0</v>
      </c>
      <c r="P2234" s="6">
        <f t="shared" si="795"/>
        <v>0</v>
      </c>
      <c r="Q2234" s="7">
        <f t="shared" si="796"/>
        <v>3760811.0500000021</v>
      </c>
      <c r="R2234" s="44" t="e">
        <f>VLOOKUP(F2234,'Set up'!$A$2:$E$48,5,FALSE)</f>
        <v>#N/A</v>
      </c>
    </row>
    <row r="2235" spans="1:19" ht="15" customHeight="1" x14ac:dyDescent="0.35">
      <c r="A2235" s="4">
        <v>45224</v>
      </c>
      <c r="B2235" s="5">
        <f t="shared" si="790"/>
        <v>10</v>
      </c>
      <c r="C2235" s="5">
        <f t="shared" si="791"/>
        <v>2023</v>
      </c>
      <c r="D2235" s="88" t="s">
        <v>2020</v>
      </c>
      <c r="E2235" s="5" t="str">
        <f>VLOOKUP(F2235,'Set up'!$A$2:$C$48,2,FALSE)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up'!$A$2:$C$48,3,FALSE)</f>
        <v>Cash</v>
      </c>
      <c r="J2235" s="5">
        <f>VLOOKUP(F2235,'Set up'!$A$2:$D$48,4,FALSE)</f>
        <v>0</v>
      </c>
      <c r="K2235" s="4">
        <f t="shared" si="792"/>
        <v>45224</v>
      </c>
      <c r="L2235" s="5">
        <f t="shared" si="793"/>
        <v>10</v>
      </c>
      <c r="M2235" s="5">
        <f t="shared" si="794"/>
        <v>2023</v>
      </c>
      <c r="N2235" s="96">
        <v>250</v>
      </c>
      <c r="P2235" s="6">
        <f t="shared" si="795"/>
        <v>250</v>
      </c>
      <c r="Q2235" s="7">
        <f t="shared" si="796"/>
        <v>3761061.0500000021</v>
      </c>
      <c r="R2235" s="44" t="str">
        <f>VLOOKUP(F2235,'Set up'!$A$2:$E$48,5,FALSE)</f>
        <v>Trsf</v>
      </c>
    </row>
    <row r="2236" spans="1:19" ht="15" customHeight="1" x14ac:dyDescent="0.35">
      <c r="A2236" s="4">
        <v>45224</v>
      </c>
      <c r="B2236" s="5">
        <f t="shared" si="790"/>
        <v>10</v>
      </c>
      <c r="C2236" s="5">
        <f t="shared" si="791"/>
        <v>2023</v>
      </c>
      <c r="D2236" s="88" t="s">
        <v>2021</v>
      </c>
      <c r="E2236" s="5" t="str">
        <f>VLOOKUP(F2236,'Set up'!$A$2:$C$48,2,FALSE)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up'!$A$2:$C$48,3,FALSE)</f>
        <v>Cash</v>
      </c>
      <c r="J2236" s="5">
        <f>VLOOKUP(F2236,'Set up'!$A$2:$D$48,4,FALSE)</f>
        <v>0</v>
      </c>
      <c r="K2236" s="4">
        <f t="shared" si="792"/>
        <v>45224</v>
      </c>
      <c r="L2236" s="5">
        <f t="shared" si="793"/>
        <v>10</v>
      </c>
      <c r="M2236" s="5">
        <f t="shared" si="794"/>
        <v>2023</v>
      </c>
      <c r="N2236" s="96">
        <v>6512</v>
      </c>
      <c r="P2236" s="6">
        <f t="shared" si="795"/>
        <v>6512</v>
      </c>
      <c r="Q2236" s="7">
        <f t="shared" si="796"/>
        <v>3767573.0500000021</v>
      </c>
      <c r="R2236" s="44" t="str">
        <f>VLOOKUP(F2236,'Set up'!$A$2:$E$48,5,FALSE)</f>
        <v>Trsf</v>
      </c>
    </row>
    <row r="2237" spans="1:19" ht="15" customHeight="1" x14ac:dyDescent="0.35">
      <c r="A2237" s="4">
        <v>45224</v>
      </c>
      <c r="B2237" s="5">
        <f t="shared" si="790"/>
        <v>10</v>
      </c>
      <c r="C2237" s="5">
        <f t="shared" si="791"/>
        <v>2023</v>
      </c>
      <c r="D2237" s="88" t="s">
        <v>2021</v>
      </c>
      <c r="E2237" s="5" t="str">
        <f>VLOOKUP(F2237,'Set up'!$A$2:$C$48,2,FALSE)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up'!$A$2:$C$48,3,FALSE)</f>
        <v>Cash</v>
      </c>
      <c r="J2237" s="5">
        <f>VLOOKUP(F2237,'Set up'!$A$2:$D$48,4,FALSE)</f>
        <v>0</v>
      </c>
      <c r="K2237" s="4">
        <f t="shared" si="792"/>
        <v>45224</v>
      </c>
      <c r="L2237" s="5">
        <f t="shared" si="793"/>
        <v>10</v>
      </c>
      <c r="M2237" s="5">
        <f t="shared" si="794"/>
        <v>2023</v>
      </c>
      <c r="N2237" s="96">
        <v>1404</v>
      </c>
      <c r="P2237" s="6">
        <f t="shared" si="795"/>
        <v>1404</v>
      </c>
      <c r="Q2237" s="7">
        <f t="shared" si="796"/>
        <v>3768977.0500000021</v>
      </c>
      <c r="R2237" s="44" t="str">
        <f>VLOOKUP(F2237,'Set up'!$A$2:$E$48,5,FALSE)</f>
        <v>Trsf</v>
      </c>
    </row>
    <row r="2238" spans="1:19" ht="15" customHeight="1" x14ac:dyDescent="0.35">
      <c r="A2238" s="4">
        <v>45224</v>
      </c>
      <c r="B2238" s="5">
        <f t="shared" si="790"/>
        <v>10</v>
      </c>
      <c r="C2238" s="5">
        <f t="shared" si="791"/>
        <v>2023</v>
      </c>
      <c r="D2238" s="88" t="s">
        <v>2028</v>
      </c>
      <c r="E2238" s="5" t="str">
        <f>VLOOKUP(F2238,'Set up'!$A$2:$C$48,2,FALSE)</f>
        <v>C00000012</v>
      </c>
      <c r="F2238" s="1" t="s">
        <v>2022</v>
      </c>
      <c r="G2238" s="99" t="s">
        <v>2023</v>
      </c>
      <c r="H2238" s="5">
        <v>11</v>
      </c>
      <c r="I2238" s="5" t="str">
        <f>VLOOKUP(F2238,'Set up'!$A$2:$C$48,3,FALSE)</f>
        <v>Cash</v>
      </c>
      <c r="J2238" s="5">
        <f>VLOOKUP(F2238,'Set up'!$A$2:$D$48,4,FALSE)</f>
        <v>0</v>
      </c>
      <c r="K2238" s="4">
        <f t="shared" si="792"/>
        <v>45224</v>
      </c>
      <c r="L2238" s="5">
        <f t="shared" si="793"/>
        <v>10</v>
      </c>
      <c r="M2238" s="5">
        <f t="shared" si="794"/>
        <v>2023</v>
      </c>
      <c r="N2238" s="96">
        <v>2530</v>
      </c>
      <c r="O2238" s="6">
        <f t="shared" ref="O2238:O2242" si="797">-N2238</f>
        <v>-2530</v>
      </c>
      <c r="P2238" s="6">
        <f t="shared" si="795"/>
        <v>0</v>
      </c>
      <c r="Q2238" s="7">
        <f t="shared" si="796"/>
        <v>3771507.0500000021</v>
      </c>
      <c r="R2238" s="44" t="str">
        <f>VLOOKUP(F2238,'Set up'!$A$2:$E$48,5,FALSE)</f>
        <v>Cash</v>
      </c>
      <c r="S2238" s="1" t="s">
        <v>2092</v>
      </c>
    </row>
    <row r="2239" spans="1:19" ht="15" customHeight="1" x14ac:dyDescent="0.35">
      <c r="A2239" s="4">
        <v>45224</v>
      </c>
      <c r="B2239" s="5">
        <f t="shared" si="790"/>
        <v>10</v>
      </c>
      <c r="C2239" s="5">
        <f t="shared" si="791"/>
        <v>2023</v>
      </c>
      <c r="D2239" s="88" t="s">
        <v>2028</v>
      </c>
      <c r="E2239" s="5" t="str">
        <f>VLOOKUP(F2239,'Set up'!$A$2:$C$48,2,FALSE)</f>
        <v>C00000012</v>
      </c>
      <c r="F2239" s="1" t="s">
        <v>2022</v>
      </c>
      <c r="G2239" s="99" t="s">
        <v>2024</v>
      </c>
      <c r="H2239" s="5">
        <v>1</v>
      </c>
      <c r="I2239" s="5" t="str">
        <f>VLOOKUP(F2239,'Set up'!$A$2:$C$48,3,FALSE)</f>
        <v>Cash</v>
      </c>
      <c r="J2239" s="5">
        <f>VLOOKUP(F2239,'Set up'!$A$2:$D$48,4,FALSE)</f>
        <v>0</v>
      </c>
      <c r="K2239" s="4">
        <f t="shared" si="792"/>
        <v>45224</v>
      </c>
      <c r="L2239" s="5">
        <f t="shared" si="793"/>
        <v>10</v>
      </c>
      <c r="M2239" s="5">
        <f t="shared" si="794"/>
        <v>2023</v>
      </c>
      <c r="N2239" s="96">
        <v>475.2</v>
      </c>
      <c r="O2239" s="6">
        <f t="shared" si="797"/>
        <v>-475.2</v>
      </c>
      <c r="P2239" s="6">
        <f t="shared" si="795"/>
        <v>0</v>
      </c>
      <c r="Q2239" s="7">
        <f t="shared" si="796"/>
        <v>3771982.2500000023</v>
      </c>
      <c r="R2239" s="44" t="str">
        <f>VLOOKUP(F2239,'Set up'!$A$2:$E$48,5,FALSE)</f>
        <v>Cash</v>
      </c>
      <c r="S2239" s="1" t="s">
        <v>2092</v>
      </c>
    </row>
    <row r="2240" spans="1:19" ht="15" customHeight="1" x14ac:dyDescent="0.35">
      <c r="A2240" s="4">
        <v>45224</v>
      </c>
      <c r="B2240" s="5">
        <f t="shared" si="790"/>
        <v>10</v>
      </c>
      <c r="C2240" s="5">
        <f t="shared" si="791"/>
        <v>2023</v>
      </c>
      <c r="D2240" s="88" t="s">
        <v>2028</v>
      </c>
      <c r="E2240" s="5" t="str">
        <f>VLOOKUP(F2240,'Set up'!$A$2:$C$48,2,FALSE)</f>
        <v>C00000012</v>
      </c>
      <c r="F2240" s="1" t="s">
        <v>2022</v>
      </c>
      <c r="G2240" s="99" t="s">
        <v>2025</v>
      </c>
      <c r="H2240" s="5">
        <v>1</v>
      </c>
      <c r="I2240" s="5" t="str">
        <f>VLOOKUP(F2240,'Set up'!$A$2:$C$48,3,FALSE)</f>
        <v>Cash</v>
      </c>
      <c r="J2240" s="5">
        <f>VLOOKUP(F2240,'Set up'!$A$2:$D$48,4,FALSE)</f>
        <v>0</v>
      </c>
      <c r="K2240" s="4">
        <f t="shared" si="792"/>
        <v>45224</v>
      </c>
      <c r="L2240" s="5">
        <f t="shared" si="793"/>
        <v>10</v>
      </c>
      <c r="M2240" s="5">
        <f t="shared" si="794"/>
        <v>2023</v>
      </c>
      <c r="N2240" s="96">
        <v>120</v>
      </c>
      <c r="O2240" s="6">
        <f t="shared" si="797"/>
        <v>-120</v>
      </c>
      <c r="P2240" s="6">
        <f t="shared" si="795"/>
        <v>0</v>
      </c>
      <c r="Q2240" s="7">
        <f t="shared" si="796"/>
        <v>3772102.2500000023</v>
      </c>
      <c r="R2240" s="44" t="str">
        <f>VLOOKUP(F2240,'Set up'!$A$2:$E$48,5,FALSE)</f>
        <v>Cash</v>
      </c>
      <c r="S2240" s="1" t="s">
        <v>2092</v>
      </c>
    </row>
    <row r="2241" spans="1:19" ht="15" customHeight="1" x14ac:dyDescent="0.35">
      <c r="A2241" s="4">
        <v>45224</v>
      </c>
      <c r="B2241" s="5">
        <f t="shared" si="790"/>
        <v>10</v>
      </c>
      <c r="C2241" s="5">
        <f t="shared" si="791"/>
        <v>2023</v>
      </c>
      <c r="D2241" s="88" t="s">
        <v>2028</v>
      </c>
      <c r="E2241" s="5" t="str">
        <f>VLOOKUP(F2241,'Set up'!$A$2:$C$48,2,FALSE)</f>
        <v>C00000012</v>
      </c>
      <c r="F2241" s="1" t="s">
        <v>2022</v>
      </c>
      <c r="G2241" s="99" t="s">
        <v>2026</v>
      </c>
      <c r="H2241" s="5">
        <v>1</v>
      </c>
      <c r="I2241" s="5" t="str">
        <f>VLOOKUP(F2241,'Set up'!$A$2:$C$48,3,FALSE)</f>
        <v>Cash</v>
      </c>
      <c r="J2241" s="5">
        <f>VLOOKUP(F2241,'Set up'!$A$2:$D$48,4,FALSE)</f>
        <v>0</v>
      </c>
      <c r="K2241" s="4">
        <f t="shared" si="792"/>
        <v>45224</v>
      </c>
      <c r="L2241" s="5">
        <f t="shared" si="793"/>
        <v>10</v>
      </c>
      <c r="M2241" s="5">
        <f t="shared" si="794"/>
        <v>2023</v>
      </c>
      <c r="N2241" s="96">
        <v>310</v>
      </c>
      <c r="O2241" s="6">
        <f t="shared" si="797"/>
        <v>-310</v>
      </c>
      <c r="P2241" s="6">
        <f t="shared" si="795"/>
        <v>0</v>
      </c>
      <c r="Q2241" s="7">
        <f t="shared" si="796"/>
        <v>3772412.2500000023</v>
      </c>
      <c r="R2241" s="44" t="str">
        <f>VLOOKUP(F2241,'Set up'!$A$2:$E$48,5,FALSE)</f>
        <v>Cash</v>
      </c>
      <c r="S2241" s="1" t="s">
        <v>2092</v>
      </c>
    </row>
    <row r="2242" spans="1:19" ht="15" customHeight="1" x14ac:dyDescent="0.35">
      <c r="A2242" s="4">
        <v>45224</v>
      </c>
      <c r="B2242" s="5">
        <f t="shared" si="790"/>
        <v>10</v>
      </c>
      <c r="C2242" s="5">
        <f t="shared" si="791"/>
        <v>2023</v>
      </c>
      <c r="D2242" s="88" t="s">
        <v>2028</v>
      </c>
      <c r="E2242" s="5" t="str">
        <f>VLOOKUP(F2242,'Set up'!$A$2:$C$48,2,FALSE)</f>
        <v>C00000012</v>
      </c>
      <c r="F2242" s="1" t="s">
        <v>2022</v>
      </c>
      <c r="G2242" s="99" t="s">
        <v>2027</v>
      </c>
      <c r="H2242" s="5">
        <v>1</v>
      </c>
      <c r="I2242" s="5" t="str">
        <f>VLOOKUP(F2242,'Set up'!$A$2:$C$48,3,FALSE)</f>
        <v>Cash</v>
      </c>
      <c r="J2242" s="5">
        <f>VLOOKUP(F2242,'Set up'!$A$2:$D$48,4,FALSE)</f>
        <v>0</v>
      </c>
      <c r="K2242" s="4">
        <f t="shared" si="792"/>
        <v>45224</v>
      </c>
      <c r="L2242" s="5">
        <f t="shared" si="793"/>
        <v>10</v>
      </c>
      <c r="M2242" s="5">
        <f t="shared" si="794"/>
        <v>2023</v>
      </c>
      <c r="N2242" s="96">
        <v>100</v>
      </c>
      <c r="O2242" s="6">
        <f t="shared" si="797"/>
        <v>-100</v>
      </c>
      <c r="P2242" s="6">
        <f t="shared" si="795"/>
        <v>0</v>
      </c>
      <c r="Q2242" s="7">
        <f t="shared" si="796"/>
        <v>3772512.2500000023</v>
      </c>
      <c r="R2242" s="44" t="str">
        <f>VLOOKUP(F2242,'Set up'!$A$2:$E$48,5,FALSE)</f>
        <v>Cash</v>
      </c>
      <c r="S2242" s="1" t="s">
        <v>2092</v>
      </c>
    </row>
    <row r="2243" spans="1:19" ht="15" customHeight="1" x14ac:dyDescent="0.35">
      <c r="A2243" s="4">
        <v>45224</v>
      </c>
      <c r="B2243" s="5">
        <f t="shared" si="790"/>
        <v>10</v>
      </c>
      <c r="C2243" s="5">
        <f t="shared" si="791"/>
        <v>2023</v>
      </c>
      <c r="D2243" s="88" t="s">
        <v>2029</v>
      </c>
      <c r="E2243" s="5" t="str">
        <f>VLOOKUP(F2243,'Set up'!$A$2:$C$48,2,FALSE)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up'!$A$2:$C$48,3,FALSE)</f>
        <v>Cash</v>
      </c>
      <c r="J2243" s="5">
        <f>VLOOKUP(F2243,'Set up'!$A$2:$D$48,4,FALSE)</f>
        <v>0</v>
      </c>
      <c r="K2243" s="4">
        <f t="shared" si="792"/>
        <v>45224</v>
      </c>
      <c r="L2243" s="5">
        <f t="shared" si="793"/>
        <v>10</v>
      </c>
      <c r="M2243" s="5">
        <f t="shared" si="794"/>
        <v>2023</v>
      </c>
      <c r="N2243" s="96">
        <v>1738</v>
      </c>
      <c r="P2243" s="6">
        <f t="shared" si="795"/>
        <v>1738</v>
      </c>
      <c r="Q2243" s="7">
        <f t="shared" si="796"/>
        <v>3774250.2500000023</v>
      </c>
      <c r="R2243" s="44" t="str">
        <f>VLOOKUP(F2243,'Set up'!$A$2:$E$48,5,FALSE)</f>
        <v>PD Chq</v>
      </c>
    </row>
    <row r="2244" spans="1:19" ht="15" customHeight="1" x14ac:dyDescent="0.35">
      <c r="A2244" s="4">
        <v>45224</v>
      </c>
      <c r="B2244" s="5">
        <f t="shared" si="790"/>
        <v>10</v>
      </c>
      <c r="C2244" s="5">
        <f t="shared" si="791"/>
        <v>2023</v>
      </c>
      <c r="D2244" s="88" t="s">
        <v>2029</v>
      </c>
      <c r="E2244" s="5" t="str">
        <f>VLOOKUP(F2244,'Set up'!$A$2:$C$48,2,FALSE)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up'!$A$2:$C$48,3,FALSE)</f>
        <v>Cash</v>
      </c>
      <c r="J2244" s="5">
        <f>VLOOKUP(F2244,'Set up'!$A$2:$D$48,4,FALSE)</f>
        <v>0</v>
      </c>
      <c r="K2244" s="4">
        <f t="shared" si="792"/>
        <v>45224</v>
      </c>
      <c r="L2244" s="5">
        <f t="shared" si="793"/>
        <v>10</v>
      </c>
      <c r="M2244" s="5">
        <f t="shared" si="794"/>
        <v>2023</v>
      </c>
      <c r="N2244" s="96">
        <v>468</v>
      </c>
      <c r="P2244" s="6">
        <f t="shared" si="795"/>
        <v>468</v>
      </c>
      <c r="Q2244" s="7">
        <f t="shared" si="796"/>
        <v>3774718.2500000023</v>
      </c>
      <c r="R2244" s="44" t="str">
        <f>VLOOKUP(F2244,'Set up'!$A$2:$E$48,5,FALSE)</f>
        <v>PD Chq</v>
      </c>
    </row>
    <row r="2245" spans="1:19" ht="15" customHeight="1" x14ac:dyDescent="0.35">
      <c r="A2245" s="4">
        <v>45224</v>
      </c>
      <c r="B2245" s="5">
        <f t="shared" si="790"/>
        <v>10</v>
      </c>
      <c r="C2245" s="5">
        <f t="shared" si="791"/>
        <v>2023</v>
      </c>
      <c r="D2245" s="88" t="s">
        <v>2029</v>
      </c>
      <c r="E2245" s="5" t="str">
        <f>VLOOKUP(F2245,'Set up'!$A$2:$C$48,2,FALSE)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up'!$A$2:$C$48,3,FALSE)</f>
        <v>Cash</v>
      </c>
      <c r="J2245" s="5">
        <f>VLOOKUP(F2245,'Set up'!$A$2:$D$48,4,FALSE)</f>
        <v>0</v>
      </c>
      <c r="K2245" s="4">
        <f t="shared" si="792"/>
        <v>45224</v>
      </c>
      <c r="L2245" s="5">
        <f t="shared" si="793"/>
        <v>10</v>
      </c>
      <c r="M2245" s="5">
        <f t="shared" si="794"/>
        <v>2023</v>
      </c>
      <c r="N2245" s="96">
        <v>95</v>
      </c>
      <c r="P2245" s="6">
        <f t="shared" si="795"/>
        <v>95</v>
      </c>
      <c r="Q2245" s="7">
        <f t="shared" si="796"/>
        <v>3774813.2500000023</v>
      </c>
      <c r="R2245" s="44" t="str">
        <f>VLOOKUP(F2245,'Set up'!$A$2:$E$48,5,FALSE)</f>
        <v>PD Chq</v>
      </c>
    </row>
    <row r="2246" spans="1:19" ht="15" customHeight="1" x14ac:dyDescent="0.35">
      <c r="A2246" s="4">
        <v>45224</v>
      </c>
      <c r="B2246" s="5">
        <f t="shared" si="790"/>
        <v>10</v>
      </c>
      <c r="C2246" s="5">
        <f t="shared" si="791"/>
        <v>2023</v>
      </c>
      <c r="D2246" s="88" t="s">
        <v>2029</v>
      </c>
      <c r="E2246" s="5" t="str">
        <f>VLOOKUP(F2246,'Set up'!$A$2:$C$48,2,FALSE)</f>
        <v>C00000021</v>
      </c>
      <c r="F2246" s="1" t="s">
        <v>491</v>
      </c>
      <c r="G2246" s="99" t="s">
        <v>2030</v>
      </c>
      <c r="H2246" s="5">
        <v>1</v>
      </c>
      <c r="I2246" s="5" t="str">
        <f>VLOOKUP(F2246,'Set up'!$A$2:$C$48,3,FALSE)</f>
        <v>Cash</v>
      </c>
      <c r="J2246" s="5">
        <f>VLOOKUP(F2246,'Set up'!$A$2:$D$48,4,FALSE)</f>
        <v>0</v>
      </c>
      <c r="K2246" s="4">
        <f t="shared" si="792"/>
        <v>45224</v>
      </c>
      <c r="L2246" s="5">
        <f t="shared" si="793"/>
        <v>10</v>
      </c>
      <c r="M2246" s="5">
        <f t="shared" si="794"/>
        <v>2023</v>
      </c>
      <c r="N2246" s="96">
        <v>260</v>
      </c>
      <c r="P2246" s="6">
        <f t="shared" si="795"/>
        <v>260</v>
      </c>
      <c r="Q2246" s="7">
        <f t="shared" si="796"/>
        <v>3775073.2500000023</v>
      </c>
      <c r="R2246" s="44" t="str">
        <f>VLOOKUP(F2246,'Set up'!$A$2:$E$48,5,FALSE)</f>
        <v>PD Chq</v>
      </c>
    </row>
    <row r="2247" spans="1:19" ht="15" customHeight="1" x14ac:dyDescent="0.35">
      <c r="A2247" s="4">
        <v>45225</v>
      </c>
      <c r="B2247" s="5">
        <f t="shared" si="790"/>
        <v>10</v>
      </c>
      <c r="C2247" s="5">
        <f t="shared" si="791"/>
        <v>2023</v>
      </c>
      <c r="D2247" s="88" t="s">
        <v>2031</v>
      </c>
      <c r="E2247" s="5" t="str">
        <f>VLOOKUP(F2247,'Set up'!$A$2:$C$48,2,FALSE)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up'!$A$2:$C$48,3,FALSE)</f>
        <v>Cash</v>
      </c>
      <c r="J2247" s="5">
        <f>VLOOKUP(F2247,'Set up'!$A$2:$D$48,4,FALSE)</f>
        <v>0</v>
      </c>
      <c r="K2247" s="4">
        <f t="shared" si="792"/>
        <v>45225</v>
      </c>
      <c r="L2247" s="5">
        <f t="shared" si="793"/>
        <v>10</v>
      </c>
      <c r="M2247" s="5">
        <f t="shared" si="794"/>
        <v>2023</v>
      </c>
      <c r="N2247" s="96">
        <v>1738</v>
      </c>
      <c r="P2247" s="6">
        <f t="shared" si="795"/>
        <v>1738</v>
      </c>
      <c r="Q2247" s="7">
        <f t="shared" si="796"/>
        <v>3776811.2500000023</v>
      </c>
      <c r="R2247" s="44" t="str">
        <f>VLOOKUP(F2247,'Set up'!$A$2:$E$48,5,FALSE)</f>
        <v>Trsf</v>
      </c>
    </row>
    <row r="2248" spans="1:19" ht="15" customHeight="1" x14ac:dyDescent="0.35">
      <c r="A2248" s="4">
        <v>45225</v>
      </c>
      <c r="B2248" s="5">
        <f t="shared" si="790"/>
        <v>10</v>
      </c>
      <c r="C2248" s="5">
        <f t="shared" si="791"/>
        <v>2023</v>
      </c>
      <c r="D2248" s="88" t="s">
        <v>2031</v>
      </c>
      <c r="E2248" s="5" t="str">
        <f>VLOOKUP(F2248,'Set up'!$A$2:$C$48,2,FALSE)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up'!$A$2:$C$48,3,FALSE)</f>
        <v>Cash</v>
      </c>
      <c r="J2248" s="5">
        <f>VLOOKUP(F2248,'Set up'!$A$2:$D$48,4,FALSE)</f>
        <v>0</v>
      </c>
      <c r="K2248" s="4">
        <f t="shared" si="792"/>
        <v>45225</v>
      </c>
      <c r="L2248" s="5">
        <f t="shared" si="793"/>
        <v>10</v>
      </c>
      <c r="M2248" s="5">
        <f t="shared" si="794"/>
        <v>2023</v>
      </c>
      <c r="N2248" s="96">
        <v>405</v>
      </c>
      <c r="P2248" s="6">
        <f t="shared" si="795"/>
        <v>405</v>
      </c>
      <c r="Q2248" s="7">
        <f t="shared" si="796"/>
        <v>3777216.2500000023</v>
      </c>
      <c r="R2248" s="44" t="str">
        <f>VLOOKUP(F2248,'Set up'!$A$2:$E$48,5,FALSE)</f>
        <v>Trsf</v>
      </c>
    </row>
    <row r="2249" spans="1:19" ht="15" customHeight="1" x14ac:dyDescent="0.35">
      <c r="A2249" s="4">
        <v>45225</v>
      </c>
      <c r="B2249" s="5">
        <f t="shared" si="790"/>
        <v>10</v>
      </c>
      <c r="C2249" s="5">
        <f t="shared" si="791"/>
        <v>2023</v>
      </c>
      <c r="D2249" s="88" t="s">
        <v>2031</v>
      </c>
      <c r="E2249" s="5" t="str">
        <f>VLOOKUP(F2249,'Set up'!$A$2:$C$48,2,FALSE)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up'!$A$2:$C$48,3,FALSE)</f>
        <v>Cash</v>
      </c>
      <c r="J2249" s="5">
        <f>VLOOKUP(F2249,'Set up'!$A$2:$D$48,4,FALSE)</f>
        <v>0</v>
      </c>
      <c r="K2249" s="4">
        <f t="shared" si="792"/>
        <v>45225</v>
      </c>
      <c r="L2249" s="5">
        <f t="shared" si="793"/>
        <v>10</v>
      </c>
      <c r="M2249" s="5">
        <f t="shared" si="794"/>
        <v>2023</v>
      </c>
      <c r="N2249" s="96">
        <v>187.5</v>
      </c>
      <c r="P2249" s="6">
        <f t="shared" si="795"/>
        <v>187.5</v>
      </c>
      <c r="Q2249" s="7">
        <f t="shared" si="796"/>
        <v>3777403.7500000023</v>
      </c>
      <c r="R2249" s="44" t="str">
        <f>VLOOKUP(F2249,'Set up'!$A$2:$E$48,5,FALSE)</f>
        <v>Trsf</v>
      </c>
    </row>
    <row r="2250" spans="1:19" ht="15" customHeight="1" x14ac:dyDescent="0.35">
      <c r="A2250" s="4">
        <v>45225</v>
      </c>
      <c r="B2250" s="5">
        <f t="shared" si="790"/>
        <v>10</v>
      </c>
      <c r="C2250" s="5">
        <f t="shared" si="791"/>
        <v>2023</v>
      </c>
      <c r="D2250" s="88" t="s">
        <v>2031</v>
      </c>
      <c r="E2250" s="5" t="str">
        <f>VLOOKUP(F2250,'Set up'!$A$2:$C$48,2,FALSE)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up'!$A$2:$C$48,3,FALSE)</f>
        <v>Cash</v>
      </c>
      <c r="J2250" s="5">
        <f>VLOOKUP(F2250,'Set up'!$A$2:$D$48,4,FALSE)</f>
        <v>0</v>
      </c>
      <c r="K2250" s="4">
        <f t="shared" si="792"/>
        <v>45225</v>
      </c>
      <c r="L2250" s="5">
        <f t="shared" si="793"/>
        <v>10</v>
      </c>
      <c r="M2250" s="5">
        <f t="shared" si="794"/>
        <v>2023</v>
      </c>
      <c r="N2250" s="96">
        <v>105</v>
      </c>
      <c r="P2250" s="6">
        <f t="shared" si="795"/>
        <v>105</v>
      </c>
      <c r="Q2250" s="7">
        <f t="shared" si="796"/>
        <v>3777508.7500000023</v>
      </c>
      <c r="R2250" s="44" t="str">
        <f>VLOOKUP(F2250,'Set up'!$A$2:$E$48,5,FALSE)</f>
        <v>Trsf</v>
      </c>
    </row>
    <row r="2251" spans="1:19" ht="15" customHeight="1" x14ac:dyDescent="0.35">
      <c r="A2251" s="4">
        <v>45225</v>
      </c>
      <c r="B2251" s="5">
        <f t="shared" si="790"/>
        <v>10</v>
      </c>
      <c r="C2251" s="5">
        <f t="shared" si="791"/>
        <v>2023</v>
      </c>
      <c r="D2251" s="88" t="s">
        <v>2031</v>
      </c>
      <c r="E2251" s="5" t="str">
        <f>VLOOKUP(F2251,'Set up'!$A$2:$C$48,2,FALSE)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up'!$A$2:$C$48,3,FALSE)</f>
        <v>Cash</v>
      </c>
      <c r="J2251" s="5">
        <f>VLOOKUP(F2251,'Set up'!$A$2:$D$48,4,FALSE)</f>
        <v>0</v>
      </c>
      <c r="K2251" s="4">
        <f t="shared" si="792"/>
        <v>45225</v>
      </c>
      <c r="L2251" s="5">
        <f t="shared" si="793"/>
        <v>10</v>
      </c>
      <c r="M2251" s="5">
        <f t="shared" si="794"/>
        <v>2023</v>
      </c>
      <c r="N2251" s="96">
        <v>100</v>
      </c>
      <c r="P2251" s="6">
        <f t="shared" si="795"/>
        <v>100</v>
      </c>
      <c r="Q2251" s="7">
        <f t="shared" si="796"/>
        <v>3777608.7500000023</v>
      </c>
      <c r="R2251" s="44" t="str">
        <f>VLOOKUP(F2251,'Set up'!$A$2:$E$48,5,FALSE)</f>
        <v>Trsf</v>
      </c>
    </row>
    <row r="2252" spans="1:19" ht="15" customHeight="1" x14ac:dyDescent="0.35">
      <c r="A2252" s="4">
        <v>45225</v>
      </c>
      <c r="B2252" s="5">
        <f t="shared" si="790"/>
        <v>10</v>
      </c>
      <c r="C2252" s="5">
        <f t="shared" si="791"/>
        <v>2023</v>
      </c>
      <c r="D2252" s="88" t="s">
        <v>2032</v>
      </c>
      <c r="E2252" s="5" t="str">
        <f>VLOOKUP(F2252,'Set up'!$A$2:$C$48,2,FALSE)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up'!$A$2:$C$48,3,FALSE)</f>
        <v>Cash</v>
      </c>
      <c r="J2252" s="5">
        <f>VLOOKUP(F2252,'Set up'!$A$2:$D$48,4,FALSE)</f>
        <v>0</v>
      </c>
      <c r="K2252" s="4">
        <f t="shared" si="792"/>
        <v>45225</v>
      </c>
      <c r="L2252" s="5">
        <f t="shared" si="793"/>
        <v>10</v>
      </c>
      <c r="M2252" s="5">
        <f t="shared" si="794"/>
        <v>2023</v>
      </c>
      <c r="N2252" s="96">
        <v>1000</v>
      </c>
      <c r="P2252" s="6">
        <f t="shared" si="795"/>
        <v>1000</v>
      </c>
      <c r="Q2252" s="7">
        <f t="shared" si="796"/>
        <v>3778608.7500000023</v>
      </c>
      <c r="R2252" s="44" t="str">
        <f>VLOOKUP(F2252,'Set up'!$A$2:$E$48,5,FALSE)</f>
        <v>Trsf</v>
      </c>
    </row>
    <row r="2253" spans="1:19" ht="15" customHeight="1" x14ac:dyDescent="0.35">
      <c r="A2253" s="4">
        <v>45226</v>
      </c>
      <c r="B2253" s="5">
        <f t="shared" si="790"/>
        <v>10</v>
      </c>
      <c r="C2253" s="5">
        <f t="shared" si="791"/>
        <v>2023</v>
      </c>
      <c r="D2253" s="88" t="s">
        <v>2033</v>
      </c>
      <c r="E2253" s="5" t="str">
        <f>VLOOKUP(F2253,'Set up'!$A$2:$C$48,2,FALSE)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up'!$A$2:$C$48,3,FALSE)</f>
        <v>Cash</v>
      </c>
      <c r="J2253" s="5">
        <f>VLOOKUP(F2253,'Set up'!$A$2:$D$48,4,FALSE)</f>
        <v>0</v>
      </c>
      <c r="K2253" s="4">
        <f t="shared" si="792"/>
        <v>45226</v>
      </c>
      <c r="L2253" s="5">
        <f t="shared" si="793"/>
        <v>10</v>
      </c>
      <c r="M2253" s="5">
        <f t="shared" si="794"/>
        <v>2023</v>
      </c>
      <c r="N2253" s="96">
        <v>258</v>
      </c>
      <c r="P2253" s="6">
        <f t="shared" si="795"/>
        <v>258</v>
      </c>
      <c r="Q2253" s="7">
        <f t="shared" si="796"/>
        <v>3778866.7500000023</v>
      </c>
      <c r="R2253" s="44" t="str">
        <f>VLOOKUP(F2253,'Set up'!$A$2:$E$48,5,FALSE)</f>
        <v>Trsf</v>
      </c>
    </row>
    <row r="2254" spans="1:19" ht="15" customHeight="1" x14ac:dyDescent="0.35">
      <c r="A2254" s="4">
        <v>45226</v>
      </c>
      <c r="B2254" s="5">
        <f t="shared" si="790"/>
        <v>10</v>
      </c>
      <c r="C2254" s="5">
        <f t="shared" si="791"/>
        <v>2023</v>
      </c>
      <c r="D2254" s="88" t="s">
        <v>2033</v>
      </c>
      <c r="E2254" s="5" t="str">
        <f>VLOOKUP(F2254,'Set up'!$A$2:$C$48,2,FALSE)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up'!$A$2:$C$48,3,FALSE)</f>
        <v>Cash</v>
      </c>
      <c r="J2254" s="5">
        <f>VLOOKUP(F2254,'Set up'!$A$2:$D$48,4,FALSE)</f>
        <v>0</v>
      </c>
      <c r="K2254" s="4">
        <f t="shared" si="792"/>
        <v>45226</v>
      </c>
      <c r="L2254" s="5">
        <f t="shared" si="793"/>
        <v>10</v>
      </c>
      <c r="M2254" s="5">
        <f t="shared" si="794"/>
        <v>2023</v>
      </c>
      <c r="N2254" s="96">
        <v>390</v>
      </c>
      <c r="P2254" s="6">
        <f t="shared" si="795"/>
        <v>390</v>
      </c>
      <c r="Q2254" s="7">
        <f t="shared" si="796"/>
        <v>3779256.7500000023</v>
      </c>
      <c r="R2254" s="44" t="str">
        <f>VLOOKUP(F2254,'Set up'!$A$2:$E$48,5,FALSE)</f>
        <v>Trsf</v>
      </c>
    </row>
    <row r="2255" spans="1:19" ht="15" customHeight="1" x14ac:dyDescent="0.35">
      <c r="A2255" s="4">
        <v>45226</v>
      </c>
      <c r="B2255" s="5">
        <f t="shared" si="790"/>
        <v>10</v>
      </c>
      <c r="C2255" s="5">
        <f t="shared" si="791"/>
        <v>2023</v>
      </c>
      <c r="D2255" s="88" t="s">
        <v>2034</v>
      </c>
      <c r="E2255" s="5" t="str">
        <f>VLOOKUP(F2255,'Set up'!$A$2:$C$48,2,FALSE)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up'!$A$2:$C$48,3,FALSE)</f>
        <v>Cash</v>
      </c>
      <c r="J2255" s="5">
        <f>VLOOKUP(F2255,'Set up'!$A$2:$D$48,4,FALSE)</f>
        <v>0</v>
      </c>
      <c r="K2255" s="4">
        <f t="shared" si="792"/>
        <v>45226</v>
      </c>
      <c r="L2255" s="5">
        <f t="shared" si="793"/>
        <v>10</v>
      </c>
      <c r="M2255" s="5">
        <f t="shared" si="794"/>
        <v>2023</v>
      </c>
      <c r="N2255" s="96">
        <v>695</v>
      </c>
      <c r="P2255" s="6">
        <f t="shared" si="795"/>
        <v>695</v>
      </c>
      <c r="Q2255" s="7">
        <f t="shared" si="796"/>
        <v>3779951.7500000023</v>
      </c>
      <c r="R2255" s="44" t="str">
        <f>VLOOKUP(F2255,'Set up'!$A$2:$E$48,5,FALSE)</f>
        <v>Trsf</v>
      </c>
    </row>
    <row r="2256" spans="1:19" ht="15" customHeight="1" x14ac:dyDescent="0.35">
      <c r="A2256" s="4">
        <v>45227</v>
      </c>
      <c r="B2256" s="5">
        <f t="shared" si="790"/>
        <v>10</v>
      </c>
      <c r="C2256" s="5">
        <f t="shared" si="791"/>
        <v>2023</v>
      </c>
      <c r="D2256" s="88" t="s">
        <v>2035</v>
      </c>
      <c r="E2256" s="5" t="str">
        <f>VLOOKUP(F2256,'Set up'!$A$2:$C$48,2,FALSE)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up'!$A$2:$C$48,3,FALSE)</f>
        <v>Cash</v>
      </c>
      <c r="J2256" s="5">
        <f>VLOOKUP(F2256,'Set up'!$A$2:$D$48,4,FALSE)</f>
        <v>0</v>
      </c>
      <c r="K2256" s="4">
        <f t="shared" si="792"/>
        <v>45227</v>
      </c>
      <c r="L2256" s="5">
        <f t="shared" si="793"/>
        <v>10</v>
      </c>
      <c r="M2256" s="5">
        <f t="shared" si="794"/>
        <v>2023</v>
      </c>
      <c r="N2256" s="96">
        <v>187.5</v>
      </c>
      <c r="P2256" s="6">
        <f t="shared" si="795"/>
        <v>187.5</v>
      </c>
      <c r="Q2256" s="7">
        <f t="shared" si="796"/>
        <v>3780139.2500000023</v>
      </c>
      <c r="R2256" s="44" t="str">
        <f>VLOOKUP(F2256,'Set up'!$A$2:$E$48,5,FALSE)</f>
        <v>Trsf</v>
      </c>
    </row>
    <row r="2257" spans="1:19" ht="15" customHeight="1" x14ac:dyDescent="0.35">
      <c r="A2257" s="4">
        <v>45227</v>
      </c>
      <c r="B2257" s="5">
        <f t="shared" si="790"/>
        <v>10</v>
      </c>
      <c r="C2257" s="5">
        <f t="shared" si="791"/>
        <v>2023</v>
      </c>
      <c r="D2257" s="88" t="s">
        <v>2036</v>
      </c>
      <c r="E2257" s="5" t="str">
        <f>VLOOKUP(F2257,'Set up'!$A$2:$C$48,2,FALSE)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up'!$A$2:$C$48,3,FALSE)</f>
        <v>Cash</v>
      </c>
      <c r="J2257" s="5">
        <f>VLOOKUP(F2257,'Set up'!$A$2:$D$48,4,FALSE)</f>
        <v>0</v>
      </c>
      <c r="K2257" s="4">
        <f t="shared" si="792"/>
        <v>45227</v>
      </c>
      <c r="L2257" s="5">
        <f t="shared" si="793"/>
        <v>10</v>
      </c>
      <c r="M2257" s="5">
        <f t="shared" si="794"/>
        <v>2023</v>
      </c>
      <c r="N2257" s="96">
        <v>4884</v>
      </c>
      <c r="P2257" s="6">
        <f t="shared" si="795"/>
        <v>4884</v>
      </c>
      <c r="Q2257" s="7">
        <f t="shared" si="796"/>
        <v>3785023.2500000023</v>
      </c>
      <c r="R2257" s="44" t="str">
        <f>VLOOKUP(F2257,'Set up'!$A$2:$E$48,5,FALSE)</f>
        <v>Trsf</v>
      </c>
    </row>
    <row r="2258" spans="1:19" ht="15" customHeight="1" x14ac:dyDescent="0.35">
      <c r="A2258" s="4">
        <v>45227</v>
      </c>
      <c r="B2258" s="5">
        <f t="shared" si="790"/>
        <v>10</v>
      </c>
      <c r="C2258" s="5">
        <f t="shared" si="791"/>
        <v>2023</v>
      </c>
      <c r="D2258" s="88" t="s">
        <v>2036</v>
      </c>
      <c r="E2258" s="5" t="str">
        <f>VLOOKUP(F2258,'Set up'!$A$2:$C$48,2,FALSE)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up'!$A$2:$C$48,3,FALSE)</f>
        <v>Cash</v>
      </c>
      <c r="J2258" s="5">
        <f>VLOOKUP(F2258,'Set up'!$A$2:$D$48,4,FALSE)</f>
        <v>0</v>
      </c>
      <c r="K2258" s="4">
        <f t="shared" si="792"/>
        <v>45227</v>
      </c>
      <c r="L2258" s="5">
        <f t="shared" si="793"/>
        <v>10</v>
      </c>
      <c r="M2258" s="5">
        <f t="shared" si="794"/>
        <v>2023</v>
      </c>
      <c r="N2258" s="96">
        <v>1620</v>
      </c>
      <c r="P2258" s="6">
        <f t="shared" si="795"/>
        <v>1620</v>
      </c>
      <c r="Q2258" s="7">
        <f t="shared" si="796"/>
        <v>3786643.2500000023</v>
      </c>
      <c r="R2258" s="44" t="str">
        <f>VLOOKUP(F2258,'Set up'!$A$2:$E$48,5,FALSE)</f>
        <v>Trsf</v>
      </c>
    </row>
    <row r="2259" spans="1:19" ht="15" customHeight="1" x14ac:dyDescent="0.35">
      <c r="A2259" s="4">
        <v>45227</v>
      </c>
      <c r="B2259" s="5">
        <f t="shared" ref="B2259:B2260" si="798">MONTH(A2259)</f>
        <v>10</v>
      </c>
      <c r="C2259" s="5">
        <f t="shared" ref="C2259:C2260" si="799">YEAR(A2259)</f>
        <v>2023</v>
      </c>
      <c r="D2259" s="88" t="s">
        <v>2036</v>
      </c>
      <c r="E2259" s="5" t="str">
        <f>VLOOKUP(F2259,'Set up'!$A$2:$C$48,2,FALSE)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up'!$A$2:$C$48,3,FALSE)</f>
        <v>Cash</v>
      </c>
      <c r="J2259" s="5">
        <f>VLOOKUP(F2259,'Set up'!$A$2:$D$48,4,FALSE)</f>
        <v>0</v>
      </c>
      <c r="K2259" s="4">
        <f t="shared" ref="K2259:K2260" si="800">A2259+J2259</f>
        <v>45227</v>
      </c>
      <c r="L2259" s="5">
        <f t="shared" ref="L2259:L2260" si="801">MONTH(K2259)</f>
        <v>10</v>
      </c>
      <c r="M2259" s="5">
        <f t="shared" ref="M2259:M2260" si="802">YEAR(K2259)</f>
        <v>2023</v>
      </c>
      <c r="N2259" s="96">
        <v>936</v>
      </c>
      <c r="P2259" s="6">
        <f t="shared" ref="P2259:P2322" si="803">SUM(N2259+O2259)</f>
        <v>936</v>
      </c>
      <c r="Q2259" s="7">
        <f t="shared" ref="Q2259:Q2260" si="804">SUM(Q2258+N2259)</f>
        <v>3787579.2500000023</v>
      </c>
      <c r="R2259" s="44" t="str">
        <f>VLOOKUP(F2259,'Set up'!$A$2:$E$48,5,FALSE)</f>
        <v>Trsf</v>
      </c>
    </row>
    <row r="2260" spans="1:19" ht="15" customHeight="1" x14ac:dyDescent="0.35">
      <c r="A2260" s="4">
        <v>45229</v>
      </c>
      <c r="B2260" s="5">
        <f t="shared" si="798"/>
        <v>10</v>
      </c>
      <c r="C2260" s="5">
        <f t="shared" si="799"/>
        <v>2023</v>
      </c>
      <c r="D2260" s="88" t="s">
        <v>2037</v>
      </c>
      <c r="E2260" s="5" t="str">
        <f>VLOOKUP(F2260,'Set up'!$A$2:$C$48,2,FALSE)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up'!$A$2:$C$48,3,FALSE)</f>
        <v>30</v>
      </c>
      <c r="J2260" s="5">
        <f>VLOOKUP(F2260,'Set up'!$A$2:$D$48,4,FALSE)</f>
        <v>30</v>
      </c>
      <c r="K2260" s="4">
        <f t="shared" si="800"/>
        <v>45259</v>
      </c>
      <c r="L2260" s="5">
        <f t="shared" si="801"/>
        <v>11</v>
      </c>
      <c r="M2260" s="5">
        <f t="shared" si="802"/>
        <v>2023</v>
      </c>
      <c r="N2260" s="96">
        <v>8690</v>
      </c>
      <c r="O2260" s="6">
        <f t="shared" ref="O2260:O2268" si="805">-N2260</f>
        <v>-8690</v>
      </c>
      <c r="P2260" s="6">
        <f t="shared" si="803"/>
        <v>0</v>
      </c>
      <c r="Q2260" s="7">
        <f t="shared" si="804"/>
        <v>3796269.2500000023</v>
      </c>
      <c r="R2260" s="44" t="str">
        <f>VLOOKUP(F2260,'Set up'!$A$2:$E$48,5,FALSE)</f>
        <v>Chq</v>
      </c>
      <c r="S2260" s="1" t="s">
        <v>2124</v>
      </c>
    </row>
    <row r="2261" spans="1:19" ht="15" customHeight="1" x14ac:dyDescent="0.35">
      <c r="A2261" s="4">
        <v>45229</v>
      </c>
      <c r="B2261" s="5">
        <f t="shared" ref="B2261:B2268" si="806">MONTH(A2261)</f>
        <v>10</v>
      </c>
      <c r="C2261" s="5">
        <f t="shared" ref="C2261:C2268" si="807">YEAR(A2261)</f>
        <v>2023</v>
      </c>
      <c r="D2261" s="88" t="s">
        <v>2037</v>
      </c>
      <c r="E2261" s="5" t="str">
        <f>VLOOKUP(F2261,'Set up'!$A$2:$C$48,2,FALSE)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up'!$A$2:$C$48,3,FALSE)</f>
        <v>30</v>
      </c>
      <c r="J2261" s="5">
        <f>VLOOKUP(F2261,'Set up'!$A$2:$D$48,4,FALSE)</f>
        <v>30</v>
      </c>
      <c r="K2261" s="4">
        <f t="shared" ref="K2261:K2268" si="808">A2261+J2261</f>
        <v>45259</v>
      </c>
      <c r="L2261" s="5">
        <f t="shared" ref="L2261:L2268" si="809">MONTH(K2261)</f>
        <v>11</v>
      </c>
      <c r="M2261" s="5">
        <f t="shared" ref="M2261:M2268" si="810">YEAR(K2261)</f>
        <v>2023</v>
      </c>
      <c r="N2261" s="96">
        <v>2613</v>
      </c>
      <c r="O2261" s="6">
        <f t="shared" si="805"/>
        <v>-2613</v>
      </c>
      <c r="P2261" s="6">
        <f t="shared" si="803"/>
        <v>0</v>
      </c>
      <c r="Q2261" s="7">
        <f t="shared" ref="Q2261:Q2268" si="811">SUM(Q2260+N2261)</f>
        <v>3798882.2500000023</v>
      </c>
      <c r="R2261" s="44" t="str">
        <f>VLOOKUP(F2261,'Set up'!$A$2:$E$48,5,FALSE)</f>
        <v>Chq</v>
      </c>
      <c r="S2261" s="1" t="s">
        <v>2125</v>
      </c>
    </row>
    <row r="2262" spans="1:19" ht="15" customHeight="1" x14ac:dyDescent="0.35">
      <c r="A2262" s="4">
        <v>45229</v>
      </c>
      <c r="B2262" s="5">
        <f t="shared" si="806"/>
        <v>10</v>
      </c>
      <c r="C2262" s="5">
        <f t="shared" si="807"/>
        <v>2023</v>
      </c>
      <c r="D2262" s="88" t="s">
        <v>2037</v>
      </c>
      <c r="E2262" s="5" t="str">
        <f>VLOOKUP(F2262,'Set up'!$A$2:$C$48,2,FALSE)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up'!$A$2:$C$48,3,FALSE)</f>
        <v>30</v>
      </c>
      <c r="J2262" s="5">
        <f>VLOOKUP(F2262,'Set up'!$A$2:$D$48,4,FALSE)</f>
        <v>30</v>
      </c>
      <c r="K2262" s="4">
        <f t="shared" si="808"/>
        <v>45259</v>
      </c>
      <c r="L2262" s="5">
        <f t="shared" si="809"/>
        <v>11</v>
      </c>
      <c r="M2262" s="5">
        <f t="shared" si="810"/>
        <v>2023</v>
      </c>
      <c r="N2262" s="96">
        <v>842.4</v>
      </c>
      <c r="O2262" s="6">
        <f t="shared" si="805"/>
        <v>-842.4</v>
      </c>
      <c r="P2262" s="6">
        <f t="shared" si="803"/>
        <v>0</v>
      </c>
      <c r="Q2262" s="7">
        <f t="shared" si="811"/>
        <v>3799724.6500000022</v>
      </c>
      <c r="R2262" s="44" t="str">
        <f>VLOOKUP(F2262,'Set up'!$A$2:$E$48,5,FALSE)</f>
        <v>Chq</v>
      </c>
      <c r="S2262" s="1" t="s">
        <v>2126</v>
      </c>
    </row>
    <row r="2263" spans="1:19" ht="15" customHeight="1" x14ac:dyDescent="0.35">
      <c r="A2263" s="4">
        <v>45229</v>
      </c>
      <c r="B2263" s="5">
        <f t="shared" si="806"/>
        <v>10</v>
      </c>
      <c r="C2263" s="5">
        <f t="shared" si="807"/>
        <v>2023</v>
      </c>
      <c r="D2263" s="88" t="s">
        <v>2037</v>
      </c>
      <c r="E2263" s="5" t="str">
        <f>VLOOKUP(F2263,'Set up'!$A$2:$C$48,2,FALSE)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up'!$A$2:$C$48,3,FALSE)</f>
        <v>30</v>
      </c>
      <c r="J2263" s="5">
        <f>VLOOKUP(F2263,'Set up'!$A$2:$D$48,4,FALSE)</f>
        <v>30</v>
      </c>
      <c r="K2263" s="4">
        <f t="shared" si="808"/>
        <v>45259</v>
      </c>
      <c r="L2263" s="5">
        <f t="shared" si="809"/>
        <v>11</v>
      </c>
      <c r="M2263" s="5">
        <f t="shared" si="810"/>
        <v>2023</v>
      </c>
      <c r="N2263" s="96">
        <v>288</v>
      </c>
      <c r="O2263" s="6">
        <f t="shared" si="805"/>
        <v>-288</v>
      </c>
      <c r="P2263" s="6">
        <f t="shared" si="803"/>
        <v>0</v>
      </c>
      <c r="Q2263" s="7">
        <f t="shared" si="811"/>
        <v>3800012.6500000022</v>
      </c>
      <c r="R2263" s="44" t="str">
        <f>VLOOKUP(F2263,'Set up'!$A$2:$E$48,5,FALSE)</f>
        <v>Chq</v>
      </c>
      <c r="S2263" s="1" t="s">
        <v>2127</v>
      </c>
    </row>
    <row r="2264" spans="1:19" ht="15" customHeight="1" x14ac:dyDescent="0.35">
      <c r="A2264" s="4">
        <v>45229</v>
      </c>
      <c r="B2264" s="5">
        <f t="shared" si="806"/>
        <v>10</v>
      </c>
      <c r="C2264" s="5">
        <f t="shared" si="807"/>
        <v>2023</v>
      </c>
      <c r="D2264" s="88" t="s">
        <v>2037</v>
      </c>
      <c r="E2264" s="5" t="str">
        <f>VLOOKUP(F2264,'Set up'!$A$2:$C$48,2,FALSE)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up'!$A$2:$C$48,3,FALSE)</f>
        <v>30</v>
      </c>
      <c r="J2264" s="5">
        <f>VLOOKUP(F2264,'Set up'!$A$2:$D$48,4,FALSE)</f>
        <v>30</v>
      </c>
      <c r="K2264" s="4">
        <f t="shared" si="808"/>
        <v>45259</v>
      </c>
      <c r="L2264" s="5">
        <f t="shared" si="809"/>
        <v>11</v>
      </c>
      <c r="M2264" s="5">
        <f t="shared" si="810"/>
        <v>2023</v>
      </c>
      <c r="N2264" s="96">
        <v>625</v>
      </c>
      <c r="O2264" s="6">
        <f t="shared" si="805"/>
        <v>-625</v>
      </c>
      <c r="P2264" s="6">
        <f t="shared" si="803"/>
        <v>0</v>
      </c>
      <c r="Q2264" s="7">
        <f t="shared" si="811"/>
        <v>3800637.6500000022</v>
      </c>
      <c r="R2264" s="44" t="str">
        <f>VLOOKUP(F2264,'Set up'!$A$2:$E$48,5,FALSE)</f>
        <v>Chq</v>
      </c>
      <c r="S2264" s="1" t="s">
        <v>2128</v>
      </c>
    </row>
    <row r="2265" spans="1:19" ht="15" customHeight="1" x14ac:dyDescent="0.35">
      <c r="A2265" s="4">
        <v>45229</v>
      </c>
      <c r="B2265" s="5">
        <f t="shared" si="806"/>
        <v>10</v>
      </c>
      <c r="C2265" s="5">
        <f t="shared" si="807"/>
        <v>2023</v>
      </c>
      <c r="D2265" s="88" t="s">
        <v>2037</v>
      </c>
      <c r="E2265" s="5" t="str">
        <f>VLOOKUP(F2265,'Set up'!$A$2:$C$48,2,FALSE)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up'!$A$2:$C$48,3,FALSE)</f>
        <v>30</v>
      </c>
      <c r="J2265" s="5">
        <f>VLOOKUP(F2265,'Set up'!$A$2:$D$48,4,FALSE)</f>
        <v>30</v>
      </c>
      <c r="K2265" s="4">
        <f t="shared" si="808"/>
        <v>45259</v>
      </c>
      <c r="L2265" s="5">
        <f t="shared" si="809"/>
        <v>11</v>
      </c>
      <c r="M2265" s="5">
        <f t="shared" si="810"/>
        <v>2023</v>
      </c>
      <c r="N2265" s="96">
        <v>260</v>
      </c>
      <c r="O2265" s="6">
        <f t="shared" si="805"/>
        <v>-260</v>
      </c>
      <c r="P2265" s="6">
        <f t="shared" si="803"/>
        <v>0</v>
      </c>
      <c r="Q2265" s="7">
        <f t="shared" si="811"/>
        <v>3800897.6500000022</v>
      </c>
      <c r="R2265" s="44" t="str">
        <f>VLOOKUP(F2265,'Set up'!$A$2:$E$48,5,FALSE)</f>
        <v>Chq</v>
      </c>
      <c r="S2265" s="1" t="s">
        <v>2129</v>
      </c>
    </row>
    <row r="2266" spans="1:19" ht="15" customHeight="1" x14ac:dyDescent="0.35">
      <c r="A2266" s="4">
        <v>45229</v>
      </c>
      <c r="B2266" s="5">
        <f t="shared" si="806"/>
        <v>10</v>
      </c>
      <c r="C2266" s="5">
        <f t="shared" si="807"/>
        <v>2023</v>
      </c>
      <c r="D2266" s="88" t="s">
        <v>2037</v>
      </c>
      <c r="E2266" s="5" t="str">
        <f>VLOOKUP(F2266,'Set up'!$A$2:$C$48,2,FALSE)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up'!$A$2:$C$48,3,FALSE)</f>
        <v>30</v>
      </c>
      <c r="J2266" s="5">
        <f>VLOOKUP(F2266,'Set up'!$A$2:$D$48,4,FALSE)</f>
        <v>30</v>
      </c>
      <c r="K2266" s="4">
        <f t="shared" si="808"/>
        <v>45259</v>
      </c>
      <c r="L2266" s="5">
        <f t="shared" si="809"/>
        <v>11</v>
      </c>
      <c r="M2266" s="5">
        <f t="shared" si="810"/>
        <v>2023</v>
      </c>
      <c r="N2266" s="96">
        <v>285</v>
      </c>
      <c r="O2266" s="6">
        <f t="shared" si="805"/>
        <v>-285</v>
      </c>
      <c r="P2266" s="6">
        <f t="shared" si="803"/>
        <v>0</v>
      </c>
      <c r="Q2266" s="7">
        <f t="shared" si="811"/>
        <v>3801182.6500000022</v>
      </c>
      <c r="R2266" s="44" t="str">
        <f>VLOOKUP(F2266,'Set up'!$A$2:$E$48,5,FALSE)</f>
        <v>Chq</v>
      </c>
      <c r="S2266" s="1" t="s">
        <v>2130</v>
      </c>
    </row>
    <row r="2267" spans="1:19" ht="15" customHeight="1" x14ac:dyDescent="0.35">
      <c r="A2267" s="4">
        <v>45229</v>
      </c>
      <c r="B2267" s="5">
        <f t="shared" si="806"/>
        <v>10</v>
      </c>
      <c r="C2267" s="5">
        <f t="shared" si="807"/>
        <v>2023</v>
      </c>
      <c r="D2267" s="88" t="s">
        <v>2037</v>
      </c>
      <c r="E2267" s="5" t="str">
        <f>VLOOKUP(F2267,'Set up'!$A$2:$C$48,2,FALSE)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up'!$A$2:$C$48,3,FALSE)</f>
        <v>30</v>
      </c>
      <c r="J2267" s="5">
        <f>VLOOKUP(F2267,'Set up'!$A$2:$D$48,4,FALSE)</f>
        <v>30</v>
      </c>
      <c r="K2267" s="4">
        <f t="shared" si="808"/>
        <v>45259</v>
      </c>
      <c r="L2267" s="5">
        <f t="shared" si="809"/>
        <v>11</v>
      </c>
      <c r="M2267" s="5">
        <f t="shared" si="810"/>
        <v>2023</v>
      </c>
      <c r="N2267" s="96">
        <v>930</v>
      </c>
      <c r="O2267" s="6">
        <f t="shared" si="805"/>
        <v>-930</v>
      </c>
      <c r="P2267" s="6">
        <f t="shared" si="803"/>
        <v>0</v>
      </c>
      <c r="Q2267" s="7">
        <f t="shared" si="811"/>
        <v>3802112.6500000022</v>
      </c>
      <c r="R2267" s="44" t="str">
        <f>VLOOKUP(F2267,'Set up'!$A$2:$E$48,5,FALSE)</f>
        <v>Chq</v>
      </c>
      <c r="S2267" s="1" t="s">
        <v>2131</v>
      </c>
    </row>
    <row r="2268" spans="1:19" ht="15" customHeight="1" x14ac:dyDescent="0.35">
      <c r="A2268" s="4">
        <v>45229</v>
      </c>
      <c r="B2268" s="5">
        <f t="shared" si="806"/>
        <v>10</v>
      </c>
      <c r="C2268" s="5">
        <f t="shared" si="807"/>
        <v>2023</v>
      </c>
      <c r="D2268" s="88" t="s">
        <v>2037</v>
      </c>
      <c r="E2268" s="5" t="str">
        <f>VLOOKUP(F2268,'Set up'!$A$2:$C$48,2,FALSE)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up'!$A$2:$C$48,3,FALSE)</f>
        <v>30</v>
      </c>
      <c r="J2268" s="5">
        <f>VLOOKUP(F2268,'Set up'!$A$2:$D$48,4,FALSE)</f>
        <v>30</v>
      </c>
      <c r="K2268" s="4">
        <f t="shared" si="808"/>
        <v>45259</v>
      </c>
      <c r="L2268" s="5">
        <f t="shared" si="809"/>
        <v>11</v>
      </c>
      <c r="M2268" s="5">
        <f t="shared" si="810"/>
        <v>2023</v>
      </c>
      <c r="N2268" s="96">
        <v>930</v>
      </c>
      <c r="O2268" s="6">
        <f t="shared" si="805"/>
        <v>-930</v>
      </c>
      <c r="P2268" s="6">
        <f t="shared" si="803"/>
        <v>0</v>
      </c>
      <c r="Q2268" s="7">
        <f t="shared" si="811"/>
        <v>3803042.6500000022</v>
      </c>
      <c r="R2268" s="44" t="str">
        <f>VLOOKUP(F2268,'Set up'!$A$2:$E$48,5,FALSE)</f>
        <v>Chq</v>
      </c>
      <c r="S2268" s="1" t="s">
        <v>2131</v>
      </c>
    </row>
    <row r="2269" spans="1:19" ht="15" customHeight="1" x14ac:dyDescent="0.35">
      <c r="A2269" s="4">
        <v>45229</v>
      </c>
      <c r="B2269" s="5">
        <f t="shared" ref="B2269" si="812">MONTH(A2269)</f>
        <v>10</v>
      </c>
      <c r="C2269" s="5">
        <f t="shared" ref="C2269" si="813">YEAR(A2269)</f>
        <v>2023</v>
      </c>
      <c r="D2269" s="88" t="s">
        <v>2093</v>
      </c>
      <c r="E2269" s="5" t="str">
        <f>VLOOKUP(F2269,'Set up'!$A$2:$C$48,2,FALSE)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up'!$A$2:$C$48,3,FALSE)</f>
        <v>Cash</v>
      </c>
      <c r="J2269" s="5">
        <f>VLOOKUP(F2269,'Set up'!$A$2:$D$48,4,FALSE)</f>
        <v>0</v>
      </c>
      <c r="K2269" s="4">
        <f t="shared" ref="K2269" si="814">A2269+J2269</f>
        <v>45229</v>
      </c>
      <c r="L2269" s="5">
        <f t="shared" ref="L2269" si="815">MONTH(K2269)</f>
        <v>10</v>
      </c>
      <c r="M2269" s="5">
        <f t="shared" ref="M2269" si="816">YEAR(K2269)</f>
        <v>2023</v>
      </c>
      <c r="N2269" s="96">
        <v>1000</v>
      </c>
      <c r="P2269" s="6">
        <f t="shared" si="803"/>
        <v>1000</v>
      </c>
      <c r="Q2269" s="7">
        <f t="shared" ref="Q2269:Q2332" si="817">SUM(Q2268+N2269)</f>
        <v>3804042.6500000022</v>
      </c>
      <c r="R2269" s="44" t="str">
        <f>VLOOKUP(F2269,'Set up'!$A$2:$E$48,5,FALSE)</f>
        <v>Trsf</v>
      </c>
    </row>
    <row r="2270" spans="1:19" ht="15" customHeight="1" x14ac:dyDescent="0.35">
      <c r="A2270" s="4">
        <v>45231</v>
      </c>
      <c r="B2270" s="5">
        <f t="shared" ref="B2270:B2333" si="818">MONTH(A2270)</f>
        <v>11</v>
      </c>
      <c r="C2270" s="5">
        <f t="shared" ref="C2270:C2333" si="819">YEAR(A2270)</f>
        <v>2023</v>
      </c>
      <c r="D2270" s="88" t="s">
        <v>2094</v>
      </c>
      <c r="E2270" s="5" t="str">
        <f>VLOOKUP(F2270,'Set up'!$A$2:$C$48,2,FALSE)</f>
        <v>C00000013</v>
      </c>
      <c r="F2270" s="1" t="s">
        <v>1453</v>
      </c>
      <c r="G2270" s="99" t="s">
        <v>1738</v>
      </c>
      <c r="H2270" s="5">
        <v>1</v>
      </c>
      <c r="I2270" s="5" t="str">
        <f>VLOOKUP(F2270,'Set up'!$A$2:$C$48,3,FALSE)</f>
        <v>Cash</v>
      </c>
      <c r="J2270" s="5">
        <f>VLOOKUP(F2270,'Set up'!$A$2:$D$48,4,FALSE)</f>
        <v>0</v>
      </c>
      <c r="K2270" s="4">
        <f t="shared" ref="K2270:K2333" si="820">A2270+J2270</f>
        <v>45231</v>
      </c>
      <c r="L2270" s="5">
        <f t="shared" ref="L2270:L2333" si="821">MONTH(K2270)</f>
        <v>11</v>
      </c>
      <c r="M2270" s="5">
        <f t="shared" ref="M2270:M2333" si="822">YEAR(K2270)</f>
        <v>2023</v>
      </c>
      <c r="N2270" s="96">
        <v>1826</v>
      </c>
      <c r="O2270" s="6">
        <f t="shared" ref="O2270:O2277" si="823">-N2270</f>
        <v>-1826</v>
      </c>
      <c r="P2270" s="6">
        <f t="shared" si="803"/>
        <v>0</v>
      </c>
      <c r="Q2270" s="7">
        <f t="shared" si="817"/>
        <v>3805868.6500000022</v>
      </c>
      <c r="R2270" s="44" t="str">
        <f>VLOOKUP(F2270,'Set up'!$A$2:$E$48,5,FALSE)</f>
        <v>Chq</v>
      </c>
      <c r="S2270" s="1" t="s">
        <v>2102</v>
      </c>
    </row>
    <row r="2271" spans="1:19" ht="15" customHeight="1" x14ac:dyDescent="0.35">
      <c r="A2271" s="4">
        <v>45231</v>
      </c>
      <c r="B2271" s="5">
        <f t="shared" si="818"/>
        <v>11</v>
      </c>
      <c r="C2271" s="5">
        <f t="shared" si="819"/>
        <v>2023</v>
      </c>
      <c r="D2271" s="88" t="s">
        <v>2094</v>
      </c>
      <c r="E2271" s="5" t="str">
        <f>VLOOKUP(F2271,'Set up'!$A$2:$C$48,2,FALSE)</f>
        <v>C00000013</v>
      </c>
      <c r="F2271" s="1" t="s">
        <v>1453</v>
      </c>
      <c r="G2271" s="99" t="s">
        <v>1739</v>
      </c>
      <c r="H2271" s="5">
        <v>2</v>
      </c>
      <c r="I2271" s="5" t="str">
        <f>VLOOKUP(F2271,'Set up'!$A$2:$C$48,3,FALSE)</f>
        <v>Cash</v>
      </c>
      <c r="J2271" s="5">
        <f>VLOOKUP(F2271,'Set up'!$A$2:$D$48,4,FALSE)</f>
        <v>0</v>
      </c>
      <c r="K2271" s="4">
        <f t="shared" si="820"/>
        <v>45231</v>
      </c>
      <c r="L2271" s="5">
        <f t="shared" si="821"/>
        <v>11</v>
      </c>
      <c r="M2271" s="5">
        <f t="shared" si="822"/>
        <v>2023</v>
      </c>
      <c r="N2271" s="96">
        <v>853.2</v>
      </c>
      <c r="O2271" s="6">
        <f t="shared" si="823"/>
        <v>-853.2</v>
      </c>
      <c r="P2271" s="6">
        <f t="shared" si="803"/>
        <v>0</v>
      </c>
      <c r="Q2271" s="7">
        <f t="shared" si="817"/>
        <v>3806721.8500000024</v>
      </c>
      <c r="R2271" s="44" t="str">
        <f>VLOOKUP(F2271,'Set up'!$A$2:$E$48,5,FALSE)</f>
        <v>Chq</v>
      </c>
      <c r="S2271" s="1" t="s">
        <v>2102</v>
      </c>
    </row>
    <row r="2272" spans="1:19" ht="15" customHeight="1" x14ac:dyDescent="0.35">
      <c r="A2272" s="4">
        <v>45231</v>
      </c>
      <c r="B2272" s="5">
        <f t="shared" si="818"/>
        <v>11</v>
      </c>
      <c r="C2272" s="5">
        <f t="shared" si="819"/>
        <v>2023</v>
      </c>
      <c r="D2272" s="88" t="s">
        <v>2094</v>
      </c>
      <c r="E2272" s="5" t="str">
        <f>VLOOKUP(F2272,'Set up'!$A$2:$C$48,2,FALSE)</f>
        <v>C00000013</v>
      </c>
      <c r="F2272" s="1" t="s">
        <v>1453</v>
      </c>
      <c r="G2272" s="99" t="s">
        <v>1740</v>
      </c>
      <c r="H2272" s="5">
        <v>1</v>
      </c>
      <c r="I2272" s="5" t="str">
        <f>VLOOKUP(F2272,'Set up'!$A$2:$C$48,3,FALSE)</f>
        <v>Cash</v>
      </c>
      <c r="J2272" s="5">
        <f>VLOOKUP(F2272,'Set up'!$A$2:$D$48,4,FALSE)</f>
        <v>0</v>
      </c>
      <c r="K2272" s="4">
        <f t="shared" si="820"/>
        <v>45231</v>
      </c>
      <c r="L2272" s="5">
        <f t="shared" si="821"/>
        <v>11</v>
      </c>
      <c r="M2272" s="5">
        <f t="shared" si="822"/>
        <v>2023</v>
      </c>
      <c r="N2272" s="96">
        <v>426.6</v>
      </c>
      <c r="O2272" s="6">
        <f t="shared" si="823"/>
        <v>-426.6</v>
      </c>
      <c r="P2272" s="6">
        <f t="shared" si="803"/>
        <v>0</v>
      </c>
      <c r="Q2272" s="7">
        <f t="shared" si="817"/>
        <v>3807148.4500000025</v>
      </c>
      <c r="R2272" s="44" t="str">
        <f>VLOOKUP(F2272,'Set up'!$A$2:$E$48,5,FALSE)</f>
        <v>Chq</v>
      </c>
      <c r="S2272" s="1" t="s">
        <v>2102</v>
      </c>
    </row>
    <row r="2273" spans="1:19" ht="15" customHeight="1" x14ac:dyDescent="0.35">
      <c r="A2273" s="4">
        <v>45231</v>
      </c>
      <c r="B2273" s="5">
        <f t="shared" si="818"/>
        <v>11</v>
      </c>
      <c r="C2273" s="5">
        <f t="shared" si="819"/>
        <v>2023</v>
      </c>
      <c r="D2273" s="88" t="s">
        <v>2094</v>
      </c>
      <c r="E2273" s="5" t="str">
        <f>VLOOKUP(F2273,'Set up'!$A$2:$C$48,2,FALSE)</f>
        <v>C00000013</v>
      </c>
      <c r="F2273" s="1" t="s">
        <v>1453</v>
      </c>
      <c r="G2273" s="99" t="s">
        <v>44</v>
      </c>
      <c r="H2273" s="5">
        <v>2</v>
      </c>
      <c r="I2273" s="5" t="str">
        <f>VLOOKUP(F2273,'Set up'!$A$2:$C$48,3,FALSE)</f>
        <v>Cash</v>
      </c>
      <c r="J2273" s="5">
        <f>VLOOKUP(F2273,'Set up'!$A$2:$D$48,4,FALSE)</f>
        <v>0</v>
      </c>
      <c r="K2273" s="4">
        <f t="shared" si="820"/>
        <v>45231</v>
      </c>
      <c r="L2273" s="5">
        <f t="shared" si="821"/>
        <v>11</v>
      </c>
      <c r="M2273" s="5">
        <f t="shared" si="822"/>
        <v>2023</v>
      </c>
      <c r="N2273" s="96">
        <v>516</v>
      </c>
      <c r="O2273" s="6">
        <f t="shared" si="823"/>
        <v>-516</v>
      </c>
      <c r="P2273" s="6">
        <f t="shared" si="803"/>
        <v>0</v>
      </c>
      <c r="Q2273" s="7">
        <f t="shared" si="817"/>
        <v>3807664.4500000025</v>
      </c>
      <c r="R2273" s="44" t="str">
        <f>VLOOKUP(F2273,'Set up'!$A$2:$E$48,5,FALSE)</f>
        <v>Chq</v>
      </c>
      <c r="S2273" s="1" t="s">
        <v>2102</v>
      </c>
    </row>
    <row r="2274" spans="1:19" ht="15" customHeight="1" x14ac:dyDescent="0.35">
      <c r="A2274" s="4">
        <v>45231</v>
      </c>
      <c r="B2274" s="5">
        <f t="shared" si="818"/>
        <v>11</v>
      </c>
      <c r="C2274" s="5">
        <f t="shared" si="819"/>
        <v>2023</v>
      </c>
      <c r="D2274" s="88" t="s">
        <v>2094</v>
      </c>
      <c r="E2274" s="5" t="str">
        <f>VLOOKUP(F2274,'Set up'!$A$2:$C$48,2,FALSE)</f>
        <v>C00000013</v>
      </c>
      <c r="F2274" s="1" t="s">
        <v>1453</v>
      </c>
      <c r="G2274" s="99" t="s">
        <v>17</v>
      </c>
      <c r="H2274" s="5">
        <v>1</v>
      </c>
      <c r="I2274" s="5" t="str">
        <f>VLOOKUP(F2274,'Set up'!$A$2:$C$48,3,FALSE)</f>
        <v>Cash</v>
      </c>
      <c r="J2274" s="5">
        <f>VLOOKUP(F2274,'Set up'!$A$2:$D$48,4,FALSE)</f>
        <v>0</v>
      </c>
      <c r="K2274" s="4">
        <f t="shared" si="820"/>
        <v>45231</v>
      </c>
      <c r="L2274" s="5">
        <f t="shared" si="821"/>
        <v>11</v>
      </c>
      <c r="M2274" s="5">
        <f t="shared" si="822"/>
        <v>2023</v>
      </c>
      <c r="N2274" s="96">
        <v>110</v>
      </c>
      <c r="O2274" s="6">
        <f t="shared" si="823"/>
        <v>-110</v>
      </c>
      <c r="P2274" s="6">
        <f t="shared" si="803"/>
        <v>0</v>
      </c>
      <c r="Q2274" s="7">
        <f t="shared" si="817"/>
        <v>3807774.4500000025</v>
      </c>
      <c r="R2274" s="44" t="str">
        <f>VLOOKUP(F2274,'Set up'!$A$2:$E$48,5,FALSE)</f>
        <v>Chq</v>
      </c>
      <c r="S2274" s="1" t="s">
        <v>2102</v>
      </c>
    </row>
    <row r="2275" spans="1:19" ht="15" customHeight="1" x14ac:dyDescent="0.35">
      <c r="A2275" s="4">
        <v>45233</v>
      </c>
      <c r="B2275" s="5">
        <f t="shared" si="818"/>
        <v>11</v>
      </c>
      <c r="C2275" s="5">
        <f t="shared" si="819"/>
        <v>2023</v>
      </c>
      <c r="D2275" s="88" t="s">
        <v>2095</v>
      </c>
      <c r="E2275" s="5" t="str">
        <f>VLOOKUP(F2275,'Set up'!$A$2:$C$48,2,FALSE)</f>
        <v>C00000012</v>
      </c>
      <c r="F2275" s="1" t="s">
        <v>2022</v>
      </c>
      <c r="G2275" s="99" t="s">
        <v>1258</v>
      </c>
      <c r="H2275" s="5">
        <v>3</v>
      </c>
      <c r="I2275" s="5" t="str">
        <f>VLOOKUP(F2275,'Set up'!$A$2:$C$48,3,FALSE)</f>
        <v>Cash</v>
      </c>
      <c r="J2275" s="5">
        <f>VLOOKUP(F2275,'Set up'!$A$2:$D$48,4,FALSE)</f>
        <v>0</v>
      </c>
      <c r="K2275" s="4">
        <f t="shared" si="820"/>
        <v>45233</v>
      </c>
      <c r="L2275" s="5">
        <f t="shared" si="821"/>
        <v>11</v>
      </c>
      <c r="M2275" s="5">
        <f t="shared" si="822"/>
        <v>2023</v>
      </c>
      <c r="N2275" s="96">
        <v>810</v>
      </c>
      <c r="O2275" s="6">
        <f t="shared" si="823"/>
        <v>-810</v>
      </c>
      <c r="P2275" s="6">
        <f t="shared" si="803"/>
        <v>0</v>
      </c>
      <c r="Q2275" s="7">
        <f t="shared" si="817"/>
        <v>3808584.4500000025</v>
      </c>
      <c r="R2275" s="44" t="str">
        <f>VLOOKUP(F2275,'Set up'!$A$2:$E$48,5,FALSE)</f>
        <v>Cash</v>
      </c>
      <c r="S2275" s="1" t="s">
        <v>2103</v>
      </c>
    </row>
    <row r="2276" spans="1:19" ht="15" customHeight="1" x14ac:dyDescent="0.35">
      <c r="A2276" s="4">
        <v>45233</v>
      </c>
      <c r="B2276" s="5">
        <f t="shared" si="818"/>
        <v>11</v>
      </c>
      <c r="C2276" s="5">
        <f t="shared" si="819"/>
        <v>2023</v>
      </c>
      <c r="D2276" s="88" t="s">
        <v>2095</v>
      </c>
      <c r="E2276" s="5" t="str">
        <f>VLOOKUP(F2276,'Set up'!$A$2:$C$48,2,FALSE)</f>
        <v>C00000012</v>
      </c>
      <c r="F2276" s="1" t="s">
        <v>2022</v>
      </c>
      <c r="G2276" s="99" t="s">
        <v>913</v>
      </c>
      <c r="H2276" s="5">
        <v>1</v>
      </c>
      <c r="I2276" s="5" t="str">
        <f>VLOOKUP(F2276,'Set up'!$A$2:$C$48,3,FALSE)</f>
        <v>Cash</v>
      </c>
      <c r="J2276" s="5">
        <f>VLOOKUP(F2276,'Set up'!$A$2:$D$48,4,FALSE)</f>
        <v>0</v>
      </c>
      <c r="K2276" s="4">
        <f t="shared" si="820"/>
        <v>45233</v>
      </c>
      <c r="L2276" s="5">
        <f t="shared" si="821"/>
        <v>11</v>
      </c>
      <c r="M2276" s="5">
        <f t="shared" si="822"/>
        <v>2023</v>
      </c>
      <c r="N2276" s="96">
        <v>264</v>
      </c>
      <c r="O2276" s="6">
        <f t="shared" si="823"/>
        <v>-264</v>
      </c>
      <c r="P2276" s="6">
        <f t="shared" si="803"/>
        <v>0</v>
      </c>
      <c r="Q2276" s="7">
        <f t="shared" si="817"/>
        <v>3808848.4500000025</v>
      </c>
      <c r="R2276" s="44" t="str">
        <f>VLOOKUP(F2276,'Set up'!$A$2:$E$48,5,FALSE)</f>
        <v>Cash</v>
      </c>
      <c r="S2276" s="1" t="s">
        <v>2103</v>
      </c>
    </row>
    <row r="2277" spans="1:19" ht="15" customHeight="1" x14ac:dyDescent="0.35">
      <c r="A2277" s="4">
        <v>45233</v>
      </c>
      <c r="B2277" s="5">
        <f t="shared" si="818"/>
        <v>11</v>
      </c>
      <c r="C2277" s="5">
        <f t="shared" si="819"/>
        <v>2023</v>
      </c>
      <c r="D2277" s="88" t="s">
        <v>2095</v>
      </c>
      <c r="E2277" s="5" t="str">
        <f>VLOOKUP(F2277,'Set up'!$A$2:$C$48,2,FALSE)</f>
        <v>C00000012</v>
      </c>
      <c r="F2277" s="1" t="s">
        <v>2022</v>
      </c>
      <c r="G2277" s="99" t="s">
        <v>2027</v>
      </c>
      <c r="H2277" s="5">
        <v>1</v>
      </c>
      <c r="I2277" s="5" t="str">
        <f>VLOOKUP(F2277,'Set up'!$A$2:$C$48,3,FALSE)</f>
        <v>Cash</v>
      </c>
      <c r="J2277" s="5">
        <f>VLOOKUP(F2277,'Set up'!$A$2:$D$48,4,FALSE)</f>
        <v>0</v>
      </c>
      <c r="K2277" s="4">
        <f t="shared" si="820"/>
        <v>45233</v>
      </c>
      <c r="L2277" s="5">
        <f t="shared" si="821"/>
        <v>11</v>
      </c>
      <c r="M2277" s="5">
        <f t="shared" si="822"/>
        <v>2023</v>
      </c>
      <c r="N2277" s="96">
        <v>100</v>
      </c>
      <c r="O2277" s="6">
        <f t="shared" si="823"/>
        <v>-100</v>
      </c>
      <c r="P2277" s="6">
        <f t="shared" si="803"/>
        <v>0</v>
      </c>
      <c r="Q2277" s="7">
        <f t="shared" si="817"/>
        <v>3808948.4500000025</v>
      </c>
      <c r="R2277" s="44" t="str">
        <f>VLOOKUP(F2277,'Set up'!$A$2:$E$48,5,FALSE)</f>
        <v>Cash</v>
      </c>
      <c r="S2277" s="1" t="s">
        <v>2103</v>
      </c>
    </row>
    <row r="2278" spans="1:19" ht="15" customHeight="1" x14ac:dyDescent="0.35">
      <c r="A2278" s="4">
        <v>45233</v>
      </c>
      <c r="B2278" s="5">
        <f t="shared" si="818"/>
        <v>11</v>
      </c>
      <c r="C2278" s="5">
        <f t="shared" si="819"/>
        <v>2023</v>
      </c>
      <c r="D2278" s="88" t="s">
        <v>2154</v>
      </c>
      <c r="E2278" s="5" t="str">
        <f>VLOOKUP(F2278,'Set up'!$A$2:$C$48,2,FALSE)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up'!$A$2:$C$48,3,FALSE)</f>
        <v>Cash</v>
      </c>
      <c r="J2278" s="5">
        <f>VLOOKUP(F2278,'Set up'!$A$2:$D$48,4,FALSE)</f>
        <v>0</v>
      </c>
      <c r="K2278" s="4">
        <f t="shared" si="820"/>
        <v>45233</v>
      </c>
      <c r="L2278" s="5">
        <f t="shared" si="821"/>
        <v>11</v>
      </c>
      <c r="M2278" s="5">
        <f t="shared" si="822"/>
        <v>2023</v>
      </c>
      <c r="N2278" s="96">
        <v>1738</v>
      </c>
      <c r="P2278" s="6">
        <f t="shared" si="803"/>
        <v>1738</v>
      </c>
      <c r="Q2278" s="7">
        <f t="shared" si="817"/>
        <v>3810686.4500000025</v>
      </c>
      <c r="R2278" s="44" t="str">
        <f>VLOOKUP(F2278,'Set up'!$A$2:$E$48,5,FALSE)</f>
        <v>Trsf</v>
      </c>
    </row>
    <row r="2279" spans="1:19" ht="15" customHeight="1" x14ac:dyDescent="0.35">
      <c r="A2279" s="4">
        <v>45233</v>
      </c>
      <c r="B2279" s="5">
        <f t="shared" si="818"/>
        <v>11</v>
      </c>
      <c r="C2279" s="5">
        <f t="shared" si="819"/>
        <v>2023</v>
      </c>
      <c r="D2279" s="88" t="s">
        <v>2154</v>
      </c>
      <c r="E2279" s="5" t="str">
        <f>VLOOKUP(F2279,'Set up'!$A$2:$C$48,2,FALSE)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up'!$A$2:$C$48,3,FALSE)</f>
        <v>Cash</v>
      </c>
      <c r="J2279" s="5">
        <f>VLOOKUP(F2279,'Set up'!$A$2:$D$48,4,FALSE)</f>
        <v>0</v>
      </c>
      <c r="K2279" s="4">
        <f t="shared" si="820"/>
        <v>45233</v>
      </c>
      <c r="L2279" s="5">
        <f t="shared" si="821"/>
        <v>11</v>
      </c>
      <c r="M2279" s="5">
        <f t="shared" si="822"/>
        <v>2023</v>
      </c>
      <c r="N2279" s="96">
        <v>405</v>
      </c>
      <c r="P2279" s="6">
        <f t="shared" si="803"/>
        <v>405</v>
      </c>
      <c r="Q2279" s="7">
        <f t="shared" si="817"/>
        <v>3811091.4500000025</v>
      </c>
      <c r="R2279" s="44" t="str">
        <f>VLOOKUP(F2279,'Set up'!$A$2:$E$48,5,FALSE)</f>
        <v>Trsf</v>
      </c>
    </row>
    <row r="2280" spans="1:19" ht="15" customHeight="1" x14ac:dyDescent="0.35">
      <c r="A2280" s="4">
        <v>45233</v>
      </c>
      <c r="B2280" s="5">
        <f t="shared" si="818"/>
        <v>11</v>
      </c>
      <c r="C2280" s="5">
        <f t="shared" si="819"/>
        <v>2023</v>
      </c>
      <c r="D2280" s="88" t="s">
        <v>2154</v>
      </c>
      <c r="E2280" s="5" t="str">
        <f>VLOOKUP(F2280,'Set up'!$A$2:$C$48,2,FALSE)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up'!$A$2:$C$48,3,FALSE)</f>
        <v>Cash</v>
      </c>
      <c r="J2280" s="5">
        <f>VLOOKUP(F2280,'Set up'!$A$2:$D$48,4,FALSE)</f>
        <v>0</v>
      </c>
      <c r="K2280" s="4">
        <f t="shared" si="820"/>
        <v>45233</v>
      </c>
      <c r="L2280" s="5">
        <f t="shared" si="821"/>
        <v>11</v>
      </c>
      <c r="M2280" s="5">
        <f t="shared" si="822"/>
        <v>2023</v>
      </c>
      <c r="N2280" s="96">
        <v>125</v>
      </c>
      <c r="P2280" s="6">
        <f t="shared" si="803"/>
        <v>125</v>
      </c>
      <c r="Q2280" s="7">
        <f t="shared" si="817"/>
        <v>3811216.4500000025</v>
      </c>
      <c r="R2280" s="44" t="str">
        <f>VLOOKUP(F2280,'Set up'!$A$2:$E$48,5,FALSE)</f>
        <v>Trsf</v>
      </c>
    </row>
    <row r="2281" spans="1:19" ht="15" customHeight="1" x14ac:dyDescent="0.35">
      <c r="A2281" s="4">
        <v>45233</v>
      </c>
      <c r="B2281" s="5">
        <f t="shared" si="818"/>
        <v>11</v>
      </c>
      <c r="C2281" s="5">
        <f t="shared" si="819"/>
        <v>2023</v>
      </c>
      <c r="D2281" s="88" t="s">
        <v>2154</v>
      </c>
      <c r="E2281" s="5" t="str">
        <f>VLOOKUP(F2281,'Set up'!$A$2:$C$48,2,FALSE)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up'!$A$2:$C$48,3,FALSE)</f>
        <v>Cash</v>
      </c>
      <c r="J2281" s="5">
        <f>VLOOKUP(F2281,'Set up'!$A$2:$D$48,4,FALSE)</f>
        <v>0</v>
      </c>
      <c r="K2281" s="4">
        <f t="shared" si="820"/>
        <v>45233</v>
      </c>
      <c r="L2281" s="5">
        <f t="shared" si="821"/>
        <v>11</v>
      </c>
      <c r="M2281" s="5">
        <f t="shared" si="822"/>
        <v>2023</v>
      </c>
      <c r="N2281" s="96">
        <v>150</v>
      </c>
      <c r="P2281" s="6">
        <f t="shared" si="803"/>
        <v>150</v>
      </c>
      <c r="Q2281" s="7">
        <f t="shared" si="817"/>
        <v>3811366.4500000025</v>
      </c>
      <c r="R2281" s="44" t="str">
        <f>VLOOKUP(F2281,'Set up'!$A$2:$E$48,5,FALSE)</f>
        <v>Trsf</v>
      </c>
    </row>
    <row r="2282" spans="1:19" ht="15" customHeight="1" x14ac:dyDescent="0.35">
      <c r="A2282" s="4">
        <v>45234</v>
      </c>
      <c r="B2282" s="5">
        <f t="shared" si="818"/>
        <v>11</v>
      </c>
      <c r="C2282" s="5">
        <f t="shared" si="819"/>
        <v>2023</v>
      </c>
      <c r="D2282" s="88" t="s">
        <v>2155</v>
      </c>
      <c r="E2282" s="5" t="str">
        <f>VLOOKUP(F2282,'Set up'!$A$2:$C$48,2,FALSE)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up'!$A$2:$C$48,3,FALSE)</f>
        <v>Cash</v>
      </c>
      <c r="J2282" s="5">
        <f>VLOOKUP(F2282,'Set up'!$A$2:$D$48,4,FALSE)</f>
        <v>0</v>
      </c>
      <c r="K2282" s="4">
        <f t="shared" si="820"/>
        <v>45234</v>
      </c>
      <c r="L2282" s="5">
        <f t="shared" si="821"/>
        <v>11</v>
      </c>
      <c r="M2282" s="5">
        <f t="shared" si="822"/>
        <v>2023</v>
      </c>
      <c r="N2282" s="96">
        <v>1777.5</v>
      </c>
      <c r="P2282" s="6">
        <f t="shared" si="803"/>
        <v>1777.5</v>
      </c>
      <c r="Q2282" s="7">
        <f t="shared" si="817"/>
        <v>3813143.9500000025</v>
      </c>
      <c r="R2282" s="44" t="str">
        <f>VLOOKUP(F2282,'Set up'!$A$2:$E$48,5,FALSE)</f>
        <v>Trsf</v>
      </c>
    </row>
    <row r="2283" spans="1:19" ht="15" customHeight="1" x14ac:dyDescent="0.35">
      <c r="A2283" s="4">
        <v>45234</v>
      </c>
      <c r="B2283" s="5">
        <f t="shared" si="818"/>
        <v>11</v>
      </c>
      <c r="C2283" s="5">
        <f t="shared" si="819"/>
        <v>2023</v>
      </c>
      <c r="D2283" s="88" t="s">
        <v>2155</v>
      </c>
      <c r="E2283" s="5" t="str">
        <f>VLOOKUP(F2283,'Set up'!$A$2:$C$48,2,FALSE)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up'!$A$2:$C$48,3,FALSE)</f>
        <v>Cash</v>
      </c>
      <c r="J2283" s="5">
        <f>VLOOKUP(F2283,'Set up'!$A$2:$D$48,4,FALSE)</f>
        <v>0</v>
      </c>
      <c r="K2283" s="4">
        <f t="shared" si="820"/>
        <v>45234</v>
      </c>
      <c r="L2283" s="5">
        <f t="shared" si="821"/>
        <v>11</v>
      </c>
      <c r="M2283" s="5">
        <f t="shared" si="822"/>
        <v>2023</v>
      </c>
      <c r="N2283" s="96">
        <v>219</v>
      </c>
      <c r="P2283" s="6">
        <f t="shared" si="803"/>
        <v>219</v>
      </c>
      <c r="Q2283" s="7">
        <f t="shared" si="817"/>
        <v>3813362.9500000025</v>
      </c>
      <c r="R2283" s="44" t="str">
        <f>VLOOKUP(F2283,'Set up'!$A$2:$E$48,5,FALSE)</f>
        <v>Trsf</v>
      </c>
    </row>
    <row r="2284" spans="1:19" ht="15" customHeight="1" x14ac:dyDescent="0.35">
      <c r="A2284" s="4">
        <v>45234</v>
      </c>
      <c r="B2284" s="5">
        <f t="shared" si="818"/>
        <v>11</v>
      </c>
      <c r="C2284" s="5">
        <f t="shared" si="819"/>
        <v>2023</v>
      </c>
      <c r="D2284" s="88" t="s">
        <v>2155</v>
      </c>
      <c r="E2284" s="5" t="str">
        <f>VLOOKUP(F2284,'Set up'!$A$2:$C$48,2,FALSE)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up'!$A$2:$C$48,3,FALSE)</f>
        <v>Cash</v>
      </c>
      <c r="J2284" s="5">
        <f>VLOOKUP(F2284,'Set up'!$A$2:$D$48,4,FALSE)</f>
        <v>0</v>
      </c>
      <c r="K2284" s="4">
        <f t="shared" si="820"/>
        <v>45234</v>
      </c>
      <c r="L2284" s="5">
        <f t="shared" si="821"/>
        <v>11</v>
      </c>
      <c r="M2284" s="5">
        <f t="shared" si="822"/>
        <v>2023</v>
      </c>
      <c r="N2284" s="96">
        <v>438</v>
      </c>
      <c r="P2284" s="6">
        <f t="shared" si="803"/>
        <v>438</v>
      </c>
      <c r="Q2284" s="7">
        <f t="shared" si="817"/>
        <v>3813800.9500000025</v>
      </c>
      <c r="R2284" s="44" t="str">
        <f>VLOOKUP(F2284,'Set up'!$A$2:$E$48,5,FALSE)</f>
        <v>Trsf</v>
      </c>
    </row>
    <row r="2285" spans="1:19" ht="15" customHeight="1" x14ac:dyDescent="0.35">
      <c r="A2285" s="4">
        <v>45234</v>
      </c>
      <c r="B2285" s="5">
        <f t="shared" si="818"/>
        <v>11</v>
      </c>
      <c r="C2285" s="5">
        <f t="shared" si="819"/>
        <v>2023</v>
      </c>
      <c r="D2285" s="88" t="s">
        <v>2155</v>
      </c>
      <c r="E2285" s="5" t="str">
        <f>VLOOKUP(F2285,'Set up'!$A$2:$C$48,2,FALSE)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up'!$A$2:$C$48,3,FALSE)</f>
        <v>Cash</v>
      </c>
      <c r="J2285" s="5">
        <f>VLOOKUP(F2285,'Set up'!$A$2:$D$48,4,FALSE)</f>
        <v>0</v>
      </c>
      <c r="K2285" s="4">
        <f t="shared" si="820"/>
        <v>45234</v>
      </c>
      <c r="L2285" s="5">
        <f t="shared" si="821"/>
        <v>11</v>
      </c>
      <c r="M2285" s="5">
        <f t="shared" si="822"/>
        <v>2023</v>
      </c>
      <c r="N2285" s="96">
        <v>236</v>
      </c>
      <c r="P2285" s="6">
        <f t="shared" si="803"/>
        <v>236</v>
      </c>
      <c r="Q2285" s="7">
        <f t="shared" si="817"/>
        <v>3814036.9500000025</v>
      </c>
      <c r="R2285" s="44" t="str">
        <f>VLOOKUP(F2285,'Set up'!$A$2:$E$48,5,FALSE)</f>
        <v>Trsf</v>
      </c>
    </row>
    <row r="2286" spans="1:19" ht="15" customHeight="1" x14ac:dyDescent="0.35">
      <c r="A2286" s="4">
        <v>45234</v>
      </c>
      <c r="B2286" s="5">
        <f t="shared" si="818"/>
        <v>11</v>
      </c>
      <c r="C2286" s="5">
        <f t="shared" si="819"/>
        <v>2023</v>
      </c>
      <c r="D2286" s="88" t="s">
        <v>2155</v>
      </c>
      <c r="E2286" s="5" t="str">
        <f>VLOOKUP(F2286,'Set up'!$A$2:$C$48,2,FALSE)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up'!$A$2:$C$48,3,FALSE)</f>
        <v>Cash</v>
      </c>
      <c r="J2286" s="5">
        <f>VLOOKUP(F2286,'Set up'!$A$2:$D$48,4,FALSE)</f>
        <v>0</v>
      </c>
      <c r="K2286" s="4">
        <f t="shared" si="820"/>
        <v>45234</v>
      </c>
      <c r="L2286" s="5">
        <f t="shared" si="821"/>
        <v>11</v>
      </c>
      <c r="M2286" s="5">
        <f t="shared" si="822"/>
        <v>2023</v>
      </c>
      <c r="N2286" s="96">
        <v>95</v>
      </c>
      <c r="P2286" s="6">
        <f t="shared" si="803"/>
        <v>95</v>
      </c>
      <c r="Q2286" s="7">
        <f t="shared" si="817"/>
        <v>3814131.9500000025</v>
      </c>
      <c r="R2286" s="44" t="str">
        <f>VLOOKUP(F2286,'Set up'!$A$2:$E$48,5,FALSE)</f>
        <v>Trsf</v>
      </c>
    </row>
    <row r="2287" spans="1:19" ht="15" customHeight="1" x14ac:dyDescent="0.35">
      <c r="A2287" s="4">
        <v>45234</v>
      </c>
      <c r="B2287" s="5">
        <f t="shared" si="818"/>
        <v>11</v>
      </c>
      <c r="C2287" s="5">
        <f t="shared" si="819"/>
        <v>2023</v>
      </c>
      <c r="D2287" s="88" t="s">
        <v>2155</v>
      </c>
      <c r="E2287" s="5" t="str">
        <f>VLOOKUP(F2287,'Set up'!$A$2:$C$48,2,FALSE)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up'!$A$2:$C$48,3,FALSE)</f>
        <v>Cash</v>
      </c>
      <c r="J2287" s="5">
        <f>VLOOKUP(F2287,'Set up'!$A$2:$D$48,4,FALSE)</f>
        <v>0</v>
      </c>
      <c r="K2287" s="4">
        <f t="shared" si="820"/>
        <v>45234</v>
      </c>
      <c r="L2287" s="5">
        <f t="shared" si="821"/>
        <v>11</v>
      </c>
      <c r="M2287" s="5">
        <f t="shared" si="822"/>
        <v>2023</v>
      </c>
      <c r="N2287" s="96">
        <v>312.5</v>
      </c>
      <c r="P2287" s="6">
        <f t="shared" si="803"/>
        <v>312.5</v>
      </c>
      <c r="Q2287" s="7">
        <f t="shared" si="817"/>
        <v>3814444.4500000025</v>
      </c>
      <c r="R2287" s="44" t="str">
        <f>VLOOKUP(F2287,'Set up'!$A$2:$E$48,5,FALSE)</f>
        <v>Trsf</v>
      </c>
    </row>
    <row r="2288" spans="1:19" ht="15" customHeight="1" x14ac:dyDescent="0.35">
      <c r="A2288" s="4">
        <v>45236</v>
      </c>
      <c r="B2288" s="5">
        <f t="shared" si="818"/>
        <v>11</v>
      </c>
      <c r="C2288" s="5">
        <f t="shared" si="819"/>
        <v>2023</v>
      </c>
      <c r="D2288" s="88" t="s">
        <v>2156</v>
      </c>
      <c r="E2288" s="5" t="str">
        <f>VLOOKUP(F2288,'Set up'!$A$2:$C$48,2,FALSE)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up'!$A$2:$C$48,3,FALSE)</f>
        <v>Cash</v>
      </c>
      <c r="J2288" s="5">
        <f>VLOOKUP(F2288,'Set up'!$A$2:$D$48,4,FALSE)</f>
        <v>0</v>
      </c>
      <c r="K2288" s="4">
        <f t="shared" si="820"/>
        <v>45236</v>
      </c>
      <c r="L2288" s="5">
        <f t="shared" si="821"/>
        <v>11</v>
      </c>
      <c r="M2288" s="5">
        <f t="shared" si="822"/>
        <v>2023</v>
      </c>
      <c r="N2288" s="96">
        <v>437.5</v>
      </c>
      <c r="P2288" s="6">
        <f t="shared" si="803"/>
        <v>437.5</v>
      </c>
      <c r="Q2288" s="7">
        <f t="shared" si="817"/>
        <v>3814881.9500000025</v>
      </c>
      <c r="R2288" s="44" t="str">
        <f>VLOOKUP(F2288,'Set up'!$A$2:$E$48,5,FALSE)</f>
        <v>Trsf</v>
      </c>
    </row>
    <row r="2289" spans="1:19" ht="15" customHeight="1" x14ac:dyDescent="0.35">
      <c r="A2289" s="4">
        <v>45236</v>
      </c>
      <c r="B2289" s="5">
        <f t="shared" si="818"/>
        <v>11</v>
      </c>
      <c r="C2289" s="5">
        <f t="shared" si="819"/>
        <v>2023</v>
      </c>
      <c r="D2289" s="88" t="s">
        <v>2157</v>
      </c>
      <c r="E2289" s="5" t="str">
        <f>VLOOKUP(F2289,'Set up'!$A$2:$C$48,2,FALSE)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up'!$A$2:$C$48,3,FALSE)</f>
        <v>Cash</v>
      </c>
      <c r="J2289" s="5">
        <f>VLOOKUP(F2289,'Set up'!$A$2:$D$48,4,FALSE)</f>
        <v>0</v>
      </c>
      <c r="K2289" s="4">
        <f t="shared" si="820"/>
        <v>45236</v>
      </c>
      <c r="L2289" s="5">
        <f t="shared" si="821"/>
        <v>11</v>
      </c>
      <c r="M2289" s="5">
        <f t="shared" si="822"/>
        <v>2023</v>
      </c>
      <c r="N2289" s="96">
        <v>11242</v>
      </c>
      <c r="P2289" s="6">
        <f t="shared" si="803"/>
        <v>11242</v>
      </c>
      <c r="Q2289" s="7">
        <f t="shared" si="817"/>
        <v>3826123.9500000025</v>
      </c>
      <c r="R2289" s="44" t="str">
        <f>VLOOKUP(F2289,'Set up'!$A$2:$E$48,5,FALSE)</f>
        <v>Trsf</v>
      </c>
    </row>
    <row r="2290" spans="1:19" ht="15" customHeight="1" x14ac:dyDescent="0.35">
      <c r="A2290" s="4">
        <v>45236</v>
      </c>
      <c r="B2290" s="5">
        <f t="shared" si="818"/>
        <v>11</v>
      </c>
      <c r="C2290" s="5">
        <f t="shared" si="819"/>
        <v>2023</v>
      </c>
      <c r="D2290" s="88" t="s">
        <v>2157</v>
      </c>
      <c r="E2290" s="5" t="str">
        <f>VLOOKUP(F2290,'Set up'!$A$2:$C$48,2,FALSE)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up'!$A$2:$C$48,3,FALSE)</f>
        <v>Cash</v>
      </c>
      <c r="J2290" s="5">
        <f>VLOOKUP(F2290,'Set up'!$A$2:$D$48,4,FALSE)</f>
        <v>0</v>
      </c>
      <c r="K2290" s="4">
        <f t="shared" si="820"/>
        <v>45236</v>
      </c>
      <c r="L2290" s="5">
        <f t="shared" si="821"/>
        <v>11</v>
      </c>
      <c r="M2290" s="5">
        <f t="shared" si="822"/>
        <v>2023</v>
      </c>
      <c r="N2290" s="96">
        <v>3828</v>
      </c>
      <c r="P2290" s="6">
        <f t="shared" si="803"/>
        <v>3828</v>
      </c>
      <c r="Q2290" s="7">
        <f t="shared" si="817"/>
        <v>3829951.9500000025</v>
      </c>
      <c r="R2290" s="44" t="str">
        <f>VLOOKUP(F2290,'Set up'!$A$2:$E$48,5,FALSE)</f>
        <v>Trsf</v>
      </c>
    </row>
    <row r="2291" spans="1:19" ht="15" customHeight="1" x14ac:dyDescent="0.35">
      <c r="A2291" s="4">
        <v>45236</v>
      </c>
      <c r="B2291" s="5">
        <f t="shared" si="818"/>
        <v>11</v>
      </c>
      <c r="C2291" s="5">
        <f t="shared" si="819"/>
        <v>2023</v>
      </c>
      <c r="D2291" s="88" t="s">
        <v>2157</v>
      </c>
      <c r="E2291" s="5" t="str">
        <f>VLOOKUP(F2291,'Set up'!$A$2:$C$48,2,FALSE)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up'!$A$2:$C$48,3,FALSE)</f>
        <v>Cash</v>
      </c>
      <c r="J2291" s="5">
        <f>VLOOKUP(F2291,'Set up'!$A$2:$D$48,4,FALSE)</f>
        <v>0</v>
      </c>
      <c r="K2291" s="4">
        <f t="shared" si="820"/>
        <v>45236</v>
      </c>
      <c r="L2291" s="5">
        <f t="shared" si="821"/>
        <v>11</v>
      </c>
      <c r="M2291" s="5">
        <f t="shared" si="822"/>
        <v>2023</v>
      </c>
      <c r="N2291" s="96">
        <v>2574</v>
      </c>
      <c r="P2291" s="6">
        <f t="shared" si="803"/>
        <v>2574</v>
      </c>
      <c r="Q2291" s="7">
        <f t="shared" si="817"/>
        <v>3832525.9500000025</v>
      </c>
      <c r="R2291" s="44" t="str">
        <f>VLOOKUP(F2291,'Set up'!$A$2:$E$48,5,FALSE)</f>
        <v>Trsf</v>
      </c>
    </row>
    <row r="2292" spans="1:19" ht="15" customHeight="1" x14ac:dyDescent="0.35">
      <c r="A2292" s="4">
        <v>45236</v>
      </c>
      <c r="B2292" s="5">
        <f t="shared" si="818"/>
        <v>11</v>
      </c>
      <c r="C2292" s="5">
        <f t="shared" si="819"/>
        <v>2023</v>
      </c>
      <c r="D2292" s="88" t="s">
        <v>2157</v>
      </c>
      <c r="E2292" s="5" t="str">
        <f>VLOOKUP(F2292,'Set up'!$A$2:$C$48,2,FALSE)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up'!$A$2:$C$48,3,FALSE)</f>
        <v>Cash</v>
      </c>
      <c r="J2292" s="5">
        <f>VLOOKUP(F2292,'Set up'!$A$2:$D$48,4,FALSE)</f>
        <v>0</v>
      </c>
      <c r="K2292" s="4">
        <f t="shared" si="820"/>
        <v>45236</v>
      </c>
      <c r="L2292" s="5">
        <f t="shared" si="821"/>
        <v>11</v>
      </c>
      <c r="M2292" s="5">
        <f t="shared" si="822"/>
        <v>2023</v>
      </c>
      <c r="N2292" s="96">
        <v>1000</v>
      </c>
      <c r="P2292" s="6">
        <f t="shared" si="803"/>
        <v>1000</v>
      </c>
      <c r="Q2292" s="7">
        <f t="shared" si="817"/>
        <v>3833525.9500000025</v>
      </c>
      <c r="R2292" s="44" t="str">
        <f>VLOOKUP(F2292,'Set up'!$A$2:$E$48,5,FALSE)</f>
        <v>Trsf</v>
      </c>
    </row>
    <row r="2293" spans="1:19" ht="15" customHeight="1" x14ac:dyDescent="0.35">
      <c r="A2293" s="4">
        <v>45236</v>
      </c>
      <c r="B2293" s="5">
        <f t="shared" si="818"/>
        <v>11</v>
      </c>
      <c r="C2293" s="5">
        <f t="shared" si="819"/>
        <v>2023</v>
      </c>
      <c r="D2293" s="88" t="s">
        <v>2157</v>
      </c>
      <c r="E2293" s="5" t="str">
        <f>VLOOKUP(F2293,'Set up'!$A$2:$C$48,2,FALSE)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up'!$A$2:$C$48,3,FALSE)</f>
        <v>Cash</v>
      </c>
      <c r="J2293" s="5">
        <f>VLOOKUP(F2293,'Set up'!$A$2:$D$48,4,FALSE)</f>
        <v>0</v>
      </c>
      <c r="K2293" s="4">
        <f t="shared" si="820"/>
        <v>45236</v>
      </c>
      <c r="L2293" s="5">
        <f t="shared" si="821"/>
        <v>11</v>
      </c>
      <c r="M2293" s="5">
        <f t="shared" si="822"/>
        <v>2023</v>
      </c>
      <c r="N2293" s="96">
        <v>380</v>
      </c>
      <c r="P2293" s="6">
        <f t="shared" si="803"/>
        <v>380</v>
      </c>
      <c r="Q2293" s="7">
        <f t="shared" si="817"/>
        <v>3833905.9500000025</v>
      </c>
      <c r="R2293" s="44" t="str">
        <f>VLOOKUP(F2293,'Set up'!$A$2:$E$48,5,FALSE)</f>
        <v>Trsf</v>
      </c>
    </row>
    <row r="2294" spans="1:19" ht="15" customHeight="1" x14ac:dyDescent="0.35">
      <c r="A2294" s="4">
        <v>45237</v>
      </c>
      <c r="B2294" s="5">
        <f t="shared" si="818"/>
        <v>11</v>
      </c>
      <c r="C2294" s="5">
        <f t="shared" si="819"/>
        <v>2023</v>
      </c>
      <c r="D2294" s="88" t="s">
        <v>2158</v>
      </c>
      <c r="E2294" s="5" t="str">
        <f>VLOOKUP(F2294,'Set up'!$A$2:$C$48,2,FALSE)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up'!$A$2:$C$48,3,FALSE)</f>
        <v>Cash</v>
      </c>
      <c r="J2294" s="5">
        <f>VLOOKUP(F2294,'Set up'!$A$2:$D$48,4,FALSE)</f>
        <v>0</v>
      </c>
      <c r="K2294" s="4">
        <f t="shared" si="820"/>
        <v>45237</v>
      </c>
      <c r="L2294" s="5">
        <f t="shared" si="821"/>
        <v>11</v>
      </c>
      <c r="M2294" s="5">
        <f t="shared" si="822"/>
        <v>2023</v>
      </c>
      <c r="N2294" s="96">
        <v>1738</v>
      </c>
      <c r="P2294" s="6">
        <f t="shared" si="803"/>
        <v>1738</v>
      </c>
      <c r="Q2294" s="7">
        <f t="shared" si="817"/>
        <v>3835643.9500000025</v>
      </c>
      <c r="R2294" s="44" t="str">
        <f>VLOOKUP(F2294,'Set up'!$A$2:$E$48,5,FALSE)</f>
        <v>PD Chq</v>
      </c>
    </row>
    <row r="2295" spans="1:19" ht="15" customHeight="1" x14ac:dyDescent="0.35">
      <c r="A2295" s="4">
        <v>45237</v>
      </c>
      <c r="B2295" s="5">
        <f t="shared" si="818"/>
        <v>11</v>
      </c>
      <c r="C2295" s="5">
        <f t="shared" si="819"/>
        <v>2023</v>
      </c>
      <c r="D2295" s="88" t="s">
        <v>2158</v>
      </c>
      <c r="E2295" s="5" t="str">
        <f>VLOOKUP(F2295,'Set up'!$A$2:$C$48,2,FALSE)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up'!$A$2:$C$48,3,FALSE)</f>
        <v>Cash</v>
      </c>
      <c r="J2295" s="5">
        <f>VLOOKUP(F2295,'Set up'!$A$2:$D$48,4,FALSE)</f>
        <v>0</v>
      </c>
      <c r="K2295" s="4">
        <f t="shared" si="820"/>
        <v>45237</v>
      </c>
      <c r="L2295" s="5">
        <f t="shared" si="821"/>
        <v>11</v>
      </c>
      <c r="M2295" s="5">
        <f t="shared" si="822"/>
        <v>2023</v>
      </c>
      <c r="N2295" s="96">
        <v>450</v>
      </c>
      <c r="P2295" s="6">
        <f t="shared" si="803"/>
        <v>450</v>
      </c>
      <c r="Q2295" s="7">
        <f t="shared" si="817"/>
        <v>3836093.9500000025</v>
      </c>
      <c r="R2295" s="44" t="str">
        <f>VLOOKUP(F2295,'Set up'!$A$2:$E$48,5,FALSE)</f>
        <v>PD Chq</v>
      </c>
    </row>
    <row r="2296" spans="1:19" ht="15" customHeight="1" x14ac:dyDescent="0.35">
      <c r="A2296" s="4">
        <v>45237</v>
      </c>
      <c r="B2296" s="5">
        <f t="shared" si="818"/>
        <v>11</v>
      </c>
      <c r="C2296" s="5">
        <f t="shared" si="819"/>
        <v>2023</v>
      </c>
      <c r="D2296" s="88" t="s">
        <v>2158</v>
      </c>
      <c r="E2296" s="5" t="str">
        <f>VLOOKUP(F2296,'Set up'!$A$2:$C$48,2,FALSE)</f>
        <v>C00000021</v>
      </c>
      <c r="F2296" s="1" t="s">
        <v>491</v>
      </c>
      <c r="G2296" s="99" t="s">
        <v>2096</v>
      </c>
      <c r="H2296" s="5">
        <v>1</v>
      </c>
      <c r="I2296" s="5" t="str">
        <f>VLOOKUP(F2296,'Set up'!$A$2:$C$48,3,FALSE)</f>
        <v>Cash</v>
      </c>
      <c r="J2296" s="5">
        <f>VLOOKUP(F2296,'Set up'!$A$2:$D$48,4,FALSE)</f>
        <v>0</v>
      </c>
      <c r="K2296" s="4">
        <f t="shared" si="820"/>
        <v>45237</v>
      </c>
      <c r="L2296" s="5">
        <f t="shared" si="821"/>
        <v>11</v>
      </c>
      <c r="M2296" s="5">
        <f t="shared" si="822"/>
        <v>2023</v>
      </c>
      <c r="N2296" s="96">
        <v>277.5</v>
      </c>
      <c r="P2296" s="6">
        <f t="shared" si="803"/>
        <v>277.5</v>
      </c>
      <c r="Q2296" s="7">
        <f t="shared" si="817"/>
        <v>3836371.4500000025</v>
      </c>
      <c r="R2296" s="44" t="str">
        <f>VLOOKUP(F2296,'Set up'!$A$2:$E$48,5,FALSE)</f>
        <v>PD Chq</v>
      </c>
    </row>
    <row r="2297" spans="1:19" ht="15" customHeight="1" x14ac:dyDescent="0.35">
      <c r="A2297" s="4">
        <v>45237</v>
      </c>
      <c r="B2297" s="5">
        <f t="shared" si="818"/>
        <v>11</v>
      </c>
      <c r="C2297" s="5">
        <f t="shared" si="819"/>
        <v>2023</v>
      </c>
      <c r="D2297" s="88" t="s">
        <v>2158</v>
      </c>
      <c r="E2297" s="5" t="str">
        <f>VLOOKUP(F2297,'Set up'!$A$2:$C$48,2,FALSE)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up'!$A$2:$C$48,3,FALSE)</f>
        <v>Cash</v>
      </c>
      <c r="J2297" s="5">
        <f>VLOOKUP(F2297,'Set up'!$A$2:$D$48,4,FALSE)</f>
        <v>0</v>
      </c>
      <c r="K2297" s="4">
        <f t="shared" si="820"/>
        <v>45237</v>
      </c>
      <c r="L2297" s="5">
        <f t="shared" si="821"/>
        <v>11</v>
      </c>
      <c r="M2297" s="5">
        <f t="shared" si="822"/>
        <v>2023</v>
      </c>
      <c r="N2297" s="96">
        <v>95</v>
      </c>
      <c r="P2297" s="6">
        <f t="shared" si="803"/>
        <v>95</v>
      </c>
      <c r="Q2297" s="7">
        <f t="shared" si="817"/>
        <v>3836466.4500000025</v>
      </c>
      <c r="R2297" s="44" t="str">
        <f>VLOOKUP(F2297,'Set up'!$A$2:$E$48,5,FALSE)</f>
        <v>PD Chq</v>
      </c>
    </row>
    <row r="2298" spans="1:19" ht="15" customHeight="1" x14ac:dyDescent="0.35">
      <c r="A2298" s="4">
        <v>45237</v>
      </c>
      <c r="B2298" s="5">
        <f t="shared" si="818"/>
        <v>11</v>
      </c>
      <c r="C2298" s="5">
        <f t="shared" si="819"/>
        <v>2023</v>
      </c>
      <c r="D2298" s="88" t="s">
        <v>2158</v>
      </c>
      <c r="E2298" s="5" t="str">
        <f>VLOOKUP(F2298,'Set up'!$A$2:$C$48,2,FALSE)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up'!$A$2:$C$48,3,FALSE)</f>
        <v>Cash</v>
      </c>
      <c r="J2298" s="5">
        <f>VLOOKUP(F2298,'Set up'!$A$2:$D$48,4,FALSE)</f>
        <v>0</v>
      </c>
      <c r="K2298" s="4">
        <f t="shared" si="820"/>
        <v>45237</v>
      </c>
      <c r="L2298" s="5">
        <f t="shared" si="821"/>
        <v>11</v>
      </c>
      <c r="M2298" s="5">
        <f t="shared" si="822"/>
        <v>2023</v>
      </c>
      <c r="N2298" s="96">
        <v>258</v>
      </c>
      <c r="P2298" s="6">
        <f t="shared" si="803"/>
        <v>258</v>
      </c>
      <c r="Q2298" s="7">
        <f t="shared" si="817"/>
        <v>3836724.4500000025</v>
      </c>
      <c r="R2298" s="44" t="str">
        <f>VLOOKUP(F2298,'Set up'!$A$2:$E$48,5,FALSE)</f>
        <v>PD Chq</v>
      </c>
    </row>
    <row r="2299" spans="1:19" ht="15" customHeight="1" x14ac:dyDescent="0.35">
      <c r="A2299" s="4">
        <v>45239</v>
      </c>
      <c r="B2299" s="5">
        <f t="shared" si="818"/>
        <v>11</v>
      </c>
      <c r="C2299" s="5">
        <f t="shared" si="819"/>
        <v>2023</v>
      </c>
      <c r="D2299" s="88" t="s">
        <v>2159</v>
      </c>
      <c r="E2299" s="5" t="str">
        <f>VLOOKUP(F2299,'Set up'!$A$2:$C$48,2,FALSE)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up'!$A$2:$C$48,3,FALSE)</f>
        <v>Cash</v>
      </c>
      <c r="J2299" s="5">
        <f>VLOOKUP(F2299,'Set up'!$A$2:$D$48,4,FALSE)</f>
        <v>0</v>
      </c>
      <c r="K2299" s="4">
        <f t="shared" si="820"/>
        <v>45239</v>
      </c>
      <c r="L2299" s="5">
        <f t="shared" si="821"/>
        <v>11</v>
      </c>
      <c r="M2299" s="5">
        <f t="shared" si="822"/>
        <v>2023</v>
      </c>
      <c r="N2299" s="96">
        <v>3212</v>
      </c>
      <c r="O2299" s="6">
        <f t="shared" ref="O2299:O2305" si="824">-N2299</f>
        <v>-3212</v>
      </c>
      <c r="P2299" s="6">
        <f t="shared" si="803"/>
        <v>0</v>
      </c>
      <c r="Q2299" s="7">
        <f t="shared" si="817"/>
        <v>3839936.4500000025</v>
      </c>
      <c r="R2299" s="44" t="str">
        <f>VLOOKUP(F2299,'Set up'!$A$2:$E$48,5,FALSE)</f>
        <v>Cash</v>
      </c>
      <c r="S2299" s="1" t="s">
        <v>2120</v>
      </c>
    </row>
    <row r="2300" spans="1:19" ht="15" customHeight="1" x14ac:dyDescent="0.35">
      <c r="A2300" s="4">
        <v>45239</v>
      </c>
      <c r="B2300" s="5">
        <f t="shared" si="818"/>
        <v>11</v>
      </c>
      <c r="C2300" s="5">
        <f t="shared" si="819"/>
        <v>2023</v>
      </c>
      <c r="D2300" s="88" t="s">
        <v>2159</v>
      </c>
      <c r="E2300" s="5" t="str">
        <f>VLOOKUP(F2300,'Set up'!$A$2:$C$48,2,FALSE)</f>
        <v>C00000014</v>
      </c>
      <c r="F2300" s="1" t="s">
        <v>262</v>
      </c>
      <c r="G2300" s="99" t="s">
        <v>2097</v>
      </c>
      <c r="H2300" s="5">
        <v>5</v>
      </c>
      <c r="I2300" s="5" t="str">
        <f>VLOOKUP(F2300,'Set up'!$A$2:$C$48,3,FALSE)</f>
        <v>Cash</v>
      </c>
      <c r="J2300" s="5">
        <f>VLOOKUP(F2300,'Set up'!$A$2:$D$48,4,FALSE)</f>
        <v>0</v>
      </c>
      <c r="K2300" s="4">
        <f t="shared" si="820"/>
        <v>45239</v>
      </c>
      <c r="L2300" s="5">
        <f t="shared" si="821"/>
        <v>11</v>
      </c>
      <c r="M2300" s="5">
        <f t="shared" si="822"/>
        <v>2023</v>
      </c>
      <c r="N2300" s="96">
        <v>1295</v>
      </c>
      <c r="O2300" s="6">
        <f t="shared" si="824"/>
        <v>-1295</v>
      </c>
      <c r="P2300" s="6">
        <f t="shared" si="803"/>
        <v>0</v>
      </c>
      <c r="Q2300" s="7">
        <f t="shared" si="817"/>
        <v>3841231.4500000025</v>
      </c>
      <c r="R2300" s="44" t="str">
        <f>VLOOKUP(F2300,'Set up'!$A$2:$E$48,5,FALSE)</f>
        <v>Cash</v>
      </c>
      <c r="S2300" s="1" t="s">
        <v>2120</v>
      </c>
    </row>
    <row r="2301" spans="1:19" ht="15" customHeight="1" x14ac:dyDescent="0.35">
      <c r="A2301" s="4">
        <v>45239</v>
      </c>
      <c r="B2301" s="5">
        <f t="shared" si="818"/>
        <v>11</v>
      </c>
      <c r="C2301" s="5">
        <f t="shared" si="819"/>
        <v>2023</v>
      </c>
      <c r="D2301" s="88" t="s">
        <v>2159</v>
      </c>
      <c r="E2301" s="5" t="str">
        <f>VLOOKUP(F2301,'Set up'!$A$2:$C$48,2,FALSE)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up'!$A$2:$C$48,3,FALSE)</f>
        <v>Cash</v>
      </c>
      <c r="J2301" s="5">
        <f>VLOOKUP(F2301,'Set up'!$A$2:$D$48,4,FALSE)</f>
        <v>0</v>
      </c>
      <c r="K2301" s="4">
        <f t="shared" si="820"/>
        <v>45239</v>
      </c>
      <c r="L2301" s="5">
        <f t="shared" si="821"/>
        <v>11</v>
      </c>
      <c r="M2301" s="5">
        <f t="shared" si="822"/>
        <v>2023</v>
      </c>
      <c r="N2301" s="96">
        <v>516</v>
      </c>
      <c r="O2301" s="6">
        <f t="shared" si="824"/>
        <v>-516</v>
      </c>
      <c r="P2301" s="6">
        <f t="shared" si="803"/>
        <v>0</v>
      </c>
      <c r="Q2301" s="7">
        <f t="shared" si="817"/>
        <v>3841747.4500000025</v>
      </c>
      <c r="R2301" s="44" t="str">
        <f>VLOOKUP(F2301,'Set up'!$A$2:$E$48,5,FALSE)</f>
        <v>Cash</v>
      </c>
      <c r="S2301" s="1" t="s">
        <v>2120</v>
      </c>
    </row>
    <row r="2302" spans="1:19" ht="15" customHeight="1" x14ac:dyDescent="0.35">
      <c r="A2302" s="4">
        <v>45239</v>
      </c>
      <c r="B2302" s="5">
        <f t="shared" si="818"/>
        <v>11</v>
      </c>
      <c r="C2302" s="5">
        <f t="shared" si="819"/>
        <v>2023</v>
      </c>
      <c r="D2302" s="88" t="s">
        <v>2159</v>
      </c>
      <c r="E2302" s="5" t="str">
        <f>VLOOKUP(F2302,'Set up'!$A$2:$C$48,2,FALSE)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up'!$A$2:$C$48,3,FALSE)</f>
        <v>Cash</v>
      </c>
      <c r="J2302" s="5">
        <f>VLOOKUP(F2302,'Set up'!$A$2:$D$48,4,FALSE)</f>
        <v>0</v>
      </c>
      <c r="K2302" s="4">
        <f t="shared" si="820"/>
        <v>45239</v>
      </c>
      <c r="L2302" s="5">
        <f t="shared" si="821"/>
        <v>11</v>
      </c>
      <c r="M2302" s="5">
        <f t="shared" si="822"/>
        <v>2023</v>
      </c>
      <c r="N2302" s="96">
        <v>105</v>
      </c>
      <c r="O2302" s="6">
        <f t="shared" si="824"/>
        <v>-105</v>
      </c>
      <c r="P2302" s="6">
        <f t="shared" si="803"/>
        <v>0</v>
      </c>
      <c r="Q2302" s="7">
        <f t="shared" si="817"/>
        <v>3841852.4500000025</v>
      </c>
      <c r="R2302" s="44" t="str">
        <f>VLOOKUP(F2302,'Set up'!$A$2:$E$48,5,FALSE)</f>
        <v>Cash</v>
      </c>
      <c r="S2302" s="1" t="s">
        <v>2120</v>
      </c>
    </row>
    <row r="2303" spans="1:19" ht="15" customHeight="1" x14ac:dyDescent="0.35">
      <c r="A2303" s="4">
        <v>45239</v>
      </c>
      <c r="B2303" s="5">
        <f t="shared" si="818"/>
        <v>11</v>
      </c>
      <c r="C2303" s="5">
        <f t="shared" si="819"/>
        <v>2023</v>
      </c>
      <c r="D2303" s="88" t="s">
        <v>2159</v>
      </c>
      <c r="E2303" s="5" t="str">
        <f>VLOOKUP(F2303,'Set up'!$A$2:$C$48,2,FALSE)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up'!$A$2:$C$48,3,FALSE)</f>
        <v>Cash</v>
      </c>
      <c r="J2303" s="5">
        <f>VLOOKUP(F2303,'Set up'!$A$2:$D$48,4,FALSE)</f>
        <v>0</v>
      </c>
      <c r="K2303" s="4">
        <f t="shared" si="820"/>
        <v>45239</v>
      </c>
      <c r="L2303" s="5">
        <f t="shared" si="821"/>
        <v>11</v>
      </c>
      <c r="M2303" s="5">
        <f t="shared" si="822"/>
        <v>2023</v>
      </c>
      <c r="N2303" s="96">
        <v>320</v>
      </c>
      <c r="O2303" s="6">
        <f t="shared" si="824"/>
        <v>-320</v>
      </c>
      <c r="P2303" s="6">
        <f t="shared" si="803"/>
        <v>0</v>
      </c>
      <c r="Q2303" s="7">
        <f t="shared" si="817"/>
        <v>3842172.4500000025</v>
      </c>
      <c r="R2303" s="44" t="str">
        <f>VLOOKUP(F2303,'Set up'!$A$2:$E$48,5,FALSE)</f>
        <v>Cash</v>
      </c>
      <c r="S2303" s="1" t="s">
        <v>2120</v>
      </c>
    </row>
    <row r="2304" spans="1:19" ht="15" customHeight="1" x14ac:dyDescent="0.35">
      <c r="A2304" s="4">
        <v>45239</v>
      </c>
      <c r="B2304" s="5">
        <f t="shared" si="818"/>
        <v>11</v>
      </c>
      <c r="C2304" s="5">
        <f t="shared" si="819"/>
        <v>2023</v>
      </c>
      <c r="D2304" s="88" t="s">
        <v>2159</v>
      </c>
      <c r="E2304" s="5" t="str">
        <f>VLOOKUP(F2304,'Set up'!$A$2:$C$48,2,FALSE)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up'!$A$2:$C$48,3,FALSE)</f>
        <v>Cash</v>
      </c>
      <c r="J2304" s="5">
        <f>VLOOKUP(F2304,'Set up'!$A$2:$D$48,4,FALSE)</f>
        <v>0</v>
      </c>
      <c r="K2304" s="4">
        <f t="shared" si="820"/>
        <v>45239</v>
      </c>
      <c r="L2304" s="5">
        <f t="shared" si="821"/>
        <v>11</v>
      </c>
      <c r="M2304" s="5">
        <f t="shared" si="822"/>
        <v>2023</v>
      </c>
      <c r="N2304" s="96">
        <v>165</v>
      </c>
      <c r="O2304" s="6">
        <f t="shared" si="824"/>
        <v>-165</v>
      </c>
      <c r="P2304" s="6">
        <f t="shared" si="803"/>
        <v>0</v>
      </c>
      <c r="Q2304" s="7">
        <f t="shared" si="817"/>
        <v>3842337.4500000025</v>
      </c>
      <c r="R2304" s="44" t="str">
        <f>VLOOKUP(F2304,'Set up'!$A$2:$E$48,5,FALSE)</f>
        <v>Cash</v>
      </c>
      <c r="S2304" s="1" t="s">
        <v>2120</v>
      </c>
    </row>
    <row r="2305" spans="1:19" ht="15" customHeight="1" x14ac:dyDescent="0.35">
      <c r="A2305" s="4">
        <v>45239</v>
      </c>
      <c r="B2305" s="5">
        <f t="shared" si="818"/>
        <v>11</v>
      </c>
      <c r="C2305" s="5">
        <f t="shared" si="819"/>
        <v>2023</v>
      </c>
      <c r="D2305" s="88" t="s">
        <v>2159</v>
      </c>
      <c r="E2305" s="5" t="str">
        <f>VLOOKUP(F2305,'Set up'!$A$2:$C$48,2,FALSE)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up'!$A$2:$C$48,3,FALSE)</f>
        <v>Cash</v>
      </c>
      <c r="J2305" s="5">
        <f>VLOOKUP(F2305,'Set up'!$A$2:$D$48,4,FALSE)</f>
        <v>0</v>
      </c>
      <c r="K2305" s="4">
        <f t="shared" si="820"/>
        <v>45239</v>
      </c>
      <c r="L2305" s="5">
        <f t="shared" si="821"/>
        <v>11</v>
      </c>
      <c r="M2305" s="5">
        <f t="shared" si="822"/>
        <v>2023</v>
      </c>
      <c r="N2305" s="96">
        <v>192</v>
      </c>
      <c r="O2305" s="6">
        <f t="shared" si="824"/>
        <v>-192</v>
      </c>
      <c r="P2305" s="6">
        <f t="shared" si="803"/>
        <v>0</v>
      </c>
      <c r="Q2305" s="7">
        <f t="shared" si="817"/>
        <v>3842529.4500000025</v>
      </c>
      <c r="R2305" s="44" t="str">
        <f>VLOOKUP(F2305,'Set up'!$A$2:$E$48,5,FALSE)</f>
        <v>Cash</v>
      </c>
      <c r="S2305" s="1" t="s">
        <v>2120</v>
      </c>
    </row>
    <row r="2306" spans="1:19" ht="15" customHeight="1" x14ac:dyDescent="0.35">
      <c r="A2306" s="4">
        <v>45240</v>
      </c>
      <c r="B2306" s="5">
        <f t="shared" si="818"/>
        <v>11</v>
      </c>
      <c r="C2306" s="5">
        <f t="shared" si="819"/>
        <v>2023</v>
      </c>
      <c r="D2306" s="88" t="s">
        <v>2160</v>
      </c>
      <c r="E2306" s="5" t="str">
        <f>VLOOKUP(F2306,'Set up'!$A$2:$C$48,2,FALSE)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up'!$A$2:$C$48,3,FALSE)</f>
        <v>Cash</v>
      </c>
      <c r="J2306" s="5">
        <f>VLOOKUP(F2306,'Set up'!$A$2:$D$48,4,FALSE)</f>
        <v>0</v>
      </c>
      <c r="K2306" s="4">
        <f t="shared" si="820"/>
        <v>45240</v>
      </c>
      <c r="L2306" s="5">
        <f t="shared" si="821"/>
        <v>11</v>
      </c>
      <c r="M2306" s="5">
        <f t="shared" si="822"/>
        <v>2023</v>
      </c>
      <c r="N2306" s="96">
        <v>1000</v>
      </c>
      <c r="P2306" s="6">
        <f t="shared" si="803"/>
        <v>1000</v>
      </c>
      <c r="Q2306" s="7">
        <f t="shared" si="817"/>
        <v>3843529.4500000025</v>
      </c>
      <c r="R2306" s="44" t="str">
        <f>VLOOKUP(F2306,'Set up'!$A$2:$E$48,5,FALSE)</f>
        <v>Trsf</v>
      </c>
    </row>
    <row r="2307" spans="1:19" ht="15" customHeight="1" x14ac:dyDescent="0.35">
      <c r="A2307" s="4">
        <v>45240</v>
      </c>
      <c r="B2307" s="5">
        <f t="shared" si="818"/>
        <v>11</v>
      </c>
      <c r="C2307" s="5">
        <f t="shared" si="819"/>
        <v>2023</v>
      </c>
      <c r="D2307" s="88" t="s">
        <v>2161</v>
      </c>
      <c r="E2307" s="5" t="str">
        <f>VLOOKUP(F2307,'Set up'!$A$2:$C$48,2,FALSE)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up'!$A$2:$C$48,3,FALSE)</f>
        <v>Cash</v>
      </c>
      <c r="J2307" s="5">
        <f>VLOOKUP(F2307,'Set up'!$A$2:$D$48,4,FALSE)</f>
        <v>0</v>
      </c>
      <c r="K2307" s="4">
        <f t="shared" si="820"/>
        <v>45240</v>
      </c>
      <c r="L2307" s="5">
        <f t="shared" si="821"/>
        <v>11</v>
      </c>
      <c r="M2307" s="5">
        <f t="shared" si="822"/>
        <v>2023</v>
      </c>
      <c r="N2307" s="96">
        <v>125</v>
      </c>
      <c r="P2307" s="6">
        <f t="shared" si="803"/>
        <v>125</v>
      </c>
      <c r="Q2307" s="7">
        <f t="shared" si="817"/>
        <v>3843654.4500000025</v>
      </c>
      <c r="R2307" s="44" t="str">
        <f>VLOOKUP(F2307,'Set up'!$A$2:$E$48,5,FALSE)</f>
        <v>Trsf</v>
      </c>
    </row>
    <row r="2308" spans="1:19" ht="15" customHeight="1" x14ac:dyDescent="0.35">
      <c r="A2308" s="4">
        <v>45245</v>
      </c>
      <c r="B2308" s="5">
        <f t="shared" si="818"/>
        <v>11</v>
      </c>
      <c r="C2308" s="5">
        <f t="shared" si="819"/>
        <v>2023</v>
      </c>
      <c r="D2308" s="88" t="s">
        <v>2162</v>
      </c>
      <c r="E2308" s="5" t="str">
        <f>VLOOKUP(F2308,'Set up'!$A$2:$C$48,2,FALSE)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up'!$A$2:$C$48,3,FALSE)</f>
        <v>Cash</v>
      </c>
      <c r="J2308" s="5">
        <f>VLOOKUP(F2308,'Set up'!$A$2:$D$48,4,FALSE)</f>
        <v>0</v>
      </c>
      <c r="K2308" s="4">
        <f t="shared" si="820"/>
        <v>45245</v>
      </c>
      <c r="L2308" s="5">
        <f t="shared" si="821"/>
        <v>11</v>
      </c>
      <c r="M2308" s="5">
        <f t="shared" si="822"/>
        <v>2023</v>
      </c>
      <c r="N2308" s="96">
        <v>3212</v>
      </c>
      <c r="P2308" s="6">
        <f t="shared" si="803"/>
        <v>3212</v>
      </c>
      <c r="Q2308" s="7">
        <f t="shared" si="817"/>
        <v>3846866.4500000025</v>
      </c>
      <c r="R2308" s="44" t="str">
        <f>VLOOKUP(F2308,'Set up'!$A$2:$E$48,5,FALSE)</f>
        <v>Trsf</v>
      </c>
    </row>
    <row r="2309" spans="1:19" ht="15" customHeight="1" x14ac:dyDescent="0.35">
      <c r="A2309" s="4">
        <v>45245</v>
      </c>
      <c r="B2309" s="5">
        <f t="shared" si="818"/>
        <v>11</v>
      </c>
      <c r="C2309" s="5">
        <f t="shared" si="819"/>
        <v>2023</v>
      </c>
      <c r="D2309" s="88" t="s">
        <v>2162</v>
      </c>
      <c r="E2309" s="5" t="str">
        <f>VLOOKUP(F2309,'Set up'!$A$2:$C$48,2,FALSE)</f>
        <v>C00000042</v>
      </c>
      <c r="F2309" s="1" t="s">
        <v>2012</v>
      </c>
      <c r="G2309" s="99" t="s">
        <v>2098</v>
      </c>
      <c r="H2309" s="5">
        <v>6</v>
      </c>
      <c r="I2309" s="5" t="str">
        <f>VLOOKUP(F2309,'Set up'!$A$2:$C$48,3,FALSE)</f>
        <v>Cash</v>
      </c>
      <c r="J2309" s="5">
        <f>VLOOKUP(F2309,'Set up'!$A$2:$D$48,4,FALSE)</f>
        <v>0</v>
      </c>
      <c r="K2309" s="4">
        <f t="shared" si="820"/>
        <v>45245</v>
      </c>
      <c r="L2309" s="5">
        <f t="shared" si="821"/>
        <v>11</v>
      </c>
      <c r="M2309" s="5">
        <f t="shared" si="822"/>
        <v>2023</v>
      </c>
      <c r="N2309" s="96">
        <v>1287.5999999999999</v>
      </c>
      <c r="P2309" s="6">
        <f t="shared" si="803"/>
        <v>1287.5999999999999</v>
      </c>
      <c r="Q2309" s="7">
        <f t="shared" si="817"/>
        <v>3848154.0500000026</v>
      </c>
      <c r="R2309" s="44" t="str">
        <f>VLOOKUP(F2309,'Set up'!$A$2:$E$48,5,FALSE)</f>
        <v>Trsf</v>
      </c>
    </row>
    <row r="2310" spans="1:19" ht="15" customHeight="1" x14ac:dyDescent="0.35">
      <c r="A2310" s="4">
        <v>45245</v>
      </c>
      <c r="B2310" s="5">
        <f t="shared" si="818"/>
        <v>11</v>
      </c>
      <c r="C2310" s="5">
        <f t="shared" si="819"/>
        <v>2023</v>
      </c>
      <c r="D2310" s="88" t="s">
        <v>2162</v>
      </c>
      <c r="E2310" s="5" t="str">
        <f>VLOOKUP(F2310,'Set up'!$A$2:$C$48,2,FALSE)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up'!$A$2:$C$48,3,FALSE)</f>
        <v>Cash</v>
      </c>
      <c r="J2310" s="5">
        <f>VLOOKUP(F2310,'Set up'!$A$2:$D$48,4,FALSE)</f>
        <v>0</v>
      </c>
      <c r="K2310" s="4">
        <f t="shared" si="820"/>
        <v>45245</v>
      </c>
      <c r="L2310" s="5">
        <f t="shared" si="821"/>
        <v>11</v>
      </c>
      <c r="M2310" s="5">
        <f t="shared" si="822"/>
        <v>2023</v>
      </c>
      <c r="N2310" s="96">
        <v>702</v>
      </c>
      <c r="P2310" s="6">
        <f t="shared" si="803"/>
        <v>702</v>
      </c>
      <c r="Q2310" s="7">
        <f t="shared" si="817"/>
        <v>3848856.0500000026</v>
      </c>
      <c r="R2310" s="44" t="str">
        <f>VLOOKUP(F2310,'Set up'!$A$2:$E$48,5,FALSE)</f>
        <v>Trsf</v>
      </c>
    </row>
    <row r="2311" spans="1:19" ht="15" customHeight="1" x14ac:dyDescent="0.35">
      <c r="A2311" s="4">
        <v>45245</v>
      </c>
      <c r="B2311" s="5">
        <f t="shared" si="818"/>
        <v>11</v>
      </c>
      <c r="C2311" s="5">
        <f t="shared" si="819"/>
        <v>2023</v>
      </c>
      <c r="D2311" s="88" t="s">
        <v>2162</v>
      </c>
      <c r="E2311" s="5" t="str">
        <f>VLOOKUP(F2311,'Set up'!$A$2:$C$48,2,FALSE)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up'!$A$2:$C$48,3,FALSE)</f>
        <v>Cash</v>
      </c>
      <c r="J2311" s="5">
        <f>VLOOKUP(F2311,'Set up'!$A$2:$D$48,4,FALSE)</f>
        <v>0</v>
      </c>
      <c r="K2311" s="4">
        <f t="shared" si="820"/>
        <v>45245</v>
      </c>
      <c r="L2311" s="5">
        <f t="shared" si="821"/>
        <v>11</v>
      </c>
      <c r="M2311" s="5">
        <f t="shared" si="822"/>
        <v>2023</v>
      </c>
      <c r="N2311" s="96">
        <v>1000</v>
      </c>
      <c r="P2311" s="6">
        <f t="shared" si="803"/>
        <v>1000</v>
      </c>
      <c r="Q2311" s="7">
        <f t="shared" si="817"/>
        <v>3849856.0500000026</v>
      </c>
      <c r="R2311" s="44" t="str">
        <f>VLOOKUP(F2311,'Set up'!$A$2:$E$48,5,FALSE)</f>
        <v>Trsf</v>
      </c>
    </row>
    <row r="2312" spans="1:19" ht="15" customHeight="1" x14ac:dyDescent="0.35">
      <c r="A2312" s="4">
        <v>45245</v>
      </c>
      <c r="B2312" s="5">
        <f t="shared" si="818"/>
        <v>11</v>
      </c>
      <c r="C2312" s="5">
        <f t="shared" si="819"/>
        <v>2023</v>
      </c>
      <c r="D2312" s="88" t="s">
        <v>2163</v>
      </c>
      <c r="E2312" s="5" t="str">
        <f>VLOOKUP(F2312,'Set up'!$A$2:$C$48,2,FALSE)</f>
        <v>C00000014</v>
      </c>
      <c r="F2312" s="1" t="s">
        <v>262</v>
      </c>
      <c r="G2312" s="99" t="s">
        <v>2099</v>
      </c>
      <c r="H2312" s="5">
        <v>2</v>
      </c>
      <c r="I2312" s="5" t="str">
        <f>VLOOKUP(F2312,'Set up'!$A$2:$C$48,3,FALSE)</f>
        <v>Cash</v>
      </c>
      <c r="J2312" s="5">
        <f>VLOOKUP(F2312,'Set up'!$A$2:$D$48,4,FALSE)</f>
        <v>0</v>
      </c>
      <c r="K2312" s="4">
        <f t="shared" si="820"/>
        <v>45245</v>
      </c>
      <c r="L2312" s="5">
        <f t="shared" si="821"/>
        <v>11</v>
      </c>
      <c r="M2312" s="5">
        <f t="shared" si="822"/>
        <v>2023</v>
      </c>
      <c r="N2312" s="96">
        <v>567.6</v>
      </c>
      <c r="O2312" s="6">
        <f t="shared" ref="O2312" si="825">-N2312</f>
        <v>-567.6</v>
      </c>
      <c r="P2312" s="6">
        <f t="shared" si="803"/>
        <v>0</v>
      </c>
      <c r="Q2312" s="7">
        <f t="shared" si="817"/>
        <v>3850423.6500000027</v>
      </c>
      <c r="R2312" s="44" t="str">
        <f>VLOOKUP(F2312,'Set up'!$A$2:$E$48,5,FALSE)</f>
        <v>Cash</v>
      </c>
      <c r="S2312" s="1" t="s">
        <v>2122</v>
      </c>
    </row>
    <row r="2313" spans="1:19" ht="15" customHeight="1" x14ac:dyDescent="0.35">
      <c r="A2313" s="4">
        <v>45245</v>
      </c>
      <c r="B2313" s="5">
        <f t="shared" si="818"/>
        <v>11</v>
      </c>
      <c r="C2313" s="5">
        <f t="shared" si="819"/>
        <v>2023</v>
      </c>
      <c r="D2313" s="88" t="s">
        <v>2164</v>
      </c>
      <c r="E2313" s="5" t="str">
        <f>VLOOKUP(F2313,'Set up'!$A$2:$C$48,2,FALSE)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up'!$A$2:$C$48,3,FALSE)</f>
        <v>120</v>
      </c>
      <c r="J2313" s="5">
        <f>VLOOKUP(F2313,'Set up'!$A$2:$D$48,4,FALSE)</f>
        <v>120</v>
      </c>
      <c r="K2313" s="4">
        <f t="shared" si="820"/>
        <v>45365</v>
      </c>
      <c r="L2313" s="5">
        <f t="shared" si="821"/>
        <v>3</v>
      </c>
      <c r="M2313" s="5">
        <f t="shared" si="822"/>
        <v>2024</v>
      </c>
      <c r="N2313" s="96">
        <v>8030</v>
      </c>
      <c r="P2313" s="6">
        <f t="shared" si="803"/>
        <v>8030</v>
      </c>
      <c r="Q2313" s="7">
        <f t="shared" si="817"/>
        <v>3858453.6500000027</v>
      </c>
      <c r="R2313" s="44" t="str">
        <f>VLOOKUP(F2313,'Set up'!$A$2:$E$48,5,FALSE)</f>
        <v>Trsf</v>
      </c>
    </row>
    <row r="2314" spans="1:19" ht="15" customHeight="1" x14ac:dyDescent="0.35">
      <c r="A2314" s="4">
        <v>45245</v>
      </c>
      <c r="B2314" s="5">
        <f t="shared" si="818"/>
        <v>11</v>
      </c>
      <c r="C2314" s="5">
        <f t="shared" si="819"/>
        <v>2023</v>
      </c>
      <c r="D2314" s="88" t="s">
        <v>2164</v>
      </c>
      <c r="E2314" s="5" t="str">
        <f>VLOOKUP(F2314,'Set up'!$A$2:$C$48,2,FALSE)</f>
        <v>C00000010</v>
      </c>
      <c r="F2314" s="1" t="s">
        <v>62</v>
      </c>
      <c r="G2314" s="99" t="s">
        <v>2098</v>
      </c>
      <c r="H2314" s="5">
        <v>10</v>
      </c>
      <c r="I2314" s="5">
        <f>VLOOKUP(F2314,'Set up'!$A$2:$C$48,3,FALSE)</f>
        <v>120</v>
      </c>
      <c r="J2314" s="5">
        <f>VLOOKUP(F2314,'Set up'!$A$2:$D$48,4,FALSE)</f>
        <v>120</v>
      </c>
      <c r="K2314" s="4">
        <f t="shared" si="820"/>
        <v>45365</v>
      </c>
      <c r="L2314" s="5">
        <f t="shared" si="821"/>
        <v>3</v>
      </c>
      <c r="M2314" s="5">
        <f t="shared" si="822"/>
        <v>2024</v>
      </c>
      <c r="N2314" s="96">
        <v>2146</v>
      </c>
      <c r="P2314" s="6">
        <f t="shared" si="803"/>
        <v>2146</v>
      </c>
      <c r="Q2314" s="7">
        <f t="shared" si="817"/>
        <v>3860599.6500000027</v>
      </c>
      <c r="R2314" s="44" t="str">
        <f>VLOOKUP(F2314,'Set up'!$A$2:$E$48,5,FALSE)</f>
        <v>Trsf</v>
      </c>
    </row>
    <row r="2315" spans="1:19" ht="15" customHeight="1" x14ac:dyDescent="0.35">
      <c r="A2315" s="4">
        <v>45245</v>
      </c>
      <c r="B2315" s="5">
        <f t="shared" si="818"/>
        <v>11</v>
      </c>
      <c r="C2315" s="5">
        <f t="shared" si="819"/>
        <v>2023</v>
      </c>
      <c r="D2315" s="88" t="s">
        <v>2164</v>
      </c>
      <c r="E2315" s="5" t="str">
        <f>VLOOKUP(F2315,'Set up'!$A$2:$C$48,2,FALSE)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up'!$A$2:$C$48,3,FALSE)</f>
        <v>120</v>
      </c>
      <c r="J2315" s="5">
        <f>VLOOKUP(F2315,'Set up'!$A$2:$D$48,4,FALSE)</f>
        <v>120</v>
      </c>
      <c r="K2315" s="4">
        <f t="shared" si="820"/>
        <v>45365</v>
      </c>
      <c r="L2315" s="5">
        <f t="shared" si="821"/>
        <v>3</v>
      </c>
      <c r="M2315" s="5">
        <f t="shared" si="822"/>
        <v>2024</v>
      </c>
      <c r="N2315" s="96">
        <v>575</v>
      </c>
      <c r="P2315" s="6">
        <f t="shared" si="803"/>
        <v>575</v>
      </c>
      <c r="Q2315" s="7">
        <f t="shared" si="817"/>
        <v>3861174.6500000027</v>
      </c>
      <c r="R2315" s="44" t="str">
        <f>VLOOKUP(F2315,'Set up'!$A$2:$E$48,5,FALSE)</f>
        <v>Trsf</v>
      </c>
    </row>
    <row r="2316" spans="1:19" ht="15" customHeight="1" x14ac:dyDescent="0.35">
      <c r="A2316" s="4">
        <v>45245</v>
      </c>
      <c r="B2316" s="5">
        <f t="shared" si="818"/>
        <v>11</v>
      </c>
      <c r="C2316" s="5">
        <f t="shared" si="819"/>
        <v>2023</v>
      </c>
      <c r="D2316" s="88" t="s">
        <v>2164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up'!$A$2:$C$48,3,FALSE)</f>
        <v>120</v>
      </c>
      <c r="J2316" s="5">
        <f>VLOOKUP(F2316,'Set up'!$A$2:$D$48,4,FALSE)</f>
        <v>120</v>
      </c>
      <c r="K2316" s="4">
        <f t="shared" si="820"/>
        <v>45365</v>
      </c>
      <c r="L2316" s="5">
        <f t="shared" si="821"/>
        <v>3</v>
      </c>
      <c r="M2316" s="5">
        <f t="shared" si="822"/>
        <v>2024</v>
      </c>
      <c r="N2316" s="96">
        <v>840</v>
      </c>
      <c r="P2316" s="6">
        <f t="shared" si="803"/>
        <v>840</v>
      </c>
      <c r="Q2316" s="7">
        <f t="shared" si="817"/>
        <v>3862014.6500000027</v>
      </c>
      <c r="R2316" s="44" t="str">
        <f>VLOOKUP(F2316,'Set up'!$A$2:$E$48,5,FALSE)</f>
        <v>Trsf</v>
      </c>
    </row>
    <row r="2317" spans="1:19" ht="15" customHeight="1" x14ac:dyDescent="0.35">
      <c r="A2317" s="4">
        <v>45245</v>
      </c>
      <c r="B2317" s="5">
        <f t="shared" si="818"/>
        <v>11</v>
      </c>
      <c r="C2317" s="5">
        <f t="shared" si="819"/>
        <v>2023</v>
      </c>
      <c r="D2317" s="88" t="s">
        <v>2164</v>
      </c>
      <c r="E2317" s="5" t="str">
        <f>VLOOKUP(F2317,'Set up'!$A$2:$C$48,2,FALSE)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up'!$A$2:$C$48,3,FALSE)</f>
        <v>120</v>
      </c>
      <c r="J2317" s="5">
        <f>VLOOKUP(F2317,'Set up'!$A$2:$D$48,4,FALSE)</f>
        <v>120</v>
      </c>
      <c r="K2317" s="4">
        <f t="shared" si="820"/>
        <v>45365</v>
      </c>
      <c r="L2317" s="5">
        <f t="shared" si="821"/>
        <v>3</v>
      </c>
      <c r="M2317" s="5">
        <f t="shared" si="822"/>
        <v>2024</v>
      </c>
      <c r="N2317" s="96">
        <v>420</v>
      </c>
      <c r="P2317" s="6">
        <f t="shared" si="803"/>
        <v>420</v>
      </c>
      <c r="Q2317" s="7">
        <f t="shared" si="817"/>
        <v>3862434.6500000027</v>
      </c>
      <c r="R2317" s="44" t="str">
        <f>VLOOKUP(F2317,'Set up'!$A$2:$E$48,5,FALSE)</f>
        <v>Trsf</v>
      </c>
    </row>
    <row r="2318" spans="1:19" ht="15" customHeight="1" x14ac:dyDescent="0.35">
      <c r="A2318" s="4">
        <v>45245</v>
      </c>
      <c r="B2318" s="5">
        <f t="shared" si="818"/>
        <v>11</v>
      </c>
      <c r="C2318" s="5">
        <f t="shared" si="819"/>
        <v>2023</v>
      </c>
      <c r="D2318" s="88" t="s">
        <v>2164</v>
      </c>
      <c r="E2318" s="5" t="str">
        <f>VLOOKUP(F2318,'Set up'!$A$2:$C$48,2,FALSE)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up'!$A$2:$C$48,3,FALSE)</f>
        <v>120</v>
      </c>
      <c r="J2318" s="5">
        <f>VLOOKUP(F2318,'Set up'!$A$2:$D$48,4,FALSE)</f>
        <v>120</v>
      </c>
      <c r="K2318" s="4">
        <f t="shared" si="820"/>
        <v>45365</v>
      </c>
      <c r="L2318" s="5">
        <f t="shared" si="821"/>
        <v>3</v>
      </c>
      <c r="M2318" s="5">
        <f t="shared" si="822"/>
        <v>2024</v>
      </c>
      <c r="N2318" s="96">
        <v>395</v>
      </c>
      <c r="P2318" s="6">
        <f t="shared" si="803"/>
        <v>395</v>
      </c>
      <c r="Q2318" s="7">
        <f t="shared" si="817"/>
        <v>3862829.6500000027</v>
      </c>
      <c r="R2318" s="44" t="str">
        <f>VLOOKUP(F2318,'Set up'!$A$2:$E$48,5,FALSE)</f>
        <v>Trsf</v>
      </c>
    </row>
    <row r="2319" spans="1:19" ht="15" customHeight="1" x14ac:dyDescent="0.35">
      <c r="A2319" s="4">
        <v>45245</v>
      </c>
      <c r="B2319" s="5">
        <f t="shared" si="818"/>
        <v>11</v>
      </c>
      <c r="C2319" s="5">
        <f t="shared" si="819"/>
        <v>2023</v>
      </c>
      <c r="D2319" s="88" t="s">
        <v>2165</v>
      </c>
      <c r="E2319" s="5" t="str">
        <f>VLOOKUP(F2319,'Set up'!$A$2:$C$48,2,FALSE)</f>
        <v>C00000010</v>
      </c>
      <c r="F2319" s="1" t="s">
        <v>62</v>
      </c>
      <c r="G2319" s="99" t="s">
        <v>2100</v>
      </c>
      <c r="H2319" s="5">
        <v>1</v>
      </c>
      <c r="I2319" s="5">
        <f>VLOOKUP(F2319,'Set up'!$A$2:$C$48,3,FALSE)</f>
        <v>120</v>
      </c>
      <c r="J2319" s="5">
        <f>VLOOKUP(F2319,'Set up'!$A$2:$D$48,4,FALSE)</f>
        <v>120</v>
      </c>
      <c r="K2319" s="4">
        <f t="shared" si="820"/>
        <v>45365</v>
      </c>
      <c r="L2319" s="5">
        <f t="shared" si="821"/>
        <v>3</v>
      </c>
      <c r="M2319" s="5">
        <f t="shared" si="822"/>
        <v>2024</v>
      </c>
      <c r="N2319" s="96">
        <v>1597.5</v>
      </c>
      <c r="P2319" s="6">
        <f t="shared" si="803"/>
        <v>1597.5</v>
      </c>
      <c r="Q2319" s="7">
        <f t="shared" si="817"/>
        <v>3864427.1500000027</v>
      </c>
      <c r="R2319" s="44" t="str">
        <f>VLOOKUP(F2319,'Set up'!$A$2:$E$48,5,FALSE)</f>
        <v>Trsf</v>
      </c>
    </row>
    <row r="2320" spans="1:19" ht="15" customHeight="1" x14ac:dyDescent="0.35">
      <c r="A2320" s="4">
        <v>45245</v>
      </c>
      <c r="B2320" s="5">
        <f t="shared" si="818"/>
        <v>11</v>
      </c>
      <c r="C2320" s="5">
        <f t="shared" si="819"/>
        <v>2023</v>
      </c>
      <c r="D2320" s="88" t="s">
        <v>2166</v>
      </c>
      <c r="E2320" s="5" t="str">
        <f>VLOOKUP(F2320,'Set up'!$A$2:$C$48,2,FALSE)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up'!$A$2:$C$48,3,FALSE)</f>
        <v>Cash</v>
      </c>
      <c r="J2320" s="5">
        <f>VLOOKUP(F2320,'Set up'!$A$2:$D$48,4,FALSE)</f>
        <v>0</v>
      </c>
      <c r="K2320" s="4">
        <f t="shared" si="820"/>
        <v>45245</v>
      </c>
      <c r="L2320" s="5">
        <f t="shared" si="821"/>
        <v>11</v>
      </c>
      <c r="M2320" s="5">
        <f t="shared" si="822"/>
        <v>2023</v>
      </c>
      <c r="N2320" s="96">
        <v>1738</v>
      </c>
      <c r="P2320" s="6">
        <f t="shared" si="803"/>
        <v>1738</v>
      </c>
      <c r="Q2320" s="7">
        <f t="shared" si="817"/>
        <v>3866165.1500000027</v>
      </c>
      <c r="R2320" s="44" t="str">
        <f>VLOOKUP(F2320,'Set up'!$A$2:$E$48,5,FALSE)</f>
        <v>Trsf</v>
      </c>
    </row>
    <row r="2321" spans="1:19" ht="15" customHeight="1" x14ac:dyDescent="0.35">
      <c r="A2321" s="4">
        <v>45245</v>
      </c>
      <c r="B2321" s="5">
        <f t="shared" si="818"/>
        <v>11</v>
      </c>
      <c r="C2321" s="5">
        <f t="shared" si="819"/>
        <v>2023</v>
      </c>
      <c r="D2321" s="88" t="s">
        <v>2166</v>
      </c>
      <c r="E2321" s="5" t="str">
        <f>VLOOKUP(F2321,'Set up'!$A$2:$C$48,2,FALSE)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up'!$A$2:$C$48,3,FALSE)</f>
        <v>Cash</v>
      </c>
      <c r="J2321" s="5">
        <f>VLOOKUP(F2321,'Set up'!$A$2:$D$48,4,FALSE)</f>
        <v>0</v>
      </c>
      <c r="K2321" s="4">
        <f t="shared" si="820"/>
        <v>45245</v>
      </c>
      <c r="L2321" s="5">
        <f t="shared" si="821"/>
        <v>11</v>
      </c>
      <c r="M2321" s="5">
        <f t="shared" si="822"/>
        <v>2023</v>
      </c>
      <c r="N2321" s="96">
        <v>405</v>
      </c>
      <c r="P2321" s="6">
        <f t="shared" si="803"/>
        <v>405</v>
      </c>
      <c r="Q2321" s="7">
        <f t="shared" si="817"/>
        <v>3866570.1500000027</v>
      </c>
      <c r="R2321" s="44" t="str">
        <f>VLOOKUP(F2321,'Set up'!$A$2:$E$48,5,FALSE)</f>
        <v>Trsf</v>
      </c>
    </row>
    <row r="2322" spans="1:19" ht="15" customHeight="1" x14ac:dyDescent="0.35">
      <c r="A2322" s="4">
        <v>45245</v>
      </c>
      <c r="B2322" s="5">
        <f t="shared" si="818"/>
        <v>11</v>
      </c>
      <c r="C2322" s="5">
        <f t="shared" si="819"/>
        <v>2023</v>
      </c>
      <c r="D2322" s="88" t="s">
        <v>2166</v>
      </c>
      <c r="E2322" s="5" t="str">
        <f>VLOOKUP(F2322,'Set up'!$A$2:$C$48,2,FALSE)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up'!$A$2:$C$48,3,FALSE)</f>
        <v>Cash</v>
      </c>
      <c r="J2322" s="5">
        <f>VLOOKUP(F2322,'Set up'!$A$2:$D$48,4,FALSE)</f>
        <v>0</v>
      </c>
      <c r="K2322" s="4">
        <f t="shared" si="820"/>
        <v>45245</v>
      </c>
      <c r="L2322" s="5">
        <f t="shared" si="821"/>
        <v>11</v>
      </c>
      <c r="M2322" s="5">
        <f t="shared" si="822"/>
        <v>2023</v>
      </c>
      <c r="N2322" s="96">
        <v>187.5</v>
      </c>
      <c r="P2322" s="6">
        <f t="shared" si="803"/>
        <v>187.5</v>
      </c>
      <c r="Q2322" s="7">
        <f t="shared" si="817"/>
        <v>3866757.6500000027</v>
      </c>
      <c r="R2322" s="44" t="str">
        <f>VLOOKUP(F2322,'Set up'!$A$2:$E$48,5,FALSE)</f>
        <v>Trsf</v>
      </c>
    </row>
    <row r="2323" spans="1:19" ht="15" customHeight="1" x14ac:dyDescent="0.35">
      <c r="A2323" s="4">
        <v>45245</v>
      </c>
      <c r="B2323" s="5">
        <f t="shared" si="818"/>
        <v>11</v>
      </c>
      <c r="C2323" s="5">
        <f t="shared" si="819"/>
        <v>2023</v>
      </c>
      <c r="D2323" s="88" t="s">
        <v>2166</v>
      </c>
      <c r="E2323" s="5" t="str">
        <f>VLOOKUP(F2323,'Set up'!$A$2:$C$48,2,FALSE)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up'!$A$2:$C$48,3,FALSE)</f>
        <v>Cash</v>
      </c>
      <c r="J2323" s="5">
        <f>VLOOKUP(F2323,'Set up'!$A$2:$D$48,4,FALSE)</f>
        <v>0</v>
      </c>
      <c r="K2323" s="4">
        <f t="shared" si="820"/>
        <v>45245</v>
      </c>
      <c r="L2323" s="5">
        <f t="shared" si="821"/>
        <v>11</v>
      </c>
      <c r="M2323" s="5">
        <f t="shared" si="822"/>
        <v>2023</v>
      </c>
      <c r="N2323" s="96">
        <v>105</v>
      </c>
      <c r="P2323" s="6">
        <f t="shared" ref="P2323:P2386" si="826">SUM(N2323+O2323)</f>
        <v>105</v>
      </c>
      <c r="Q2323" s="7">
        <f t="shared" si="817"/>
        <v>3866862.6500000027</v>
      </c>
      <c r="R2323" s="44" t="str">
        <f>VLOOKUP(F2323,'Set up'!$A$2:$E$48,5,FALSE)</f>
        <v>Trsf</v>
      </c>
    </row>
    <row r="2324" spans="1:19" ht="15" customHeight="1" x14ac:dyDescent="0.35">
      <c r="A2324" s="4">
        <v>45245</v>
      </c>
      <c r="B2324" s="5">
        <f t="shared" si="818"/>
        <v>11</v>
      </c>
      <c r="C2324" s="5">
        <f t="shared" si="819"/>
        <v>2023</v>
      </c>
      <c r="D2324" s="88" t="s">
        <v>2166</v>
      </c>
      <c r="E2324" s="5" t="str">
        <f>VLOOKUP(F2324,'Set up'!$A$2:$C$48,2,FALSE)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up'!$A$2:$C$48,3,FALSE)</f>
        <v>Cash</v>
      </c>
      <c r="J2324" s="5">
        <f>VLOOKUP(F2324,'Set up'!$A$2:$D$48,4,FALSE)</f>
        <v>0</v>
      </c>
      <c r="K2324" s="4">
        <f t="shared" si="820"/>
        <v>45245</v>
      </c>
      <c r="L2324" s="5">
        <f t="shared" si="821"/>
        <v>11</v>
      </c>
      <c r="M2324" s="5">
        <f t="shared" si="822"/>
        <v>2023</v>
      </c>
      <c r="N2324" s="96">
        <v>390</v>
      </c>
      <c r="P2324" s="6">
        <f t="shared" si="826"/>
        <v>390</v>
      </c>
      <c r="Q2324" s="7">
        <f t="shared" si="817"/>
        <v>3867252.6500000027</v>
      </c>
      <c r="R2324" s="44" t="str">
        <f>VLOOKUP(F2324,'Set up'!$A$2:$E$48,5,FALSE)</f>
        <v>Trsf</v>
      </c>
    </row>
    <row r="2325" spans="1:19" ht="15" customHeight="1" x14ac:dyDescent="0.35">
      <c r="A2325" s="4">
        <v>45245</v>
      </c>
      <c r="B2325" s="5">
        <f t="shared" si="818"/>
        <v>11</v>
      </c>
      <c r="C2325" s="5">
        <f t="shared" si="819"/>
        <v>2023</v>
      </c>
      <c r="D2325" s="88" t="s">
        <v>2166</v>
      </c>
      <c r="E2325" s="5" t="str">
        <f>VLOOKUP(F2325,'Set up'!$A$2:$C$48,2,FALSE)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up'!$A$2:$C$48,3,FALSE)</f>
        <v>Cash</v>
      </c>
      <c r="J2325" s="5">
        <f>VLOOKUP(F2325,'Set up'!$A$2:$D$48,4,FALSE)</f>
        <v>0</v>
      </c>
      <c r="K2325" s="4">
        <f t="shared" si="820"/>
        <v>45245</v>
      </c>
      <c r="L2325" s="5">
        <f t="shared" si="821"/>
        <v>11</v>
      </c>
      <c r="M2325" s="5">
        <f t="shared" si="822"/>
        <v>2023</v>
      </c>
      <c r="N2325" s="96">
        <v>260</v>
      </c>
      <c r="P2325" s="6">
        <f t="shared" si="826"/>
        <v>260</v>
      </c>
      <c r="Q2325" s="7">
        <f t="shared" si="817"/>
        <v>3867512.6500000027</v>
      </c>
      <c r="R2325" s="44" t="str">
        <f>VLOOKUP(F2325,'Set up'!$A$2:$E$48,5,FALSE)</f>
        <v>Trsf</v>
      </c>
    </row>
    <row r="2326" spans="1:19" ht="15" customHeight="1" x14ac:dyDescent="0.35">
      <c r="A2326" s="4">
        <v>45247</v>
      </c>
      <c r="B2326" s="5">
        <f t="shared" si="818"/>
        <v>11</v>
      </c>
      <c r="C2326" s="5">
        <f t="shared" si="819"/>
        <v>2023</v>
      </c>
      <c r="D2326" s="88" t="s">
        <v>2167</v>
      </c>
      <c r="E2326" s="5" t="str">
        <f>VLOOKUP(F2326,'Set up'!$A$2:$C$48,2,FALSE)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up'!$A$2:$C$48,3,FALSE)</f>
        <v>Cash</v>
      </c>
      <c r="J2326" s="5">
        <f>VLOOKUP(F2326,'Set up'!$A$2:$D$48,4,FALSE)</f>
        <v>0</v>
      </c>
      <c r="K2326" s="4">
        <f t="shared" si="820"/>
        <v>45247</v>
      </c>
      <c r="L2326" s="5">
        <f t="shared" si="821"/>
        <v>11</v>
      </c>
      <c r="M2326" s="5">
        <f t="shared" si="822"/>
        <v>2023</v>
      </c>
      <c r="N2326" s="96">
        <v>62.5</v>
      </c>
      <c r="P2326" s="6">
        <f t="shared" si="826"/>
        <v>62.5</v>
      </c>
      <c r="Q2326" s="7">
        <f t="shared" si="817"/>
        <v>3867575.1500000027</v>
      </c>
      <c r="R2326" s="44" t="str">
        <f>VLOOKUP(F2326,'Set up'!$A$2:$E$48,5,FALSE)</f>
        <v>Trsf</v>
      </c>
    </row>
    <row r="2327" spans="1:19" ht="15" customHeight="1" x14ac:dyDescent="0.35">
      <c r="A2327" s="4">
        <v>45247</v>
      </c>
      <c r="B2327" s="5">
        <f t="shared" si="818"/>
        <v>11</v>
      </c>
      <c r="C2327" s="5">
        <f t="shared" si="819"/>
        <v>2023</v>
      </c>
      <c r="D2327" s="88" t="s">
        <v>2168</v>
      </c>
      <c r="E2327" s="5" t="str">
        <f>VLOOKUP(F2327,'Set up'!$A$2:$C$48,2,FALSE)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up'!$A$2:$C$48,3,FALSE)</f>
        <v>Cash</v>
      </c>
      <c r="J2327" s="5">
        <f>VLOOKUP(F2327,'Set up'!$A$2:$D$48,4,FALSE)</f>
        <v>0</v>
      </c>
      <c r="K2327" s="4">
        <f t="shared" si="820"/>
        <v>45247</v>
      </c>
      <c r="L2327" s="5">
        <f t="shared" si="821"/>
        <v>11</v>
      </c>
      <c r="M2327" s="5">
        <f t="shared" si="822"/>
        <v>2023</v>
      </c>
      <c r="N2327" s="96">
        <v>1606</v>
      </c>
      <c r="P2327" s="6">
        <f t="shared" si="826"/>
        <v>1606</v>
      </c>
      <c r="Q2327" s="7">
        <f t="shared" si="817"/>
        <v>3869181.1500000027</v>
      </c>
      <c r="R2327" s="44" t="str">
        <f>VLOOKUP(F2327,'Set up'!$A$2:$E$48,5,FALSE)</f>
        <v>Trsf</v>
      </c>
    </row>
    <row r="2328" spans="1:19" ht="15" customHeight="1" x14ac:dyDescent="0.35">
      <c r="A2328" s="4">
        <v>45247</v>
      </c>
      <c r="B2328" s="5">
        <f t="shared" si="818"/>
        <v>11</v>
      </c>
      <c r="C2328" s="5">
        <f t="shared" si="819"/>
        <v>2023</v>
      </c>
      <c r="D2328" s="88" t="s">
        <v>2168</v>
      </c>
      <c r="E2328" s="5" t="str">
        <f>VLOOKUP(F2328,'Set up'!$A$2:$C$48,2,FALSE)</f>
        <v>C00000042</v>
      </c>
      <c r="F2328" s="1" t="s">
        <v>2012</v>
      </c>
      <c r="G2328" s="99" t="s">
        <v>2098</v>
      </c>
      <c r="H2328" s="5">
        <v>3</v>
      </c>
      <c r="I2328" s="5" t="str">
        <f>VLOOKUP(F2328,'Set up'!$A$2:$C$48,3,FALSE)</f>
        <v>Cash</v>
      </c>
      <c r="J2328" s="5">
        <f>VLOOKUP(F2328,'Set up'!$A$2:$D$48,4,FALSE)</f>
        <v>0</v>
      </c>
      <c r="K2328" s="4">
        <f t="shared" si="820"/>
        <v>45247</v>
      </c>
      <c r="L2328" s="5">
        <f t="shared" si="821"/>
        <v>11</v>
      </c>
      <c r="M2328" s="5">
        <f t="shared" si="822"/>
        <v>2023</v>
      </c>
      <c r="N2328" s="96">
        <v>643.79999999999995</v>
      </c>
      <c r="P2328" s="6">
        <f t="shared" si="826"/>
        <v>643.79999999999995</v>
      </c>
      <c r="Q2328" s="7">
        <f t="shared" si="817"/>
        <v>3869824.9500000025</v>
      </c>
      <c r="R2328" s="44" t="str">
        <f>VLOOKUP(F2328,'Set up'!$A$2:$E$48,5,FALSE)</f>
        <v>Trsf</v>
      </c>
    </row>
    <row r="2329" spans="1:19" ht="15" customHeight="1" x14ac:dyDescent="0.35">
      <c r="A2329" s="4">
        <v>45247</v>
      </c>
      <c r="B2329" s="5">
        <f t="shared" si="818"/>
        <v>11</v>
      </c>
      <c r="C2329" s="5">
        <f t="shared" si="819"/>
        <v>2023</v>
      </c>
      <c r="D2329" s="88" t="s">
        <v>2168</v>
      </c>
      <c r="E2329" s="5" t="str">
        <f>VLOOKUP(F2329,'Set up'!$A$2:$C$48,2,FALSE)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up'!$A$2:$C$48,3,FALSE)</f>
        <v>Cash</v>
      </c>
      <c r="J2329" s="5">
        <f>VLOOKUP(F2329,'Set up'!$A$2:$D$48,4,FALSE)</f>
        <v>0</v>
      </c>
      <c r="K2329" s="4">
        <f t="shared" si="820"/>
        <v>45247</v>
      </c>
      <c r="L2329" s="5">
        <f t="shared" si="821"/>
        <v>11</v>
      </c>
      <c r="M2329" s="5">
        <f t="shared" si="822"/>
        <v>2023</v>
      </c>
      <c r="N2329" s="96">
        <v>468</v>
      </c>
      <c r="P2329" s="6">
        <f t="shared" si="826"/>
        <v>468</v>
      </c>
      <c r="Q2329" s="7">
        <f t="shared" si="817"/>
        <v>3870292.9500000025</v>
      </c>
      <c r="R2329" s="44" t="str">
        <f>VLOOKUP(F2329,'Set up'!$A$2:$E$48,5,FALSE)</f>
        <v>Trsf</v>
      </c>
    </row>
    <row r="2330" spans="1:19" ht="15" customHeight="1" x14ac:dyDescent="0.35">
      <c r="A2330" s="4">
        <v>45251</v>
      </c>
      <c r="B2330" s="5">
        <f t="shared" si="818"/>
        <v>11</v>
      </c>
      <c r="C2330" s="5">
        <f t="shared" si="819"/>
        <v>2023</v>
      </c>
      <c r="D2330" s="88" t="s">
        <v>2169</v>
      </c>
      <c r="E2330" s="5" t="str">
        <f>VLOOKUP(F2330,'Set up'!$A$2:$C$48,2,FALSE)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up'!$A$2:$C$48,3,FALSE)</f>
        <v>Cash</v>
      </c>
      <c r="J2330" s="5">
        <f>VLOOKUP(F2330,'Set up'!$A$2:$D$48,4,FALSE)</f>
        <v>0</v>
      </c>
      <c r="K2330" s="4">
        <f t="shared" si="820"/>
        <v>45251</v>
      </c>
      <c r="L2330" s="5">
        <f t="shared" si="821"/>
        <v>11</v>
      </c>
      <c r="M2330" s="5">
        <f t="shared" si="822"/>
        <v>2023</v>
      </c>
      <c r="N2330" s="96">
        <v>3212</v>
      </c>
      <c r="O2330" s="6">
        <f t="shared" ref="O2330:O2334" si="827">-N2330</f>
        <v>-3212</v>
      </c>
      <c r="P2330" s="6">
        <f t="shared" si="826"/>
        <v>0</v>
      </c>
      <c r="Q2330" s="7">
        <f t="shared" si="817"/>
        <v>3873504.9500000025</v>
      </c>
      <c r="R2330" s="44" t="str">
        <f>VLOOKUP(F2330,'Set up'!$A$2:$E$48,5,FALSE)</f>
        <v>Cash</v>
      </c>
      <c r="S2330" s="1" t="s">
        <v>2123</v>
      </c>
    </row>
    <row r="2331" spans="1:19" ht="15" customHeight="1" x14ac:dyDescent="0.35">
      <c r="A2331" s="4">
        <v>45251</v>
      </c>
      <c r="B2331" s="5">
        <f t="shared" si="818"/>
        <v>11</v>
      </c>
      <c r="C2331" s="5">
        <f t="shared" si="819"/>
        <v>2023</v>
      </c>
      <c r="D2331" s="88" t="s">
        <v>2169</v>
      </c>
      <c r="E2331" s="5" t="str">
        <f>VLOOKUP(F2331,'Set up'!$A$2:$C$48,2,FALSE)</f>
        <v>C00000014</v>
      </c>
      <c r="F2331" s="1" t="s">
        <v>262</v>
      </c>
      <c r="G2331" s="99" t="s">
        <v>2097</v>
      </c>
      <c r="H2331" s="5">
        <v>4</v>
      </c>
      <c r="I2331" s="5" t="str">
        <f>VLOOKUP(F2331,'Set up'!$A$2:$C$48,3,FALSE)</f>
        <v>Cash</v>
      </c>
      <c r="J2331" s="5">
        <f>VLOOKUP(F2331,'Set up'!$A$2:$D$48,4,FALSE)</f>
        <v>0</v>
      </c>
      <c r="K2331" s="4">
        <f t="shared" si="820"/>
        <v>45251</v>
      </c>
      <c r="L2331" s="5">
        <f t="shared" si="821"/>
        <v>11</v>
      </c>
      <c r="M2331" s="5">
        <f t="shared" si="822"/>
        <v>2023</v>
      </c>
      <c r="N2331" s="96">
        <v>1036</v>
      </c>
      <c r="O2331" s="6">
        <f t="shared" si="827"/>
        <v>-1036</v>
      </c>
      <c r="P2331" s="6">
        <f t="shared" si="826"/>
        <v>0</v>
      </c>
      <c r="Q2331" s="7">
        <f t="shared" si="817"/>
        <v>3874540.9500000025</v>
      </c>
      <c r="R2331" s="44" t="str">
        <f>VLOOKUP(F2331,'Set up'!$A$2:$E$48,5,FALSE)</f>
        <v>Cash</v>
      </c>
      <c r="S2331" s="1" t="s">
        <v>2123</v>
      </c>
    </row>
    <row r="2332" spans="1:19" ht="15" customHeight="1" x14ac:dyDescent="0.35">
      <c r="A2332" s="4">
        <v>45251</v>
      </c>
      <c r="B2332" s="5">
        <f t="shared" si="818"/>
        <v>11</v>
      </c>
      <c r="C2332" s="5">
        <f t="shared" si="819"/>
        <v>2023</v>
      </c>
      <c r="D2332" s="88" t="s">
        <v>2169</v>
      </c>
      <c r="E2332" s="5" t="str">
        <f>VLOOKUP(F2332,'Set up'!$A$2:$C$48,2,FALSE)</f>
        <v>C00000014</v>
      </c>
      <c r="F2332" s="1" t="s">
        <v>262</v>
      </c>
      <c r="G2332" s="99" t="s">
        <v>2099</v>
      </c>
      <c r="H2332" s="5">
        <v>3</v>
      </c>
      <c r="I2332" s="5" t="str">
        <f>VLOOKUP(F2332,'Set up'!$A$2:$C$48,3,FALSE)</f>
        <v>Cash</v>
      </c>
      <c r="J2332" s="5">
        <f>VLOOKUP(F2332,'Set up'!$A$2:$D$48,4,FALSE)</f>
        <v>0</v>
      </c>
      <c r="K2332" s="4">
        <f t="shared" si="820"/>
        <v>45251</v>
      </c>
      <c r="L2332" s="5">
        <f t="shared" si="821"/>
        <v>11</v>
      </c>
      <c r="M2332" s="5">
        <f t="shared" si="822"/>
        <v>2023</v>
      </c>
      <c r="N2332" s="96">
        <v>851.4</v>
      </c>
      <c r="O2332" s="6">
        <f t="shared" si="827"/>
        <v>-851.4</v>
      </c>
      <c r="P2332" s="6">
        <f t="shared" si="826"/>
        <v>0</v>
      </c>
      <c r="Q2332" s="7">
        <f t="shared" si="817"/>
        <v>3875392.3500000024</v>
      </c>
      <c r="R2332" s="44" t="str">
        <f>VLOOKUP(F2332,'Set up'!$A$2:$E$48,5,FALSE)</f>
        <v>Cash</v>
      </c>
      <c r="S2332" s="1" t="s">
        <v>2123</v>
      </c>
    </row>
    <row r="2333" spans="1:19" ht="15" customHeight="1" x14ac:dyDescent="0.35">
      <c r="A2333" s="4">
        <v>45251</v>
      </c>
      <c r="B2333" s="5">
        <f t="shared" si="818"/>
        <v>11</v>
      </c>
      <c r="C2333" s="5">
        <f t="shared" si="819"/>
        <v>2023</v>
      </c>
      <c r="D2333" s="88" t="s">
        <v>2169</v>
      </c>
      <c r="E2333" s="5" t="str">
        <f>VLOOKUP(F2333,'Set up'!$A$2:$C$48,2,FALSE)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up'!$A$2:$C$48,3,FALSE)</f>
        <v>Cash</v>
      </c>
      <c r="J2333" s="5">
        <f>VLOOKUP(F2333,'Set up'!$A$2:$D$48,4,FALSE)</f>
        <v>0</v>
      </c>
      <c r="K2333" s="4">
        <f t="shared" si="820"/>
        <v>45251</v>
      </c>
      <c r="L2333" s="5">
        <f t="shared" si="821"/>
        <v>11</v>
      </c>
      <c r="M2333" s="5">
        <f t="shared" si="822"/>
        <v>2023</v>
      </c>
      <c r="N2333" s="96">
        <v>105</v>
      </c>
      <c r="O2333" s="6">
        <f t="shared" si="827"/>
        <v>-105</v>
      </c>
      <c r="P2333" s="6">
        <f t="shared" si="826"/>
        <v>0</v>
      </c>
      <c r="Q2333" s="7">
        <f t="shared" ref="Q2333:Q2396" si="828">SUM(Q2332+N2333)</f>
        <v>3875497.3500000024</v>
      </c>
      <c r="R2333" s="44" t="str">
        <f>VLOOKUP(F2333,'Set up'!$A$2:$E$48,5,FALSE)</f>
        <v>Cash</v>
      </c>
      <c r="S2333" s="1" t="s">
        <v>2123</v>
      </c>
    </row>
    <row r="2334" spans="1:19" ht="15" customHeight="1" x14ac:dyDescent="0.35">
      <c r="A2334" s="4">
        <v>45251</v>
      </c>
      <c r="B2334" s="5">
        <f t="shared" ref="B2334:B2362" si="829">MONTH(A2334)</f>
        <v>11</v>
      </c>
      <c r="C2334" s="5">
        <f t="shared" ref="C2334:C2362" si="830">YEAR(A2334)</f>
        <v>2023</v>
      </c>
      <c r="D2334" s="88" t="s">
        <v>2169</v>
      </c>
      <c r="E2334" s="5" t="str">
        <f>VLOOKUP(F2334,'Set up'!$A$2:$C$48,2,FALSE)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up'!$A$2:$C$48,3,FALSE)</f>
        <v>Cash</v>
      </c>
      <c r="J2334" s="5">
        <f>VLOOKUP(F2334,'Set up'!$A$2:$D$48,4,FALSE)</f>
        <v>0</v>
      </c>
      <c r="K2334" s="4">
        <f t="shared" ref="K2334:K2362" si="831">A2334+J2334</f>
        <v>45251</v>
      </c>
      <c r="L2334" s="5">
        <f t="shared" ref="L2334:L2362" si="832">MONTH(K2334)</f>
        <v>11</v>
      </c>
      <c r="M2334" s="5">
        <f t="shared" ref="M2334:M2362" si="833">YEAR(K2334)</f>
        <v>2023</v>
      </c>
      <c r="N2334" s="96">
        <v>640</v>
      </c>
      <c r="O2334" s="6">
        <f t="shared" si="827"/>
        <v>-640</v>
      </c>
      <c r="P2334" s="6">
        <f t="shared" si="826"/>
        <v>0</v>
      </c>
      <c r="Q2334" s="7">
        <f t="shared" si="828"/>
        <v>3876137.3500000024</v>
      </c>
      <c r="R2334" s="44" t="str">
        <f>VLOOKUP(F2334,'Set up'!$A$2:$E$48,5,FALSE)</f>
        <v>Cash</v>
      </c>
      <c r="S2334" s="1" t="s">
        <v>2123</v>
      </c>
    </row>
    <row r="2335" spans="1:19" ht="15" customHeight="1" x14ac:dyDescent="0.35">
      <c r="A2335" s="4">
        <v>45251</v>
      </c>
      <c r="B2335" s="5">
        <f t="shared" si="829"/>
        <v>11</v>
      </c>
      <c r="C2335" s="5">
        <f t="shared" si="830"/>
        <v>2023</v>
      </c>
      <c r="D2335" s="88" t="s">
        <v>2170</v>
      </c>
      <c r="E2335" s="5" t="str">
        <f>VLOOKUP(F2335,'Set up'!$A$2:$C$48,2,FALSE)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up'!$A$2:$C$48,3,FALSE)</f>
        <v>Cash</v>
      </c>
      <c r="J2335" s="5">
        <f>VLOOKUP(F2335,'Set up'!$A$2:$D$48,4,FALSE)</f>
        <v>0</v>
      </c>
      <c r="K2335" s="4">
        <f t="shared" si="831"/>
        <v>45251</v>
      </c>
      <c r="L2335" s="5">
        <f t="shared" si="832"/>
        <v>11</v>
      </c>
      <c r="M2335" s="5">
        <f t="shared" si="833"/>
        <v>2023</v>
      </c>
      <c r="N2335" s="96">
        <v>125</v>
      </c>
      <c r="P2335" s="6">
        <f t="shared" si="826"/>
        <v>125</v>
      </c>
      <c r="Q2335" s="7">
        <f t="shared" si="828"/>
        <v>3876262.3500000024</v>
      </c>
      <c r="R2335" s="44" t="str">
        <f>VLOOKUP(F2335,'Set up'!$A$2:$E$48,5,FALSE)</f>
        <v>Trsf</v>
      </c>
    </row>
    <row r="2336" spans="1:19" ht="15" customHeight="1" x14ac:dyDescent="0.35">
      <c r="A2336" s="4">
        <v>45251</v>
      </c>
      <c r="B2336" s="5">
        <f t="shared" si="829"/>
        <v>11</v>
      </c>
      <c r="C2336" s="5">
        <f t="shared" si="830"/>
        <v>2023</v>
      </c>
      <c r="D2336" s="88" t="s">
        <v>2171</v>
      </c>
      <c r="E2336" s="5" t="str">
        <f>VLOOKUP(F2336,'Set up'!$A$2:$C$48,2,FALSE)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up'!$A$2:$C$48,3,FALSE)</f>
        <v>Cash</v>
      </c>
      <c r="J2336" s="5">
        <f>VLOOKUP(F2336,'Set up'!$A$2:$D$48,4,FALSE)</f>
        <v>0</v>
      </c>
      <c r="K2336" s="4">
        <f t="shared" si="831"/>
        <v>45251</v>
      </c>
      <c r="L2336" s="5">
        <f t="shared" si="832"/>
        <v>11</v>
      </c>
      <c r="M2336" s="5">
        <f t="shared" si="833"/>
        <v>2023</v>
      </c>
      <c r="N2336" s="96">
        <v>3212</v>
      </c>
      <c r="P2336" s="6">
        <f t="shared" si="826"/>
        <v>3212</v>
      </c>
      <c r="Q2336" s="7">
        <f t="shared" si="828"/>
        <v>3879474.3500000024</v>
      </c>
      <c r="R2336" s="44" t="str">
        <f>VLOOKUP(F2336,'Set up'!$A$2:$E$48,5,FALSE)</f>
        <v>Trsf</v>
      </c>
    </row>
    <row r="2337" spans="1:19" ht="15" customHeight="1" x14ac:dyDescent="0.35">
      <c r="A2337" s="4">
        <v>45252</v>
      </c>
      <c r="B2337" s="5">
        <f t="shared" si="829"/>
        <v>11</v>
      </c>
      <c r="C2337" s="5">
        <f t="shared" si="830"/>
        <v>2023</v>
      </c>
      <c r="D2337" s="88" t="s">
        <v>2172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up'!$A$2:$C$48,3,FALSE)</f>
        <v>Cash</v>
      </c>
      <c r="J2337" s="5">
        <f>VLOOKUP(F2337,'Set up'!$A$2:$D$48,4,FALSE)</f>
        <v>0</v>
      </c>
      <c r="K2337" s="4">
        <f t="shared" si="831"/>
        <v>45252</v>
      </c>
      <c r="L2337" s="5">
        <f t="shared" si="832"/>
        <v>11</v>
      </c>
      <c r="M2337" s="5">
        <f t="shared" si="833"/>
        <v>2023</v>
      </c>
      <c r="N2337" s="96">
        <v>1738</v>
      </c>
      <c r="O2337" s="6">
        <f>-N2337</f>
        <v>-1738</v>
      </c>
      <c r="P2337" s="6">
        <f t="shared" si="826"/>
        <v>0</v>
      </c>
      <c r="Q2337" s="7">
        <f t="shared" si="828"/>
        <v>3881212.3500000024</v>
      </c>
      <c r="R2337" s="44" t="str">
        <f>VLOOKUP(F2337,'Set up'!$A$2:$E$48,5,FALSE)</f>
        <v>Chq</v>
      </c>
      <c r="S2337" s="1" t="s">
        <v>2413</v>
      </c>
    </row>
    <row r="2338" spans="1:19" ht="15" customHeight="1" x14ac:dyDescent="0.35">
      <c r="A2338" s="4">
        <v>45252</v>
      </c>
      <c r="B2338" s="5">
        <f t="shared" si="829"/>
        <v>11</v>
      </c>
      <c r="C2338" s="5">
        <f t="shared" si="830"/>
        <v>2023</v>
      </c>
      <c r="D2338" s="88" t="s">
        <v>2172</v>
      </c>
      <c r="E2338" s="5" t="str">
        <f>VLOOKUP(F2338,'Set up'!$A$2:$C$48,2,FALSE)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up'!$A$2:$C$48,3,FALSE)</f>
        <v>Cash</v>
      </c>
      <c r="J2338" s="5">
        <f>VLOOKUP(F2338,'Set up'!$A$2:$D$48,4,FALSE)</f>
        <v>0</v>
      </c>
      <c r="K2338" s="4">
        <f t="shared" si="831"/>
        <v>45252</v>
      </c>
      <c r="L2338" s="5">
        <f t="shared" si="832"/>
        <v>11</v>
      </c>
      <c r="M2338" s="5">
        <f t="shared" si="833"/>
        <v>2023</v>
      </c>
      <c r="N2338" s="96">
        <v>675</v>
      </c>
      <c r="O2338" s="6">
        <f>-N2338</f>
        <v>-675</v>
      </c>
      <c r="P2338" s="6">
        <f t="shared" si="826"/>
        <v>0</v>
      </c>
      <c r="Q2338" s="7">
        <f t="shared" si="828"/>
        <v>3881887.3500000024</v>
      </c>
      <c r="R2338" s="44" t="str">
        <f>VLOOKUP(F2338,'Set up'!$A$2:$E$48,5,FALSE)</f>
        <v>Chq</v>
      </c>
      <c r="S2338" s="1" t="s">
        <v>2413</v>
      </c>
    </row>
    <row r="2339" spans="1:19" ht="15" customHeight="1" x14ac:dyDescent="0.35">
      <c r="A2339" s="4">
        <v>45254</v>
      </c>
      <c r="B2339" s="5">
        <f t="shared" si="829"/>
        <v>11</v>
      </c>
      <c r="C2339" s="5">
        <f t="shared" si="830"/>
        <v>2023</v>
      </c>
      <c r="D2339" s="88" t="s">
        <v>2173</v>
      </c>
      <c r="E2339" s="5" t="str">
        <f>VLOOKUP(F2339,'Set up'!$A$2:$C$48,2,FALSE)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up'!$A$2:$C$48,3,FALSE)</f>
        <v>Cash</v>
      </c>
      <c r="J2339" s="5">
        <f>VLOOKUP(F2339,'Set up'!$A$2:$D$48,4,FALSE)</f>
        <v>0</v>
      </c>
      <c r="K2339" s="4">
        <f t="shared" si="831"/>
        <v>45254</v>
      </c>
      <c r="L2339" s="5">
        <f t="shared" si="832"/>
        <v>11</v>
      </c>
      <c r="M2339" s="5">
        <f t="shared" si="833"/>
        <v>2023</v>
      </c>
      <c r="N2339" s="96">
        <v>187.5</v>
      </c>
      <c r="P2339" s="6">
        <f t="shared" si="826"/>
        <v>187.5</v>
      </c>
      <c r="Q2339" s="7">
        <f t="shared" si="828"/>
        <v>3882074.8500000024</v>
      </c>
      <c r="R2339" s="44" t="str">
        <f>VLOOKUP(F2339,'Set up'!$A$2:$E$48,5,FALSE)</f>
        <v>Trsf</v>
      </c>
    </row>
    <row r="2340" spans="1:19" ht="15" customHeight="1" x14ac:dyDescent="0.35">
      <c r="A2340" s="4">
        <v>45254</v>
      </c>
      <c r="B2340" s="5">
        <f t="shared" si="829"/>
        <v>11</v>
      </c>
      <c r="C2340" s="5">
        <f t="shared" si="830"/>
        <v>2023</v>
      </c>
      <c r="D2340" s="88" t="s">
        <v>2174</v>
      </c>
      <c r="E2340" s="5" t="str">
        <f>VLOOKUP(F2340,'Set up'!$A$2:$C$48,2,FALSE)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up'!$A$2:$C$48,3,FALSE)</f>
        <v>Cash</v>
      </c>
      <c r="J2340" s="5">
        <f>VLOOKUP(F2340,'Set up'!$A$2:$D$48,4,FALSE)</f>
        <v>0</v>
      </c>
      <c r="K2340" s="4">
        <f t="shared" si="831"/>
        <v>45254</v>
      </c>
      <c r="L2340" s="5">
        <f t="shared" si="832"/>
        <v>11</v>
      </c>
      <c r="M2340" s="5">
        <f t="shared" si="833"/>
        <v>2023</v>
      </c>
      <c r="N2340" s="96">
        <v>4818</v>
      </c>
      <c r="P2340" s="6">
        <f t="shared" si="826"/>
        <v>4818</v>
      </c>
      <c r="Q2340" s="7">
        <f t="shared" si="828"/>
        <v>3886892.8500000024</v>
      </c>
      <c r="R2340" s="44" t="str">
        <f>VLOOKUP(F2340,'Set up'!$A$2:$E$48,5,FALSE)</f>
        <v>Trsf</v>
      </c>
    </row>
    <row r="2341" spans="1:19" ht="15" customHeight="1" x14ac:dyDescent="0.35">
      <c r="A2341" s="4">
        <v>45254</v>
      </c>
      <c r="B2341" s="5">
        <f t="shared" si="829"/>
        <v>11</v>
      </c>
      <c r="C2341" s="5">
        <f t="shared" si="830"/>
        <v>2023</v>
      </c>
      <c r="D2341" s="88" t="s">
        <v>2174</v>
      </c>
      <c r="E2341" s="5" t="str">
        <f>VLOOKUP(F2341,'Set up'!$A$2:$C$48,2,FALSE)</f>
        <v>C00000042</v>
      </c>
      <c r="F2341" s="1" t="s">
        <v>2012</v>
      </c>
      <c r="G2341" s="99" t="s">
        <v>2098</v>
      </c>
      <c r="H2341" s="5">
        <v>9</v>
      </c>
      <c r="I2341" s="5" t="str">
        <f>VLOOKUP(F2341,'Set up'!$A$2:$C$48,3,FALSE)</f>
        <v>Cash</v>
      </c>
      <c r="J2341" s="5">
        <f>VLOOKUP(F2341,'Set up'!$A$2:$D$48,4,FALSE)</f>
        <v>0</v>
      </c>
      <c r="K2341" s="4">
        <f t="shared" si="831"/>
        <v>45254</v>
      </c>
      <c r="L2341" s="5">
        <f t="shared" si="832"/>
        <v>11</v>
      </c>
      <c r="M2341" s="5">
        <f t="shared" si="833"/>
        <v>2023</v>
      </c>
      <c r="N2341" s="96">
        <v>1931.4</v>
      </c>
      <c r="P2341" s="6">
        <f t="shared" si="826"/>
        <v>1931.4</v>
      </c>
      <c r="Q2341" s="7">
        <f t="shared" si="828"/>
        <v>3888824.2500000023</v>
      </c>
      <c r="R2341" s="44" t="str">
        <f>VLOOKUP(F2341,'Set up'!$A$2:$E$48,5,FALSE)</f>
        <v>Trsf</v>
      </c>
    </row>
    <row r="2342" spans="1:19" ht="15" customHeight="1" x14ac:dyDescent="0.35">
      <c r="A2342" s="4">
        <v>45254</v>
      </c>
      <c r="B2342" s="5">
        <f t="shared" si="829"/>
        <v>11</v>
      </c>
      <c r="C2342" s="5">
        <f t="shared" si="830"/>
        <v>2023</v>
      </c>
      <c r="D2342" s="88" t="s">
        <v>2174</v>
      </c>
      <c r="E2342" s="5" t="str">
        <f>VLOOKUP(F2342,'Set up'!$A$2:$C$48,2,FALSE)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up'!$A$2:$C$48,3,FALSE)</f>
        <v>Cash</v>
      </c>
      <c r="J2342" s="5">
        <f>VLOOKUP(F2342,'Set up'!$A$2:$D$48,4,FALSE)</f>
        <v>0</v>
      </c>
      <c r="K2342" s="4">
        <f t="shared" si="831"/>
        <v>45254</v>
      </c>
      <c r="L2342" s="5">
        <f t="shared" si="832"/>
        <v>11</v>
      </c>
      <c r="M2342" s="5">
        <f t="shared" si="833"/>
        <v>2023</v>
      </c>
      <c r="N2342" s="96">
        <v>936</v>
      </c>
      <c r="P2342" s="6">
        <f t="shared" si="826"/>
        <v>936</v>
      </c>
      <c r="Q2342" s="7">
        <f t="shared" si="828"/>
        <v>3889760.2500000023</v>
      </c>
      <c r="R2342" s="44" t="str">
        <f>VLOOKUP(F2342,'Set up'!$A$2:$E$48,5,FALSE)</f>
        <v>Trsf</v>
      </c>
    </row>
    <row r="2343" spans="1:19" ht="15" customHeight="1" x14ac:dyDescent="0.35">
      <c r="A2343" s="4">
        <v>45254</v>
      </c>
      <c r="B2343" s="5">
        <f t="shared" si="829"/>
        <v>11</v>
      </c>
      <c r="C2343" s="5">
        <f t="shared" si="830"/>
        <v>2023</v>
      </c>
      <c r="D2343" s="88" t="s">
        <v>2174</v>
      </c>
      <c r="E2343" s="5" t="str">
        <f>VLOOKUP(F2343,'Set up'!$A$2:$C$48,2,FALSE)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up'!$A$2:$C$48,3,FALSE)</f>
        <v>Cash</v>
      </c>
      <c r="J2343" s="5">
        <f>VLOOKUP(F2343,'Set up'!$A$2:$D$48,4,FALSE)</f>
        <v>0</v>
      </c>
      <c r="K2343" s="4">
        <f t="shared" si="831"/>
        <v>45254</v>
      </c>
      <c r="L2343" s="5">
        <f t="shared" si="832"/>
        <v>11</v>
      </c>
      <c r="M2343" s="5">
        <f t="shared" si="833"/>
        <v>2023</v>
      </c>
      <c r="N2343" s="96">
        <v>1000</v>
      </c>
      <c r="P2343" s="6">
        <f t="shared" si="826"/>
        <v>1000</v>
      </c>
      <c r="Q2343" s="7">
        <f t="shared" si="828"/>
        <v>3890760.2500000023</v>
      </c>
      <c r="R2343" s="44" t="str">
        <f>VLOOKUP(F2343,'Set up'!$A$2:$E$48,5,FALSE)</f>
        <v>Trsf</v>
      </c>
    </row>
    <row r="2344" spans="1:19" ht="15" customHeight="1" x14ac:dyDescent="0.35">
      <c r="A2344" s="4">
        <v>45255</v>
      </c>
      <c r="B2344" s="5">
        <f t="shared" si="829"/>
        <v>11</v>
      </c>
      <c r="C2344" s="5">
        <f t="shared" si="830"/>
        <v>2023</v>
      </c>
      <c r="D2344" s="88" t="s">
        <v>2175</v>
      </c>
      <c r="E2344" s="5" t="str">
        <f>VLOOKUP(F2344,'Set up'!$A$2:$C$48,2,FALSE)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up'!$A$2:$C$48,3,FALSE)</f>
        <v>Cash</v>
      </c>
      <c r="J2344" s="5">
        <f>VLOOKUP(F2344,'Set up'!$A$2:$D$48,4,FALSE)</f>
        <v>0</v>
      </c>
      <c r="K2344" s="4">
        <f t="shared" si="831"/>
        <v>45255</v>
      </c>
      <c r="L2344" s="5">
        <f t="shared" si="832"/>
        <v>11</v>
      </c>
      <c r="M2344" s="5">
        <f t="shared" si="833"/>
        <v>2023</v>
      </c>
      <c r="N2344" s="96">
        <v>1738</v>
      </c>
      <c r="P2344" s="6">
        <f t="shared" si="826"/>
        <v>1738</v>
      </c>
      <c r="Q2344" s="7">
        <f t="shared" si="828"/>
        <v>3892498.2500000023</v>
      </c>
      <c r="R2344" s="44" t="str">
        <f>VLOOKUP(F2344,'Set up'!$A$2:$E$48,5,FALSE)</f>
        <v>PD Chq</v>
      </c>
    </row>
    <row r="2345" spans="1:19" ht="15" customHeight="1" x14ac:dyDescent="0.35">
      <c r="A2345" s="4">
        <v>45255</v>
      </c>
      <c r="B2345" s="5">
        <f t="shared" si="829"/>
        <v>11</v>
      </c>
      <c r="C2345" s="5">
        <f t="shared" si="830"/>
        <v>2023</v>
      </c>
      <c r="D2345" s="88" t="s">
        <v>2175</v>
      </c>
      <c r="E2345" s="5" t="str">
        <f>VLOOKUP(F2345,'Set up'!$A$2:$C$48,2,FALSE)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up'!$A$2:$C$48,3,FALSE)</f>
        <v>Cash</v>
      </c>
      <c r="J2345" s="5">
        <f>VLOOKUP(F2345,'Set up'!$A$2:$D$48,4,FALSE)</f>
        <v>0</v>
      </c>
      <c r="K2345" s="4">
        <f t="shared" si="831"/>
        <v>45255</v>
      </c>
      <c r="L2345" s="5">
        <f t="shared" si="832"/>
        <v>11</v>
      </c>
      <c r="M2345" s="5">
        <f t="shared" si="833"/>
        <v>2023</v>
      </c>
      <c r="N2345" s="96">
        <v>450</v>
      </c>
      <c r="P2345" s="6">
        <f t="shared" si="826"/>
        <v>450</v>
      </c>
      <c r="Q2345" s="7">
        <f t="shared" si="828"/>
        <v>3892948.2500000023</v>
      </c>
      <c r="R2345" s="44" t="str">
        <f>VLOOKUP(F2345,'Set up'!$A$2:$E$48,5,FALSE)</f>
        <v>PD Chq</v>
      </c>
    </row>
    <row r="2346" spans="1:19" ht="15" customHeight="1" x14ac:dyDescent="0.35">
      <c r="A2346" s="4">
        <v>45255</v>
      </c>
      <c r="B2346" s="5">
        <f t="shared" si="829"/>
        <v>11</v>
      </c>
      <c r="C2346" s="5">
        <f t="shared" si="830"/>
        <v>2023</v>
      </c>
      <c r="D2346" s="88" t="s">
        <v>2175</v>
      </c>
      <c r="E2346" s="5" t="str">
        <f>VLOOKUP(F2346,'Set up'!$A$2:$C$48,2,FALSE)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up'!$A$2:$C$48,3,FALSE)</f>
        <v>Cash</v>
      </c>
      <c r="J2346" s="5">
        <f>VLOOKUP(F2346,'Set up'!$A$2:$D$48,4,FALSE)</f>
        <v>0</v>
      </c>
      <c r="K2346" s="4">
        <f t="shared" si="831"/>
        <v>45255</v>
      </c>
      <c r="L2346" s="5">
        <f t="shared" si="832"/>
        <v>11</v>
      </c>
      <c r="M2346" s="5">
        <f t="shared" si="833"/>
        <v>2023</v>
      </c>
      <c r="N2346" s="96">
        <v>225</v>
      </c>
      <c r="P2346" s="6">
        <f t="shared" si="826"/>
        <v>225</v>
      </c>
      <c r="Q2346" s="7">
        <f t="shared" si="828"/>
        <v>3893173.2500000023</v>
      </c>
      <c r="R2346" s="44" t="str">
        <f>VLOOKUP(F2346,'Set up'!$A$2:$E$48,5,FALSE)</f>
        <v>PD Chq</v>
      </c>
    </row>
    <row r="2347" spans="1:19" ht="15" customHeight="1" x14ac:dyDescent="0.35">
      <c r="A2347" s="4">
        <v>45255</v>
      </c>
      <c r="B2347" s="5">
        <f t="shared" si="829"/>
        <v>11</v>
      </c>
      <c r="C2347" s="5">
        <f t="shared" si="830"/>
        <v>2023</v>
      </c>
      <c r="D2347" s="88" t="s">
        <v>2175</v>
      </c>
      <c r="E2347" s="5" t="str">
        <f>VLOOKUP(F2347,'Set up'!$A$2:$C$48,2,FALSE)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up'!$A$2:$C$48,3,FALSE)</f>
        <v>Cash</v>
      </c>
      <c r="J2347" s="5">
        <f>VLOOKUP(F2347,'Set up'!$A$2:$D$48,4,FALSE)</f>
        <v>0</v>
      </c>
      <c r="K2347" s="4">
        <f t="shared" si="831"/>
        <v>45255</v>
      </c>
      <c r="L2347" s="5">
        <f t="shared" si="832"/>
        <v>11</v>
      </c>
      <c r="M2347" s="5">
        <f t="shared" si="833"/>
        <v>2023</v>
      </c>
      <c r="N2347" s="96">
        <v>95</v>
      </c>
      <c r="P2347" s="6">
        <f t="shared" si="826"/>
        <v>95</v>
      </c>
      <c r="Q2347" s="7">
        <f t="shared" si="828"/>
        <v>3893268.2500000023</v>
      </c>
      <c r="R2347" s="44" t="str">
        <f>VLOOKUP(F2347,'Set up'!$A$2:$E$48,5,FALSE)</f>
        <v>PD Chq</v>
      </c>
    </row>
    <row r="2348" spans="1:19" ht="15" customHeight="1" x14ac:dyDescent="0.35">
      <c r="A2348" s="4">
        <v>45257</v>
      </c>
      <c r="B2348" s="5">
        <f t="shared" si="829"/>
        <v>11</v>
      </c>
      <c r="C2348" s="5">
        <f t="shared" si="830"/>
        <v>2023</v>
      </c>
      <c r="D2348" s="88" t="s">
        <v>2176</v>
      </c>
      <c r="E2348" s="5" t="str">
        <f>VLOOKUP(F2348,'Set up'!$A$2:$C$48,2,FALSE)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up'!$A$2:$C$48,3,FALSE)</f>
        <v>Cash</v>
      </c>
      <c r="J2348" s="5">
        <f>VLOOKUP(F2348,'Set up'!$A$2:$D$48,4,FALSE)</f>
        <v>0</v>
      </c>
      <c r="K2348" s="4">
        <f t="shared" si="831"/>
        <v>45257</v>
      </c>
      <c r="L2348" s="5">
        <f t="shared" si="832"/>
        <v>11</v>
      </c>
      <c r="M2348" s="5">
        <f t="shared" si="833"/>
        <v>2023</v>
      </c>
      <c r="N2348" s="96">
        <v>3476</v>
      </c>
      <c r="P2348" s="6">
        <f t="shared" si="826"/>
        <v>3476</v>
      </c>
      <c r="Q2348" s="7">
        <f t="shared" si="828"/>
        <v>3896744.2500000023</v>
      </c>
      <c r="R2348" s="44" t="str">
        <f>VLOOKUP(F2348,'Set up'!$A$2:$E$48,5,FALSE)</f>
        <v>Trsf</v>
      </c>
    </row>
    <row r="2349" spans="1:19" ht="15" customHeight="1" x14ac:dyDescent="0.35">
      <c r="A2349" s="4">
        <v>45257</v>
      </c>
      <c r="B2349" s="5">
        <f t="shared" si="829"/>
        <v>11</v>
      </c>
      <c r="C2349" s="5">
        <f t="shared" si="830"/>
        <v>2023</v>
      </c>
      <c r="D2349" s="88" t="s">
        <v>2176</v>
      </c>
      <c r="E2349" s="5" t="str">
        <f>VLOOKUP(F2349,'Set up'!$A$2:$C$48,2,FALSE)</f>
        <v>C00000027</v>
      </c>
      <c r="F2349" s="1" t="s">
        <v>859</v>
      </c>
      <c r="G2349" s="99" t="s">
        <v>2099</v>
      </c>
      <c r="H2349" s="5">
        <v>1</v>
      </c>
      <c r="I2349" s="5" t="str">
        <f>VLOOKUP(F2349,'Set up'!$A$2:$C$48,3,FALSE)</f>
        <v>Cash</v>
      </c>
      <c r="J2349" s="5">
        <f>VLOOKUP(F2349,'Set up'!$A$2:$D$48,4,FALSE)</f>
        <v>0</v>
      </c>
      <c r="K2349" s="4">
        <f t="shared" si="831"/>
        <v>45257</v>
      </c>
      <c r="L2349" s="5">
        <f t="shared" si="832"/>
        <v>11</v>
      </c>
      <c r="M2349" s="5">
        <f t="shared" si="833"/>
        <v>2023</v>
      </c>
      <c r="N2349" s="96">
        <v>281.60000000000002</v>
      </c>
      <c r="P2349" s="6">
        <f t="shared" si="826"/>
        <v>281.60000000000002</v>
      </c>
      <c r="Q2349" s="7">
        <f t="shared" si="828"/>
        <v>3897025.8500000024</v>
      </c>
      <c r="R2349" s="44" t="str">
        <f>VLOOKUP(F2349,'Set up'!$A$2:$E$48,5,FALSE)</f>
        <v>Trsf</v>
      </c>
    </row>
    <row r="2350" spans="1:19" ht="15" customHeight="1" x14ac:dyDescent="0.35">
      <c r="A2350" s="4">
        <v>45257</v>
      </c>
      <c r="B2350" s="5">
        <f t="shared" si="829"/>
        <v>11</v>
      </c>
      <c r="C2350" s="5">
        <f t="shared" si="830"/>
        <v>2023</v>
      </c>
      <c r="D2350" s="88" t="s">
        <v>2176</v>
      </c>
      <c r="E2350" s="5" t="str">
        <f>VLOOKUP(F2350,'Set up'!$A$2:$C$48,2,FALSE)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up'!$A$2:$C$48,3,FALSE)</f>
        <v>Cash</v>
      </c>
      <c r="J2350" s="5">
        <f>VLOOKUP(F2350,'Set up'!$A$2:$D$48,4,FALSE)</f>
        <v>0</v>
      </c>
      <c r="K2350" s="4">
        <f t="shared" si="831"/>
        <v>45257</v>
      </c>
      <c r="L2350" s="5">
        <f t="shared" si="832"/>
        <v>11</v>
      </c>
      <c r="M2350" s="5">
        <f t="shared" si="833"/>
        <v>2023</v>
      </c>
      <c r="N2350" s="96">
        <v>170</v>
      </c>
      <c r="P2350" s="6">
        <f t="shared" si="826"/>
        <v>170</v>
      </c>
      <c r="Q2350" s="7">
        <f t="shared" si="828"/>
        <v>3897195.8500000024</v>
      </c>
      <c r="R2350" s="44" t="str">
        <f>VLOOKUP(F2350,'Set up'!$A$2:$E$48,5,FALSE)</f>
        <v>Trsf</v>
      </c>
    </row>
    <row r="2351" spans="1:19" ht="15" customHeight="1" x14ac:dyDescent="0.35">
      <c r="A2351" s="4">
        <v>45257</v>
      </c>
      <c r="B2351" s="5">
        <f t="shared" si="829"/>
        <v>11</v>
      </c>
      <c r="C2351" s="5">
        <f t="shared" si="830"/>
        <v>2023</v>
      </c>
      <c r="D2351" s="88" t="s">
        <v>2176</v>
      </c>
      <c r="E2351" s="5" t="str">
        <f>VLOOKUP(F2351,'Set up'!$A$2:$C$48,2,FALSE)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up'!$A$2:$C$48,3,FALSE)</f>
        <v>Cash</v>
      </c>
      <c r="J2351" s="5">
        <f>VLOOKUP(F2351,'Set up'!$A$2:$D$48,4,FALSE)</f>
        <v>0</v>
      </c>
      <c r="K2351" s="4">
        <f t="shared" si="831"/>
        <v>45257</v>
      </c>
      <c r="L2351" s="5">
        <f t="shared" si="832"/>
        <v>11</v>
      </c>
      <c r="M2351" s="5">
        <f t="shared" si="833"/>
        <v>2023</v>
      </c>
      <c r="N2351" s="96">
        <v>1059.5</v>
      </c>
      <c r="P2351" s="6">
        <f t="shared" si="826"/>
        <v>1059.5</v>
      </c>
      <c r="Q2351" s="7">
        <f t="shared" si="828"/>
        <v>3898255.3500000024</v>
      </c>
      <c r="R2351" s="44" t="str">
        <f>VLOOKUP(F2351,'Set up'!$A$2:$E$48,5,FALSE)</f>
        <v>Trsf</v>
      </c>
    </row>
    <row r="2352" spans="1:19" ht="15" customHeight="1" x14ac:dyDescent="0.35">
      <c r="A2352" s="4">
        <v>45258</v>
      </c>
      <c r="B2352" s="5">
        <f t="shared" si="829"/>
        <v>11</v>
      </c>
      <c r="C2352" s="5">
        <f t="shared" si="830"/>
        <v>2023</v>
      </c>
      <c r="D2352" s="88" t="s">
        <v>2177</v>
      </c>
      <c r="E2352" s="5" t="str">
        <f>VLOOKUP(F2352,'Set up'!$A$2:$C$48,2,FALSE)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up'!$A$2:$C$48,3,FALSE)</f>
        <v>Cash</v>
      </c>
      <c r="J2352" s="5">
        <f>VLOOKUP(F2352,'Set up'!$A$2:$D$48,4,FALSE)</f>
        <v>0</v>
      </c>
      <c r="K2352" s="4">
        <f t="shared" si="831"/>
        <v>45258</v>
      </c>
      <c r="L2352" s="5">
        <f t="shared" si="832"/>
        <v>11</v>
      </c>
      <c r="M2352" s="5">
        <f t="shared" si="833"/>
        <v>2023</v>
      </c>
      <c r="N2352" s="96">
        <v>187.5</v>
      </c>
      <c r="P2352" s="6">
        <f t="shared" si="826"/>
        <v>187.5</v>
      </c>
      <c r="Q2352" s="7">
        <f t="shared" si="828"/>
        <v>3898442.8500000024</v>
      </c>
      <c r="R2352" s="44" t="str">
        <f>VLOOKUP(F2352,'Set up'!$A$2:$E$48,5,FALSE)</f>
        <v>Trsf</v>
      </c>
    </row>
    <row r="2353" spans="1:18" ht="15" customHeight="1" x14ac:dyDescent="0.35">
      <c r="A2353" s="4">
        <v>45258</v>
      </c>
      <c r="B2353" s="5">
        <f t="shared" si="829"/>
        <v>11</v>
      </c>
      <c r="C2353" s="5">
        <f t="shared" si="830"/>
        <v>2023</v>
      </c>
      <c r="D2353" s="88" t="s">
        <v>2178</v>
      </c>
      <c r="E2353" s="5" t="str">
        <f>VLOOKUP(F2353,'Set up'!$A$2:$C$48,2,FALSE)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up'!$A$2:$C$48,3,FALSE)</f>
        <v>Cash</v>
      </c>
      <c r="J2353" s="5">
        <f>VLOOKUP(F2353,'Set up'!$A$2:$D$48,4,FALSE)</f>
        <v>0</v>
      </c>
      <c r="K2353" s="4">
        <f t="shared" si="831"/>
        <v>45258</v>
      </c>
      <c r="L2353" s="5">
        <f t="shared" si="832"/>
        <v>11</v>
      </c>
      <c r="M2353" s="5">
        <f t="shared" si="833"/>
        <v>2023</v>
      </c>
      <c r="N2353" s="96">
        <v>4818</v>
      </c>
      <c r="P2353" s="6">
        <f t="shared" si="826"/>
        <v>4818</v>
      </c>
      <c r="Q2353" s="7">
        <f t="shared" si="828"/>
        <v>3903260.8500000024</v>
      </c>
      <c r="R2353" s="44" t="str">
        <f>VLOOKUP(F2353,'Set up'!$A$2:$E$48,5,FALSE)</f>
        <v>Trsf</v>
      </c>
    </row>
    <row r="2354" spans="1:18" ht="15" customHeight="1" x14ac:dyDescent="0.35">
      <c r="A2354" s="4">
        <v>45258</v>
      </c>
      <c r="B2354" s="5">
        <f t="shared" si="829"/>
        <v>11</v>
      </c>
      <c r="C2354" s="5">
        <f t="shared" si="830"/>
        <v>2023</v>
      </c>
      <c r="D2354" s="88" t="s">
        <v>2178</v>
      </c>
      <c r="E2354" s="5" t="str">
        <f>VLOOKUP(F2354,'Set up'!$A$2:$C$48,2,FALSE)</f>
        <v>C00000042</v>
      </c>
      <c r="F2354" s="1" t="s">
        <v>2012</v>
      </c>
      <c r="G2354" s="99" t="s">
        <v>2098</v>
      </c>
      <c r="H2354" s="5">
        <v>9</v>
      </c>
      <c r="I2354" s="5" t="str">
        <f>VLOOKUP(F2354,'Set up'!$A$2:$C$48,3,FALSE)</f>
        <v>Cash</v>
      </c>
      <c r="J2354" s="5">
        <f>VLOOKUP(F2354,'Set up'!$A$2:$D$48,4,FALSE)</f>
        <v>0</v>
      </c>
      <c r="K2354" s="4">
        <f t="shared" si="831"/>
        <v>45258</v>
      </c>
      <c r="L2354" s="5">
        <f t="shared" si="832"/>
        <v>11</v>
      </c>
      <c r="M2354" s="5">
        <f t="shared" si="833"/>
        <v>2023</v>
      </c>
      <c r="N2354" s="96">
        <v>1931.4</v>
      </c>
      <c r="P2354" s="6">
        <f t="shared" si="826"/>
        <v>1931.4</v>
      </c>
      <c r="Q2354" s="7">
        <f t="shared" si="828"/>
        <v>3905192.2500000023</v>
      </c>
      <c r="R2354" s="44" t="str">
        <f>VLOOKUP(F2354,'Set up'!$A$2:$E$48,5,FALSE)</f>
        <v>Trsf</v>
      </c>
    </row>
    <row r="2355" spans="1:18" ht="15" customHeight="1" x14ac:dyDescent="0.35">
      <c r="A2355" s="4">
        <v>45258</v>
      </c>
      <c r="B2355" s="5">
        <f t="shared" si="829"/>
        <v>11</v>
      </c>
      <c r="C2355" s="5">
        <f t="shared" si="830"/>
        <v>2023</v>
      </c>
      <c r="D2355" s="88" t="s">
        <v>2178</v>
      </c>
      <c r="E2355" s="5" t="str">
        <f>VLOOKUP(F2355,'Set up'!$A$2:$C$48,2,FALSE)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up'!$A$2:$C$48,3,FALSE)</f>
        <v>Cash</v>
      </c>
      <c r="J2355" s="5">
        <f>VLOOKUP(F2355,'Set up'!$A$2:$D$48,4,FALSE)</f>
        <v>0</v>
      </c>
      <c r="K2355" s="4">
        <f t="shared" si="831"/>
        <v>45258</v>
      </c>
      <c r="L2355" s="5">
        <f t="shared" si="832"/>
        <v>11</v>
      </c>
      <c r="M2355" s="5">
        <f t="shared" si="833"/>
        <v>2023</v>
      </c>
      <c r="N2355" s="96">
        <v>936</v>
      </c>
      <c r="P2355" s="6">
        <f t="shared" si="826"/>
        <v>936</v>
      </c>
      <c r="Q2355" s="7">
        <f t="shared" si="828"/>
        <v>3906128.2500000023</v>
      </c>
      <c r="R2355" s="44" t="str">
        <f>VLOOKUP(F2355,'Set up'!$A$2:$E$48,5,FALSE)</f>
        <v>Trsf</v>
      </c>
    </row>
    <row r="2356" spans="1:18" ht="15" customHeight="1" x14ac:dyDescent="0.35">
      <c r="A2356" s="4">
        <v>45258</v>
      </c>
      <c r="B2356" s="5">
        <f t="shared" si="829"/>
        <v>11</v>
      </c>
      <c r="C2356" s="5">
        <f t="shared" si="830"/>
        <v>2023</v>
      </c>
      <c r="D2356" s="88" t="s">
        <v>2178</v>
      </c>
      <c r="E2356" s="5" t="str">
        <f>VLOOKUP(F2356,'Set up'!$A$2:$C$48,2,FALSE)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up'!$A$2:$C$48,3,FALSE)</f>
        <v>Cash</v>
      </c>
      <c r="J2356" s="5">
        <f>VLOOKUP(F2356,'Set up'!$A$2:$D$48,4,FALSE)</f>
        <v>0</v>
      </c>
      <c r="K2356" s="4">
        <f t="shared" si="831"/>
        <v>45258</v>
      </c>
      <c r="L2356" s="5">
        <f t="shared" si="832"/>
        <v>11</v>
      </c>
      <c r="M2356" s="5">
        <f t="shared" si="833"/>
        <v>2023</v>
      </c>
      <c r="N2356" s="96">
        <v>380</v>
      </c>
      <c r="P2356" s="6">
        <f t="shared" si="826"/>
        <v>380</v>
      </c>
      <c r="Q2356" s="7">
        <f t="shared" si="828"/>
        <v>3906508.2500000023</v>
      </c>
      <c r="R2356" s="44" t="str">
        <f>VLOOKUP(F2356,'Set up'!$A$2:$E$48,5,FALSE)</f>
        <v>Trsf</v>
      </c>
    </row>
    <row r="2357" spans="1:18" ht="15" customHeight="1" x14ac:dyDescent="0.35">
      <c r="A2357" s="4">
        <v>45259</v>
      </c>
      <c r="B2357" s="5">
        <f t="shared" si="829"/>
        <v>11</v>
      </c>
      <c r="C2357" s="5">
        <f t="shared" si="830"/>
        <v>2023</v>
      </c>
      <c r="D2357" s="88" t="s">
        <v>2179</v>
      </c>
      <c r="E2357" s="5" t="str">
        <f>VLOOKUP(F2357,'Set up'!$A$2:$C$48,2,FALSE)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up'!$A$2:$C$48,3,FALSE)</f>
        <v>Cash</v>
      </c>
      <c r="J2357" s="5">
        <f>VLOOKUP(F2357,'Set up'!$A$2:$D$48,4,FALSE)</f>
        <v>0</v>
      </c>
      <c r="K2357" s="4">
        <f t="shared" si="831"/>
        <v>45259</v>
      </c>
      <c r="L2357" s="5">
        <f t="shared" si="832"/>
        <v>11</v>
      </c>
      <c r="M2357" s="5">
        <f t="shared" si="833"/>
        <v>2023</v>
      </c>
      <c r="N2357" s="96">
        <v>1738</v>
      </c>
      <c r="P2357" s="6">
        <f t="shared" si="826"/>
        <v>1738</v>
      </c>
      <c r="Q2357" s="7">
        <f t="shared" si="828"/>
        <v>3908246.2500000023</v>
      </c>
      <c r="R2357" s="44" t="str">
        <f>VLOOKUP(F2357,'Set up'!$A$2:$E$48,5,FALSE)</f>
        <v>Trsf</v>
      </c>
    </row>
    <row r="2358" spans="1:18" ht="15" customHeight="1" x14ac:dyDescent="0.35">
      <c r="A2358" s="4">
        <v>45259</v>
      </c>
      <c r="B2358" s="5">
        <f t="shared" si="829"/>
        <v>11</v>
      </c>
      <c r="C2358" s="5">
        <f t="shared" si="830"/>
        <v>2023</v>
      </c>
      <c r="D2358" s="88" t="s">
        <v>2179</v>
      </c>
      <c r="E2358" s="5" t="str">
        <f>VLOOKUP(F2358,'Set up'!$A$2:$C$48,2,FALSE)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up'!$A$2:$C$48,3,FALSE)</f>
        <v>Cash</v>
      </c>
      <c r="J2358" s="5">
        <f>VLOOKUP(F2358,'Set up'!$A$2:$D$48,4,FALSE)</f>
        <v>0</v>
      </c>
      <c r="K2358" s="4">
        <f t="shared" si="831"/>
        <v>45259</v>
      </c>
      <c r="L2358" s="5">
        <f t="shared" si="832"/>
        <v>11</v>
      </c>
      <c r="M2358" s="5">
        <f t="shared" si="833"/>
        <v>2023</v>
      </c>
      <c r="N2358" s="96">
        <v>405</v>
      </c>
      <c r="P2358" s="6">
        <f t="shared" si="826"/>
        <v>405</v>
      </c>
      <c r="Q2358" s="7">
        <f t="shared" si="828"/>
        <v>3908651.2500000023</v>
      </c>
      <c r="R2358" s="44" t="str">
        <f>VLOOKUP(F2358,'Set up'!$A$2:$E$48,5,FALSE)</f>
        <v>Trsf</v>
      </c>
    </row>
    <row r="2359" spans="1:18" ht="15" customHeight="1" x14ac:dyDescent="0.35">
      <c r="A2359" s="4">
        <v>45259</v>
      </c>
      <c r="B2359" s="5">
        <f t="shared" si="829"/>
        <v>11</v>
      </c>
      <c r="C2359" s="5">
        <f t="shared" si="830"/>
        <v>2023</v>
      </c>
      <c r="D2359" s="88" t="s">
        <v>2179</v>
      </c>
      <c r="E2359" s="5" t="str">
        <f>VLOOKUP(F2359,'Set up'!$A$2:$C$48,2,FALSE)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up'!$A$2:$C$48,3,FALSE)</f>
        <v>Cash</v>
      </c>
      <c r="J2359" s="5">
        <f>VLOOKUP(F2359,'Set up'!$A$2:$D$48,4,FALSE)</f>
        <v>0</v>
      </c>
      <c r="K2359" s="4">
        <f t="shared" si="831"/>
        <v>45259</v>
      </c>
      <c r="L2359" s="5">
        <f t="shared" si="832"/>
        <v>11</v>
      </c>
      <c r="M2359" s="5">
        <f t="shared" si="833"/>
        <v>2023</v>
      </c>
      <c r="N2359" s="96">
        <v>187.5</v>
      </c>
      <c r="P2359" s="6">
        <f t="shared" si="826"/>
        <v>187.5</v>
      </c>
      <c r="Q2359" s="7">
        <f t="shared" si="828"/>
        <v>3908838.7500000023</v>
      </c>
      <c r="R2359" s="44" t="str">
        <f>VLOOKUP(F2359,'Set up'!$A$2:$E$48,5,FALSE)</f>
        <v>Trsf</v>
      </c>
    </row>
    <row r="2360" spans="1:18" ht="15" customHeight="1" x14ac:dyDescent="0.35">
      <c r="A2360" s="4">
        <v>45259</v>
      </c>
      <c r="B2360" s="5">
        <f t="shared" si="829"/>
        <v>11</v>
      </c>
      <c r="C2360" s="5">
        <f t="shared" si="830"/>
        <v>2023</v>
      </c>
      <c r="D2360" s="88" t="s">
        <v>2179</v>
      </c>
      <c r="E2360" s="5" t="str">
        <f>VLOOKUP(F2360,'Set up'!$A$2:$C$48,2,FALSE)</f>
        <v>C00000019</v>
      </c>
      <c r="F2360" s="1" t="s">
        <v>400</v>
      </c>
      <c r="G2360" s="99" t="s">
        <v>2101</v>
      </c>
      <c r="H2360" s="5">
        <v>1</v>
      </c>
      <c r="I2360" s="5" t="str">
        <f>VLOOKUP(F2360,'Set up'!$A$2:$C$48,3,FALSE)</f>
        <v>Cash</v>
      </c>
      <c r="J2360" s="5">
        <f>VLOOKUP(F2360,'Set up'!$A$2:$D$48,4,FALSE)</f>
        <v>0</v>
      </c>
      <c r="K2360" s="4">
        <f t="shared" si="831"/>
        <v>45259</v>
      </c>
      <c r="L2360" s="5">
        <f t="shared" si="832"/>
        <v>11</v>
      </c>
      <c r="M2360" s="5">
        <f t="shared" si="833"/>
        <v>2023</v>
      </c>
      <c r="N2360" s="96">
        <v>283.8</v>
      </c>
      <c r="P2360" s="6">
        <f t="shared" si="826"/>
        <v>283.8</v>
      </c>
      <c r="Q2360" s="7">
        <f t="shared" si="828"/>
        <v>3909122.5500000021</v>
      </c>
      <c r="R2360" s="44" t="str">
        <f>VLOOKUP(F2360,'Set up'!$A$2:$E$48,5,FALSE)</f>
        <v>Trsf</v>
      </c>
    </row>
    <row r="2361" spans="1:18" ht="15" customHeight="1" x14ac:dyDescent="0.35">
      <c r="A2361" s="4">
        <v>45259</v>
      </c>
      <c r="B2361" s="5">
        <f t="shared" si="829"/>
        <v>11</v>
      </c>
      <c r="C2361" s="5">
        <f t="shared" si="830"/>
        <v>2023</v>
      </c>
      <c r="D2361" s="88" t="s">
        <v>2179</v>
      </c>
      <c r="E2361" s="5" t="str">
        <f>VLOOKUP(F2361,'Set up'!$A$2:$C$48,2,FALSE)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up'!$A$2:$C$48,3,FALSE)</f>
        <v>Cash</v>
      </c>
      <c r="J2361" s="5">
        <f>VLOOKUP(F2361,'Set up'!$A$2:$D$48,4,FALSE)</f>
        <v>0</v>
      </c>
      <c r="K2361" s="4">
        <f t="shared" si="831"/>
        <v>45259</v>
      </c>
      <c r="L2361" s="5">
        <f t="shared" si="832"/>
        <v>11</v>
      </c>
      <c r="M2361" s="5">
        <f t="shared" si="833"/>
        <v>2023</v>
      </c>
      <c r="N2361" s="96">
        <v>390</v>
      </c>
      <c r="P2361" s="6">
        <f t="shared" si="826"/>
        <v>390</v>
      </c>
      <c r="Q2361" s="7">
        <f t="shared" si="828"/>
        <v>3909512.5500000021</v>
      </c>
      <c r="R2361" s="44" t="str">
        <f>VLOOKUP(F2361,'Set up'!$A$2:$E$48,5,FALSE)</f>
        <v>Trsf</v>
      </c>
    </row>
    <row r="2362" spans="1:18" ht="15" customHeight="1" x14ac:dyDescent="0.35">
      <c r="A2362" s="4">
        <v>45259</v>
      </c>
      <c r="B2362" s="5">
        <f t="shared" si="829"/>
        <v>11</v>
      </c>
      <c r="C2362" s="5">
        <f t="shared" si="830"/>
        <v>2023</v>
      </c>
      <c r="D2362" s="88" t="s">
        <v>2179</v>
      </c>
      <c r="E2362" s="5" t="str">
        <f>VLOOKUP(F2362,'Set up'!$A$2:$C$48,2,FALSE)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up'!$A$2:$C$48,3,FALSE)</f>
        <v>Cash</v>
      </c>
      <c r="J2362" s="5">
        <f>VLOOKUP(F2362,'Set up'!$A$2:$D$48,4,FALSE)</f>
        <v>0</v>
      </c>
      <c r="K2362" s="4">
        <f t="shared" si="831"/>
        <v>45259</v>
      </c>
      <c r="L2362" s="5">
        <f t="shared" si="832"/>
        <v>11</v>
      </c>
      <c r="M2362" s="5">
        <f t="shared" si="833"/>
        <v>2023</v>
      </c>
      <c r="N2362" s="96">
        <v>420</v>
      </c>
      <c r="P2362" s="6">
        <f t="shared" si="826"/>
        <v>420</v>
      </c>
      <c r="Q2362" s="7">
        <f t="shared" si="828"/>
        <v>3909932.5500000021</v>
      </c>
      <c r="R2362" s="44" t="str">
        <f>VLOOKUP(F2362,'Set up'!$A$2:$E$48,5,FALSE)</f>
        <v>Trsf</v>
      </c>
    </row>
    <row r="2363" spans="1:18" ht="15" customHeight="1" x14ac:dyDescent="0.35">
      <c r="A2363" s="4">
        <v>45261</v>
      </c>
      <c r="B2363" s="5">
        <f t="shared" ref="B2363:B2426" si="834">MONTH(A2363)</f>
        <v>12</v>
      </c>
      <c r="C2363" s="5">
        <f t="shared" ref="C2363:C2426" si="835">YEAR(A2363)</f>
        <v>2023</v>
      </c>
      <c r="D2363" s="88" t="s">
        <v>2180</v>
      </c>
      <c r="E2363" s="5" t="str">
        <f>VLOOKUP(F2363,'Set up'!$A$2:$C$48,2,FALSE)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up'!$A$2:$C$48,3,FALSE)</f>
        <v>120</v>
      </c>
      <c r="J2363" s="5">
        <f>VLOOKUP(F2363,'Set up'!$A$2:$D$48,4,FALSE)</f>
        <v>120</v>
      </c>
      <c r="K2363" s="4">
        <f t="shared" ref="K2363:K2426" si="836">A2363+J2363</f>
        <v>45381</v>
      </c>
      <c r="L2363" s="5">
        <f t="shared" ref="L2363:L2426" si="837">MONTH(K2363)</f>
        <v>3</v>
      </c>
      <c r="M2363" s="5">
        <f t="shared" ref="M2363:M2426" si="838">YEAR(K2363)</f>
        <v>2024</v>
      </c>
      <c r="N2363" s="96">
        <v>9636</v>
      </c>
      <c r="P2363" s="6">
        <f t="shared" si="826"/>
        <v>9636</v>
      </c>
      <c r="Q2363" s="7">
        <f t="shared" si="828"/>
        <v>3919568.5500000021</v>
      </c>
      <c r="R2363" s="44" t="str">
        <f>VLOOKUP(F2363,'Set up'!$A$2:$E$48,5,FALSE)</f>
        <v>Trsf</v>
      </c>
    </row>
    <row r="2364" spans="1:18" ht="15" customHeight="1" x14ac:dyDescent="0.35">
      <c r="A2364" s="4">
        <v>45261</v>
      </c>
      <c r="B2364" s="5">
        <f t="shared" si="834"/>
        <v>12</v>
      </c>
      <c r="C2364" s="5">
        <f t="shared" si="835"/>
        <v>2023</v>
      </c>
      <c r="D2364" s="88" t="s">
        <v>2180</v>
      </c>
      <c r="E2364" s="5" t="str">
        <f>VLOOKUP(F2364,'Set up'!$A$2:$C$48,2,FALSE)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up'!$A$2:$C$48,3,FALSE)</f>
        <v>120</v>
      </c>
      <c r="J2364" s="5">
        <f>VLOOKUP(F2364,'Set up'!$A$2:$D$48,4,FALSE)</f>
        <v>120</v>
      </c>
      <c r="K2364" s="4">
        <f t="shared" si="836"/>
        <v>45381</v>
      </c>
      <c r="L2364" s="5">
        <f t="shared" si="837"/>
        <v>3</v>
      </c>
      <c r="M2364" s="5">
        <f t="shared" si="838"/>
        <v>2024</v>
      </c>
      <c r="N2364" s="96">
        <v>1740</v>
      </c>
      <c r="P2364" s="6">
        <f t="shared" si="826"/>
        <v>1740</v>
      </c>
      <c r="Q2364" s="7">
        <f t="shared" si="828"/>
        <v>3921308.5500000021</v>
      </c>
      <c r="R2364" s="44" t="str">
        <f>VLOOKUP(F2364,'Set up'!$A$2:$E$48,5,FALSE)</f>
        <v>Trsf</v>
      </c>
    </row>
    <row r="2365" spans="1:18" ht="15" customHeight="1" x14ac:dyDescent="0.35">
      <c r="A2365" s="4">
        <v>45261</v>
      </c>
      <c r="B2365" s="5">
        <f t="shared" si="834"/>
        <v>12</v>
      </c>
      <c r="C2365" s="5">
        <f t="shared" si="835"/>
        <v>2023</v>
      </c>
      <c r="D2365" s="88" t="s">
        <v>2180</v>
      </c>
      <c r="E2365" s="5" t="str">
        <f>VLOOKUP(F2365,'Set up'!$A$2:$C$48,2,FALSE)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up'!$A$2:$C$48,3,FALSE)</f>
        <v>120</v>
      </c>
      <c r="J2365" s="5">
        <f>VLOOKUP(F2365,'Set up'!$A$2:$D$48,4,FALSE)</f>
        <v>120</v>
      </c>
      <c r="K2365" s="4">
        <f t="shared" si="836"/>
        <v>45381</v>
      </c>
      <c r="L2365" s="5">
        <f t="shared" si="837"/>
        <v>3</v>
      </c>
      <c r="M2365" s="5">
        <f t="shared" si="838"/>
        <v>2024</v>
      </c>
      <c r="N2365" s="96">
        <v>575</v>
      </c>
      <c r="P2365" s="6">
        <f t="shared" si="826"/>
        <v>575</v>
      </c>
      <c r="Q2365" s="7">
        <f t="shared" si="828"/>
        <v>3921883.5500000021</v>
      </c>
      <c r="R2365" s="44" t="str">
        <f>VLOOKUP(F2365,'Set up'!$A$2:$E$48,5,FALSE)</f>
        <v>Trsf</v>
      </c>
    </row>
    <row r="2366" spans="1:18" ht="15" customHeight="1" x14ac:dyDescent="0.35">
      <c r="A2366" s="4">
        <v>45261</v>
      </c>
      <c r="B2366" s="5">
        <f t="shared" si="834"/>
        <v>12</v>
      </c>
      <c r="C2366" s="5">
        <f t="shared" si="835"/>
        <v>2023</v>
      </c>
      <c r="D2366" s="88" t="s">
        <v>2180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up'!$A$2:$C$48,3,FALSE)</f>
        <v>120</v>
      </c>
      <c r="J2366" s="5">
        <f>VLOOKUP(F2366,'Set up'!$A$2:$D$48,4,FALSE)</f>
        <v>120</v>
      </c>
      <c r="K2366" s="4">
        <f t="shared" si="836"/>
        <v>45381</v>
      </c>
      <c r="L2366" s="5">
        <f t="shared" si="837"/>
        <v>3</v>
      </c>
      <c r="M2366" s="5">
        <f t="shared" si="838"/>
        <v>2024</v>
      </c>
      <c r="N2366" s="96">
        <v>420</v>
      </c>
      <c r="P2366" s="6">
        <f t="shared" si="826"/>
        <v>420</v>
      </c>
      <c r="Q2366" s="7">
        <f t="shared" si="828"/>
        <v>3922303.5500000021</v>
      </c>
      <c r="R2366" s="44" t="str">
        <f>VLOOKUP(F2366,'Set up'!$A$2:$E$48,5,FALSE)</f>
        <v>Trsf</v>
      </c>
    </row>
    <row r="2367" spans="1:18" ht="15" customHeight="1" x14ac:dyDescent="0.35">
      <c r="A2367" s="4">
        <v>45261</v>
      </c>
      <c r="B2367" s="5">
        <f t="shared" si="834"/>
        <v>12</v>
      </c>
      <c r="C2367" s="5">
        <f t="shared" si="835"/>
        <v>2023</v>
      </c>
      <c r="D2367" s="88" t="s">
        <v>2180</v>
      </c>
      <c r="E2367" s="5" t="str">
        <f>VLOOKUP(F2367,'Set up'!$A$2:$C$48,2,FALSE)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up'!$A$2:$C$48,3,FALSE)</f>
        <v>120</v>
      </c>
      <c r="J2367" s="5">
        <f>VLOOKUP(F2367,'Set up'!$A$2:$D$48,4,FALSE)</f>
        <v>120</v>
      </c>
      <c r="K2367" s="4">
        <f t="shared" si="836"/>
        <v>45381</v>
      </c>
      <c r="L2367" s="5">
        <f t="shared" si="837"/>
        <v>3</v>
      </c>
      <c r="M2367" s="5">
        <f t="shared" si="838"/>
        <v>2024</v>
      </c>
      <c r="N2367" s="96">
        <v>230.4</v>
      </c>
      <c r="P2367" s="6">
        <f t="shared" si="826"/>
        <v>230.4</v>
      </c>
      <c r="Q2367" s="7">
        <f t="shared" si="828"/>
        <v>3922533.950000002</v>
      </c>
      <c r="R2367" s="44" t="str">
        <f>VLOOKUP(F2367,'Set up'!$A$2:$E$48,5,FALSE)</f>
        <v>Trsf</v>
      </c>
    </row>
    <row r="2368" spans="1:18" ht="15" customHeight="1" x14ac:dyDescent="0.35">
      <c r="A2368" s="4">
        <v>45261</v>
      </c>
      <c r="B2368" s="5">
        <f t="shared" si="834"/>
        <v>12</v>
      </c>
      <c r="C2368" s="5">
        <f t="shared" si="835"/>
        <v>2023</v>
      </c>
      <c r="D2368" s="88" t="s">
        <v>2180</v>
      </c>
      <c r="E2368" s="5" t="str">
        <f>VLOOKUP(F2368,'Set up'!$A$2:$C$48,2,FALSE)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up'!$A$2:$C$48,3,FALSE)</f>
        <v>120</v>
      </c>
      <c r="J2368" s="5">
        <f>VLOOKUP(F2368,'Set up'!$A$2:$D$48,4,FALSE)</f>
        <v>120</v>
      </c>
      <c r="K2368" s="4">
        <f t="shared" si="836"/>
        <v>45381</v>
      </c>
      <c r="L2368" s="5">
        <f t="shared" si="837"/>
        <v>3</v>
      </c>
      <c r="M2368" s="5">
        <f t="shared" si="838"/>
        <v>2024</v>
      </c>
      <c r="N2368" s="96">
        <v>395</v>
      </c>
      <c r="P2368" s="6">
        <f t="shared" si="826"/>
        <v>395</v>
      </c>
      <c r="Q2368" s="7">
        <f t="shared" si="828"/>
        <v>3922928.950000002</v>
      </c>
      <c r="R2368" s="44" t="str">
        <f>VLOOKUP(F2368,'Set up'!$A$2:$E$48,5,FALSE)</f>
        <v>Trsf</v>
      </c>
    </row>
    <row r="2369" spans="1:19" ht="15" customHeight="1" x14ac:dyDescent="0.35">
      <c r="A2369" s="4">
        <v>45261</v>
      </c>
      <c r="B2369" s="5">
        <f t="shared" si="834"/>
        <v>12</v>
      </c>
      <c r="C2369" s="5">
        <f t="shared" si="835"/>
        <v>2023</v>
      </c>
      <c r="D2369" s="88" t="s">
        <v>2181</v>
      </c>
      <c r="E2369" s="5" t="str">
        <f>VLOOKUP(F2369,'Set up'!$A$2:$C$48,2,FALSE)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up'!$A$2:$C$48,3,FALSE)</f>
        <v>Cash</v>
      </c>
      <c r="J2369" s="5">
        <f>VLOOKUP(F2369,'Set up'!$A$2:$D$48,4,FALSE)</f>
        <v>0</v>
      </c>
      <c r="K2369" s="4">
        <f t="shared" si="836"/>
        <v>45261</v>
      </c>
      <c r="L2369" s="5">
        <f t="shared" si="837"/>
        <v>12</v>
      </c>
      <c r="M2369" s="5">
        <f t="shared" si="838"/>
        <v>2023</v>
      </c>
      <c r="N2369" s="96">
        <v>125</v>
      </c>
      <c r="P2369" s="6">
        <f t="shared" si="826"/>
        <v>125</v>
      </c>
      <c r="Q2369" s="7">
        <f t="shared" si="828"/>
        <v>3923053.950000002</v>
      </c>
      <c r="R2369" s="44" t="str">
        <f>VLOOKUP(F2369,'Set up'!$A$2:$E$48,5,FALSE)</f>
        <v>Trsf</v>
      </c>
    </row>
    <row r="2370" spans="1:19" ht="15" customHeight="1" x14ac:dyDescent="0.35">
      <c r="A2370" s="4">
        <v>45261</v>
      </c>
      <c r="B2370" s="5">
        <f t="shared" si="834"/>
        <v>12</v>
      </c>
      <c r="C2370" s="5">
        <f t="shared" si="835"/>
        <v>2023</v>
      </c>
      <c r="D2370" s="88" t="s">
        <v>2182</v>
      </c>
      <c r="E2370" s="5" t="str">
        <f>VLOOKUP(F2370,'Set up'!$A$2:$C$48,2,FALSE)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up'!$A$2:$C$48,3,FALSE)</f>
        <v>Cash</v>
      </c>
      <c r="J2370" s="5">
        <f>VLOOKUP(F2370,'Set up'!$A$2:$D$48,4,FALSE)</f>
        <v>0</v>
      </c>
      <c r="K2370" s="4">
        <f t="shared" si="836"/>
        <v>45261</v>
      </c>
      <c r="L2370" s="5">
        <f t="shared" si="837"/>
        <v>12</v>
      </c>
      <c r="M2370" s="5">
        <f t="shared" si="838"/>
        <v>2023</v>
      </c>
      <c r="N2370" s="96">
        <v>3212</v>
      </c>
      <c r="P2370" s="6">
        <f t="shared" si="826"/>
        <v>3212</v>
      </c>
      <c r="Q2370" s="7">
        <f t="shared" si="828"/>
        <v>3926265.950000002</v>
      </c>
      <c r="R2370" s="44" t="str">
        <f>VLOOKUP(F2370,'Set up'!$A$2:$E$48,5,FALSE)</f>
        <v>Trsf</v>
      </c>
    </row>
    <row r="2371" spans="1:19" ht="15" customHeight="1" x14ac:dyDescent="0.35">
      <c r="A2371" s="4">
        <v>45261</v>
      </c>
      <c r="B2371" s="5">
        <f t="shared" si="834"/>
        <v>12</v>
      </c>
      <c r="C2371" s="5">
        <f t="shared" si="835"/>
        <v>2023</v>
      </c>
      <c r="D2371" s="88" t="s">
        <v>2182</v>
      </c>
      <c r="E2371" s="5" t="str">
        <f>VLOOKUP(F2371,'Set up'!$A$2:$C$48,2,FALSE)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up'!$A$2:$C$48,3,FALSE)</f>
        <v>Cash</v>
      </c>
      <c r="J2371" s="5">
        <f>VLOOKUP(F2371,'Set up'!$A$2:$D$48,4,FALSE)</f>
        <v>0</v>
      </c>
      <c r="K2371" s="4">
        <f t="shared" si="836"/>
        <v>45261</v>
      </c>
      <c r="L2371" s="5">
        <f t="shared" si="837"/>
        <v>12</v>
      </c>
      <c r="M2371" s="5">
        <f t="shared" si="838"/>
        <v>2023</v>
      </c>
      <c r="N2371" s="96">
        <v>870</v>
      </c>
      <c r="P2371" s="6">
        <f t="shared" si="826"/>
        <v>870</v>
      </c>
      <c r="Q2371" s="7">
        <f t="shared" si="828"/>
        <v>3927135.950000002</v>
      </c>
      <c r="R2371" s="44" t="str">
        <f>VLOOKUP(F2371,'Set up'!$A$2:$E$48,5,FALSE)</f>
        <v>Trsf</v>
      </c>
    </row>
    <row r="2372" spans="1:19" ht="15" customHeight="1" x14ac:dyDescent="0.35">
      <c r="A2372" s="4">
        <v>45261</v>
      </c>
      <c r="B2372" s="5">
        <f t="shared" si="834"/>
        <v>12</v>
      </c>
      <c r="C2372" s="5">
        <f t="shared" si="835"/>
        <v>2023</v>
      </c>
      <c r="D2372" s="88" t="s">
        <v>2182</v>
      </c>
      <c r="E2372" s="5" t="str">
        <f>VLOOKUP(F2372,'Set up'!$A$2:$C$48,2,FALSE)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up'!$A$2:$C$48,3,FALSE)</f>
        <v>Cash</v>
      </c>
      <c r="J2372" s="5">
        <f>VLOOKUP(F2372,'Set up'!$A$2:$D$48,4,FALSE)</f>
        <v>0</v>
      </c>
      <c r="K2372" s="4">
        <f t="shared" si="836"/>
        <v>45261</v>
      </c>
      <c r="L2372" s="5">
        <f t="shared" si="837"/>
        <v>12</v>
      </c>
      <c r="M2372" s="5">
        <f t="shared" si="838"/>
        <v>2023</v>
      </c>
      <c r="N2372" s="96">
        <v>702</v>
      </c>
      <c r="P2372" s="6">
        <f t="shared" si="826"/>
        <v>702</v>
      </c>
      <c r="Q2372" s="7">
        <f t="shared" si="828"/>
        <v>3927837.950000002</v>
      </c>
      <c r="R2372" s="44" t="str">
        <f>VLOOKUP(F2372,'Set up'!$A$2:$E$48,5,FALSE)</f>
        <v>Trsf</v>
      </c>
    </row>
    <row r="2373" spans="1:19" ht="15" customHeight="1" x14ac:dyDescent="0.35">
      <c r="A2373" s="4">
        <v>45261</v>
      </c>
      <c r="B2373" s="5">
        <f t="shared" si="834"/>
        <v>12</v>
      </c>
      <c r="C2373" s="5">
        <f t="shared" si="835"/>
        <v>2023</v>
      </c>
      <c r="D2373" s="88" t="s">
        <v>2183</v>
      </c>
      <c r="E2373" s="5" t="str">
        <f>VLOOKUP(F2373,'Set up'!$A$2:$C$48,2,FALSE)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up'!$A$2:$C$48,3,FALSE)</f>
        <v>Cash</v>
      </c>
      <c r="J2373" s="5">
        <f>VLOOKUP(F2373,'Set up'!$A$2:$D$48,4,FALSE)</f>
        <v>0</v>
      </c>
      <c r="K2373" s="4">
        <f t="shared" si="836"/>
        <v>45261</v>
      </c>
      <c r="L2373" s="5">
        <f t="shared" si="837"/>
        <v>12</v>
      </c>
      <c r="M2373" s="5">
        <f t="shared" si="838"/>
        <v>2023</v>
      </c>
      <c r="N2373" s="96">
        <v>237</v>
      </c>
      <c r="O2373" s="6">
        <f t="shared" ref="O2373:O2379" si="839">-N2373</f>
        <v>-237</v>
      </c>
      <c r="P2373" s="6">
        <f t="shared" si="826"/>
        <v>0</v>
      </c>
      <c r="Q2373" s="7">
        <f t="shared" si="828"/>
        <v>3928074.950000002</v>
      </c>
      <c r="R2373" s="44" t="str">
        <f>VLOOKUP(F2373,'Set up'!$A$2:$E$48,5,FALSE)</f>
        <v>Trsf</v>
      </c>
      <c r="S2373" s="1" t="s">
        <v>2220</v>
      </c>
    </row>
    <row r="2374" spans="1:19" ht="15" customHeight="1" x14ac:dyDescent="0.35">
      <c r="A2374" s="4">
        <v>45262</v>
      </c>
      <c r="B2374" s="5">
        <f t="shared" si="834"/>
        <v>12</v>
      </c>
      <c r="C2374" s="5">
        <f t="shared" si="835"/>
        <v>2023</v>
      </c>
      <c r="D2374" s="88" t="s">
        <v>2184</v>
      </c>
      <c r="E2374" s="5" t="str">
        <f>VLOOKUP(F2374,'Set up'!$A$2:$C$48,2,FALSE)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up'!$A$2:$C$48,3,FALSE)</f>
        <v>Cash</v>
      </c>
      <c r="J2374" s="5">
        <f>VLOOKUP(F2374,'Set up'!$A$2:$D$48,4,FALSE)</f>
        <v>0</v>
      </c>
      <c r="K2374" s="4">
        <f t="shared" si="836"/>
        <v>45262</v>
      </c>
      <c r="L2374" s="5">
        <f t="shared" si="837"/>
        <v>12</v>
      </c>
      <c r="M2374" s="5">
        <f t="shared" si="838"/>
        <v>2023</v>
      </c>
      <c r="N2374" s="96">
        <v>1606</v>
      </c>
      <c r="O2374" s="6">
        <f t="shared" si="839"/>
        <v>-1606</v>
      </c>
      <c r="P2374" s="6">
        <f t="shared" si="826"/>
        <v>0</v>
      </c>
      <c r="Q2374" s="7">
        <f t="shared" si="828"/>
        <v>3929680.950000002</v>
      </c>
      <c r="R2374" s="44" t="str">
        <f>VLOOKUP(F2374,'Set up'!$A$2:$E$48,5,FALSE)</f>
        <v>Cash</v>
      </c>
      <c r="S2374" s="1" t="s">
        <v>2221</v>
      </c>
    </row>
    <row r="2375" spans="1:19" ht="15" customHeight="1" x14ac:dyDescent="0.35">
      <c r="A2375" s="4">
        <v>45262</v>
      </c>
      <c r="B2375" s="5">
        <f t="shared" si="834"/>
        <v>12</v>
      </c>
      <c r="C2375" s="5">
        <f t="shared" si="835"/>
        <v>2023</v>
      </c>
      <c r="D2375" s="88" t="s">
        <v>2184</v>
      </c>
      <c r="E2375" s="5" t="str">
        <f>VLOOKUP(F2375,'Set up'!$A$2:$C$48,2,FALSE)</f>
        <v>C00000014</v>
      </c>
      <c r="F2375" s="1" t="s">
        <v>262</v>
      </c>
      <c r="G2375" s="99" t="s">
        <v>2100</v>
      </c>
      <c r="H2375" s="5">
        <v>1</v>
      </c>
      <c r="I2375" s="5" t="str">
        <f>VLOOKUP(F2375,'Set up'!$A$2:$C$48,3,FALSE)</f>
        <v>Cash</v>
      </c>
      <c r="J2375" s="5">
        <f>VLOOKUP(F2375,'Set up'!$A$2:$D$48,4,FALSE)</f>
        <v>0</v>
      </c>
      <c r="K2375" s="4">
        <f t="shared" si="836"/>
        <v>45262</v>
      </c>
      <c r="L2375" s="5">
        <f t="shared" si="837"/>
        <v>12</v>
      </c>
      <c r="M2375" s="5">
        <f t="shared" si="838"/>
        <v>2023</v>
      </c>
      <c r="N2375" s="96">
        <v>1597.5</v>
      </c>
      <c r="O2375" s="6">
        <f t="shared" si="839"/>
        <v>-1597.5</v>
      </c>
      <c r="P2375" s="6">
        <f t="shared" si="826"/>
        <v>0</v>
      </c>
      <c r="Q2375" s="7">
        <f t="shared" si="828"/>
        <v>3931278.450000002</v>
      </c>
      <c r="R2375" s="44" t="str">
        <f>VLOOKUP(F2375,'Set up'!$A$2:$E$48,5,FALSE)</f>
        <v>Cash</v>
      </c>
      <c r="S2375" s="1" t="s">
        <v>2221</v>
      </c>
    </row>
    <row r="2376" spans="1:19" ht="15" customHeight="1" x14ac:dyDescent="0.35">
      <c r="A2376" s="4">
        <v>45262</v>
      </c>
      <c r="B2376" s="5">
        <f t="shared" si="834"/>
        <v>12</v>
      </c>
      <c r="C2376" s="5">
        <f t="shared" si="835"/>
        <v>2023</v>
      </c>
      <c r="D2376" s="88" t="s">
        <v>2184</v>
      </c>
      <c r="E2376" s="5" t="str">
        <f>VLOOKUP(F2376,'Set up'!$A$2:$C$48,2,FALSE)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up'!$A$2:$C$48,3,FALSE)</f>
        <v>Cash</v>
      </c>
      <c r="J2376" s="5">
        <f>VLOOKUP(F2376,'Set up'!$A$2:$D$48,4,FALSE)</f>
        <v>0</v>
      </c>
      <c r="K2376" s="4">
        <f t="shared" si="836"/>
        <v>45262</v>
      </c>
      <c r="L2376" s="5">
        <f t="shared" si="837"/>
        <v>12</v>
      </c>
      <c r="M2376" s="5">
        <f t="shared" si="838"/>
        <v>2023</v>
      </c>
      <c r="N2376" s="96">
        <v>840</v>
      </c>
      <c r="O2376" s="6">
        <f t="shared" si="839"/>
        <v>-840</v>
      </c>
      <c r="P2376" s="6">
        <f t="shared" si="826"/>
        <v>0</v>
      </c>
      <c r="Q2376" s="7">
        <f t="shared" si="828"/>
        <v>3932118.450000002</v>
      </c>
      <c r="R2376" s="44" t="str">
        <f>VLOOKUP(F2376,'Set up'!$A$2:$E$48,5,FALSE)</f>
        <v>Cash</v>
      </c>
      <c r="S2376" s="1" t="s">
        <v>2221</v>
      </c>
    </row>
    <row r="2377" spans="1:19" ht="15" customHeight="1" x14ac:dyDescent="0.35">
      <c r="A2377" s="4">
        <v>45262</v>
      </c>
      <c r="B2377" s="5">
        <f t="shared" si="834"/>
        <v>12</v>
      </c>
      <c r="C2377" s="5">
        <f t="shared" si="835"/>
        <v>2023</v>
      </c>
      <c r="D2377" s="88" t="s">
        <v>2184</v>
      </c>
      <c r="E2377" s="5" t="str">
        <f>VLOOKUP(F2377,'Set up'!$A$2:$C$48,2,FALSE)</f>
        <v>C00000014</v>
      </c>
      <c r="F2377" s="1" t="s">
        <v>262</v>
      </c>
      <c r="G2377" s="99" t="s">
        <v>2099</v>
      </c>
      <c r="H2377" s="5">
        <v>3</v>
      </c>
      <c r="I2377" s="5" t="str">
        <f>VLOOKUP(F2377,'Set up'!$A$2:$C$48,3,FALSE)</f>
        <v>Cash</v>
      </c>
      <c r="J2377" s="5">
        <f>VLOOKUP(F2377,'Set up'!$A$2:$D$48,4,FALSE)</f>
        <v>0</v>
      </c>
      <c r="K2377" s="4">
        <f t="shared" si="836"/>
        <v>45262</v>
      </c>
      <c r="L2377" s="5">
        <f t="shared" si="837"/>
        <v>12</v>
      </c>
      <c r="M2377" s="5">
        <f t="shared" si="838"/>
        <v>2023</v>
      </c>
      <c r="N2377" s="96">
        <v>851.4</v>
      </c>
      <c r="O2377" s="6">
        <f t="shared" si="839"/>
        <v>-851.4</v>
      </c>
      <c r="P2377" s="6">
        <f t="shared" si="826"/>
        <v>0</v>
      </c>
      <c r="Q2377" s="7">
        <f t="shared" si="828"/>
        <v>3932969.850000002</v>
      </c>
      <c r="R2377" s="44" t="str">
        <f>VLOOKUP(F2377,'Set up'!$A$2:$E$48,5,FALSE)</f>
        <v>Cash</v>
      </c>
      <c r="S2377" s="1" t="s">
        <v>2221</v>
      </c>
    </row>
    <row r="2378" spans="1:19" ht="15" customHeight="1" x14ac:dyDescent="0.35">
      <c r="A2378" s="4">
        <v>45262</v>
      </c>
      <c r="B2378" s="5">
        <f t="shared" si="834"/>
        <v>12</v>
      </c>
      <c r="C2378" s="5">
        <f t="shared" si="835"/>
        <v>2023</v>
      </c>
      <c r="D2378" s="88" t="s">
        <v>2184</v>
      </c>
      <c r="E2378" s="5" t="str">
        <f>VLOOKUP(F2378,'Set up'!$A$2:$C$48,2,FALSE)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up'!$A$2:$C$48,3,FALSE)</f>
        <v>Cash</v>
      </c>
      <c r="J2378" s="5">
        <f>VLOOKUP(F2378,'Set up'!$A$2:$D$48,4,FALSE)</f>
        <v>0</v>
      </c>
      <c r="K2378" s="4">
        <f t="shared" si="836"/>
        <v>45262</v>
      </c>
      <c r="L2378" s="5">
        <f t="shared" si="837"/>
        <v>12</v>
      </c>
      <c r="M2378" s="5">
        <f t="shared" si="838"/>
        <v>2023</v>
      </c>
      <c r="N2378" s="96">
        <v>105</v>
      </c>
      <c r="O2378" s="6">
        <f t="shared" si="839"/>
        <v>-105</v>
      </c>
      <c r="P2378" s="6">
        <f t="shared" si="826"/>
        <v>0</v>
      </c>
      <c r="Q2378" s="7">
        <f t="shared" si="828"/>
        <v>3933074.850000002</v>
      </c>
      <c r="R2378" s="44" t="str">
        <f>VLOOKUP(F2378,'Set up'!$A$2:$E$48,5,FALSE)</f>
        <v>Cash</v>
      </c>
      <c r="S2378" s="1" t="s">
        <v>2221</v>
      </c>
    </row>
    <row r="2379" spans="1:19" ht="15" customHeight="1" x14ac:dyDescent="0.35">
      <c r="A2379" s="4">
        <v>45262</v>
      </c>
      <c r="B2379" s="5">
        <f t="shared" si="834"/>
        <v>12</v>
      </c>
      <c r="C2379" s="5">
        <f t="shared" si="835"/>
        <v>2023</v>
      </c>
      <c r="D2379" s="88" t="s">
        <v>2184</v>
      </c>
      <c r="E2379" s="5" t="str">
        <f>VLOOKUP(F2379,'Set up'!$A$2:$C$48,2,FALSE)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up'!$A$2:$C$48,3,FALSE)</f>
        <v>Cash</v>
      </c>
      <c r="J2379" s="5">
        <f>VLOOKUP(F2379,'Set up'!$A$2:$D$48,4,FALSE)</f>
        <v>0</v>
      </c>
      <c r="K2379" s="4">
        <f t="shared" si="836"/>
        <v>45262</v>
      </c>
      <c r="L2379" s="5">
        <f t="shared" si="837"/>
        <v>12</v>
      </c>
      <c r="M2379" s="5">
        <f t="shared" si="838"/>
        <v>2023</v>
      </c>
      <c r="N2379" s="96">
        <v>480</v>
      </c>
      <c r="O2379" s="6">
        <f t="shared" si="839"/>
        <v>-480</v>
      </c>
      <c r="P2379" s="6">
        <f t="shared" si="826"/>
        <v>0</v>
      </c>
      <c r="Q2379" s="7">
        <f t="shared" si="828"/>
        <v>3933554.850000002</v>
      </c>
      <c r="R2379" s="44" t="str">
        <f>VLOOKUP(F2379,'Set up'!$A$2:$E$48,5,FALSE)</f>
        <v>Cash</v>
      </c>
      <c r="S2379" s="1" t="s">
        <v>2221</v>
      </c>
    </row>
    <row r="2380" spans="1:19" ht="15" customHeight="1" x14ac:dyDescent="0.35">
      <c r="A2380" s="4">
        <v>45262</v>
      </c>
      <c r="B2380" s="5">
        <f t="shared" si="834"/>
        <v>12</v>
      </c>
      <c r="C2380" s="5">
        <f t="shared" si="835"/>
        <v>2023</v>
      </c>
      <c r="D2380" s="88" t="s">
        <v>2185</v>
      </c>
      <c r="E2380" s="5" t="str">
        <f>VLOOKUP(F2380,'Set up'!$A$2:$C$48,2,FALSE)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up'!$A$2:$C$48,3,FALSE)</f>
        <v>Cash</v>
      </c>
      <c r="J2380" s="5">
        <f>VLOOKUP(F2380,'Set up'!$A$2:$D$48,4,FALSE)</f>
        <v>0</v>
      </c>
      <c r="K2380" s="4">
        <f t="shared" si="836"/>
        <v>45262</v>
      </c>
      <c r="L2380" s="5">
        <f t="shared" si="837"/>
        <v>12</v>
      </c>
      <c r="M2380" s="5">
        <f t="shared" si="838"/>
        <v>2023</v>
      </c>
      <c r="N2380" s="96">
        <v>1738</v>
      </c>
      <c r="P2380" s="6">
        <f t="shared" si="826"/>
        <v>1738</v>
      </c>
      <c r="Q2380" s="7">
        <f t="shared" si="828"/>
        <v>3935292.850000002</v>
      </c>
      <c r="R2380" s="44" t="str">
        <f>VLOOKUP(F2380,'Set up'!$A$2:$E$48,5,FALSE)</f>
        <v>PD Chq</v>
      </c>
    </row>
    <row r="2381" spans="1:19" ht="15" customHeight="1" x14ac:dyDescent="0.35">
      <c r="A2381" s="4">
        <v>45262</v>
      </c>
      <c r="B2381" s="5">
        <f t="shared" si="834"/>
        <v>12</v>
      </c>
      <c r="C2381" s="5">
        <f t="shared" si="835"/>
        <v>2023</v>
      </c>
      <c r="D2381" s="88" t="s">
        <v>2185</v>
      </c>
      <c r="E2381" s="5" t="str">
        <f>VLOOKUP(F2381,'Set up'!$A$2:$C$48,2,FALSE)</f>
        <v>C00000021</v>
      </c>
      <c r="F2381" s="1" t="s">
        <v>491</v>
      </c>
      <c r="G2381" s="99" t="s">
        <v>2132</v>
      </c>
      <c r="H2381" s="5">
        <v>1</v>
      </c>
      <c r="I2381" s="5" t="str">
        <f>VLOOKUP(F2381,'Set up'!$A$2:$C$48,3,FALSE)</f>
        <v>Cash</v>
      </c>
      <c r="J2381" s="5">
        <f>VLOOKUP(F2381,'Set up'!$A$2:$D$48,4,FALSE)</f>
        <v>0</v>
      </c>
      <c r="K2381" s="4">
        <f t="shared" si="836"/>
        <v>45262</v>
      </c>
      <c r="L2381" s="5">
        <f t="shared" si="837"/>
        <v>12</v>
      </c>
      <c r="M2381" s="5">
        <f t="shared" si="838"/>
        <v>2023</v>
      </c>
      <c r="N2381" s="96">
        <v>277.5</v>
      </c>
      <c r="P2381" s="6">
        <f t="shared" si="826"/>
        <v>277.5</v>
      </c>
      <c r="Q2381" s="7">
        <f t="shared" si="828"/>
        <v>3935570.350000002</v>
      </c>
      <c r="R2381" s="44" t="str">
        <f>VLOOKUP(F2381,'Set up'!$A$2:$E$48,5,FALSE)</f>
        <v>PD Chq</v>
      </c>
    </row>
    <row r="2382" spans="1:19" ht="15" customHeight="1" x14ac:dyDescent="0.35">
      <c r="A2382" s="4">
        <v>45262</v>
      </c>
      <c r="B2382" s="5">
        <f t="shared" si="834"/>
        <v>12</v>
      </c>
      <c r="C2382" s="5">
        <f t="shared" si="835"/>
        <v>2023</v>
      </c>
      <c r="D2382" s="88" t="s">
        <v>2185</v>
      </c>
      <c r="E2382" s="5" t="str">
        <f>VLOOKUP(F2382,'Set up'!$A$2:$C$48,2,FALSE)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up'!$A$2:$C$48,3,FALSE)</f>
        <v>Cash</v>
      </c>
      <c r="J2382" s="5">
        <f>VLOOKUP(F2382,'Set up'!$A$2:$D$48,4,FALSE)</f>
        <v>0</v>
      </c>
      <c r="K2382" s="4">
        <f t="shared" si="836"/>
        <v>45262</v>
      </c>
      <c r="L2382" s="5">
        <f t="shared" si="837"/>
        <v>12</v>
      </c>
      <c r="M2382" s="5">
        <f t="shared" si="838"/>
        <v>2023</v>
      </c>
      <c r="N2382" s="96">
        <v>450</v>
      </c>
      <c r="P2382" s="6">
        <f t="shared" si="826"/>
        <v>450</v>
      </c>
      <c r="Q2382" s="7">
        <f t="shared" si="828"/>
        <v>3936020.350000002</v>
      </c>
      <c r="R2382" s="44" t="str">
        <f>VLOOKUP(F2382,'Set up'!$A$2:$E$48,5,FALSE)</f>
        <v>PD Chq</v>
      </c>
    </row>
    <row r="2383" spans="1:19" ht="15" customHeight="1" x14ac:dyDescent="0.35">
      <c r="A2383" s="4">
        <v>45262</v>
      </c>
      <c r="B2383" s="5">
        <f t="shared" si="834"/>
        <v>12</v>
      </c>
      <c r="C2383" s="5">
        <f t="shared" si="835"/>
        <v>2023</v>
      </c>
      <c r="D2383" s="88" t="s">
        <v>2185</v>
      </c>
      <c r="E2383" s="5" t="str">
        <f>VLOOKUP(F2383,'Set up'!$A$2:$C$48,2,FALSE)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up'!$A$2:$C$48,3,FALSE)</f>
        <v>Cash</v>
      </c>
      <c r="J2383" s="5">
        <f>VLOOKUP(F2383,'Set up'!$A$2:$D$48,4,FALSE)</f>
        <v>0</v>
      </c>
      <c r="K2383" s="4">
        <f t="shared" si="836"/>
        <v>45262</v>
      </c>
      <c r="L2383" s="5">
        <f t="shared" si="837"/>
        <v>12</v>
      </c>
      <c r="M2383" s="5">
        <f t="shared" si="838"/>
        <v>2023</v>
      </c>
      <c r="N2383" s="96">
        <v>95</v>
      </c>
      <c r="P2383" s="6">
        <f t="shared" si="826"/>
        <v>95</v>
      </c>
      <c r="Q2383" s="7">
        <f t="shared" si="828"/>
        <v>3936115.350000002</v>
      </c>
      <c r="R2383" s="44" t="str">
        <f>VLOOKUP(F2383,'Set up'!$A$2:$E$48,5,FALSE)</f>
        <v>PD Chq</v>
      </c>
    </row>
    <row r="2384" spans="1:19" ht="15" customHeight="1" x14ac:dyDescent="0.35">
      <c r="A2384" s="4">
        <v>45262</v>
      </c>
      <c r="B2384" s="5">
        <f t="shared" si="834"/>
        <v>12</v>
      </c>
      <c r="C2384" s="5">
        <f t="shared" si="835"/>
        <v>2023</v>
      </c>
      <c r="D2384" s="88" t="s">
        <v>2185</v>
      </c>
      <c r="E2384" s="5" t="str">
        <f>VLOOKUP(F2384,'Set up'!$A$2:$C$48,2,FALSE)</f>
        <v>C00000021</v>
      </c>
      <c r="F2384" s="1" t="s">
        <v>491</v>
      </c>
      <c r="G2384" s="99" t="s">
        <v>2133</v>
      </c>
      <c r="H2384" s="5">
        <v>5</v>
      </c>
      <c r="I2384" s="5" t="str">
        <f>VLOOKUP(F2384,'Set up'!$A$2:$C$48,3,FALSE)</f>
        <v>Cash</v>
      </c>
      <c r="J2384" s="5">
        <f>VLOOKUP(F2384,'Set up'!$A$2:$D$48,4,FALSE)</f>
        <v>0</v>
      </c>
      <c r="K2384" s="4">
        <f t="shared" si="836"/>
        <v>45262</v>
      </c>
      <c r="L2384" s="5">
        <f t="shared" si="837"/>
        <v>12</v>
      </c>
      <c r="M2384" s="5">
        <f t="shared" si="838"/>
        <v>2023</v>
      </c>
      <c r="N2384" s="96">
        <v>312.5</v>
      </c>
      <c r="P2384" s="6">
        <f t="shared" si="826"/>
        <v>312.5</v>
      </c>
      <c r="Q2384" s="7">
        <f t="shared" si="828"/>
        <v>3936427.850000002</v>
      </c>
      <c r="R2384" s="44" t="str">
        <f>VLOOKUP(F2384,'Set up'!$A$2:$E$48,5,FALSE)</f>
        <v>PD Chq</v>
      </c>
    </row>
    <row r="2385" spans="1:18" ht="15" customHeight="1" x14ac:dyDescent="0.35">
      <c r="A2385" s="4">
        <v>45262</v>
      </c>
      <c r="B2385" s="5">
        <f t="shared" si="834"/>
        <v>12</v>
      </c>
      <c r="C2385" s="5">
        <f t="shared" si="835"/>
        <v>2023</v>
      </c>
      <c r="D2385" s="88" t="s">
        <v>2185</v>
      </c>
      <c r="E2385" s="5" t="str">
        <f>VLOOKUP(F2385,'Set up'!$A$2:$C$48,2,FALSE)</f>
        <v>C00000021</v>
      </c>
      <c r="F2385" s="1" t="s">
        <v>491</v>
      </c>
      <c r="G2385" s="99" t="s">
        <v>2134</v>
      </c>
      <c r="H2385" s="5">
        <v>10</v>
      </c>
      <c r="I2385" s="5" t="str">
        <f>VLOOKUP(F2385,'Set up'!$A$2:$C$48,3,FALSE)</f>
        <v>Cash</v>
      </c>
      <c r="J2385" s="5">
        <f>VLOOKUP(F2385,'Set up'!$A$2:$D$48,4,FALSE)</f>
        <v>0</v>
      </c>
      <c r="K2385" s="4">
        <f t="shared" si="836"/>
        <v>45262</v>
      </c>
      <c r="L2385" s="5">
        <f t="shared" si="837"/>
        <v>12</v>
      </c>
      <c r="M2385" s="5">
        <f t="shared" si="838"/>
        <v>2023</v>
      </c>
      <c r="N2385" s="96">
        <v>576</v>
      </c>
      <c r="P2385" s="6">
        <f t="shared" si="826"/>
        <v>576</v>
      </c>
      <c r="Q2385" s="7">
        <f t="shared" si="828"/>
        <v>3937003.850000002</v>
      </c>
      <c r="R2385" s="44" t="str">
        <f>VLOOKUP(F2385,'Set up'!$A$2:$E$48,5,FALSE)</f>
        <v>PD Chq</v>
      </c>
    </row>
    <row r="2386" spans="1:18" ht="15" customHeight="1" x14ac:dyDescent="0.35">
      <c r="A2386" s="4">
        <v>45264</v>
      </c>
      <c r="B2386" s="5">
        <f t="shared" si="834"/>
        <v>12</v>
      </c>
      <c r="C2386" s="5">
        <f t="shared" si="835"/>
        <v>2023</v>
      </c>
      <c r="D2386" s="88" t="s">
        <v>2186</v>
      </c>
      <c r="E2386" s="5" t="str">
        <f>VLOOKUP(F2386,'Set up'!$A$2:$C$48,2,FALSE)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up'!$A$2:$C$48,3,FALSE)</f>
        <v>Cash</v>
      </c>
      <c r="J2386" s="5">
        <f>VLOOKUP(F2386,'Set up'!$A$2:$D$48,4,FALSE)</f>
        <v>0</v>
      </c>
      <c r="K2386" s="4">
        <f t="shared" si="836"/>
        <v>45264</v>
      </c>
      <c r="L2386" s="5">
        <f t="shared" si="837"/>
        <v>12</v>
      </c>
      <c r="M2386" s="5">
        <f t="shared" si="838"/>
        <v>2023</v>
      </c>
      <c r="N2386" s="96">
        <v>250</v>
      </c>
      <c r="P2386" s="6">
        <f t="shared" si="826"/>
        <v>250</v>
      </c>
      <c r="Q2386" s="7">
        <f t="shared" si="828"/>
        <v>3937253.850000002</v>
      </c>
      <c r="R2386" s="44" t="str">
        <f>VLOOKUP(F2386,'Set up'!$A$2:$E$48,5,FALSE)</f>
        <v>Trsf</v>
      </c>
    </row>
    <row r="2387" spans="1:18" ht="15" customHeight="1" x14ac:dyDescent="0.35">
      <c r="A2387" s="4">
        <v>45264</v>
      </c>
      <c r="B2387" s="5">
        <f t="shared" si="834"/>
        <v>12</v>
      </c>
      <c r="C2387" s="5">
        <f t="shared" si="835"/>
        <v>2023</v>
      </c>
      <c r="D2387" s="88" t="s">
        <v>2187</v>
      </c>
      <c r="E2387" s="5" t="str">
        <f>VLOOKUP(F2387,'Set up'!$A$2:$C$48,2,FALSE)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up'!$A$2:$C$48,3,FALSE)</f>
        <v>Cash</v>
      </c>
      <c r="J2387" s="5">
        <f>VLOOKUP(F2387,'Set up'!$A$2:$D$48,4,FALSE)</f>
        <v>0</v>
      </c>
      <c r="K2387" s="4">
        <f t="shared" si="836"/>
        <v>45264</v>
      </c>
      <c r="L2387" s="5">
        <f t="shared" si="837"/>
        <v>12</v>
      </c>
      <c r="M2387" s="5">
        <f t="shared" si="838"/>
        <v>2023</v>
      </c>
      <c r="N2387" s="96">
        <v>6424</v>
      </c>
      <c r="P2387" s="6">
        <f t="shared" ref="P2387:P2452" si="840">SUM(N2387+O2387)</f>
        <v>6424</v>
      </c>
      <c r="Q2387" s="7">
        <f t="shared" si="828"/>
        <v>3943677.850000002</v>
      </c>
      <c r="R2387" s="44" t="str">
        <f>VLOOKUP(F2387,'Set up'!$A$2:$E$48,5,FALSE)</f>
        <v>Trsf</v>
      </c>
    </row>
    <row r="2388" spans="1:18" ht="15" customHeight="1" x14ac:dyDescent="0.35">
      <c r="A2388" s="4">
        <v>45264</v>
      </c>
      <c r="B2388" s="5">
        <f t="shared" si="834"/>
        <v>12</v>
      </c>
      <c r="C2388" s="5">
        <f t="shared" si="835"/>
        <v>2023</v>
      </c>
      <c r="D2388" s="88" t="s">
        <v>2187</v>
      </c>
      <c r="E2388" s="5" t="str">
        <f>VLOOKUP(F2388,'Set up'!$A$2:$C$48,2,FALSE)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up'!$A$2:$C$48,3,FALSE)</f>
        <v>Cash</v>
      </c>
      <c r="J2388" s="5">
        <f>VLOOKUP(F2388,'Set up'!$A$2:$D$48,4,FALSE)</f>
        <v>0</v>
      </c>
      <c r="K2388" s="4">
        <f t="shared" si="836"/>
        <v>45264</v>
      </c>
      <c r="L2388" s="5">
        <f t="shared" si="837"/>
        <v>12</v>
      </c>
      <c r="M2388" s="5">
        <f t="shared" si="838"/>
        <v>2023</v>
      </c>
      <c r="N2388" s="96">
        <v>2088</v>
      </c>
      <c r="P2388" s="6">
        <f t="shared" si="840"/>
        <v>2088</v>
      </c>
      <c r="Q2388" s="7">
        <f t="shared" si="828"/>
        <v>3945765.850000002</v>
      </c>
      <c r="R2388" s="44" t="str">
        <f>VLOOKUP(F2388,'Set up'!$A$2:$E$48,5,FALSE)</f>
        <v>Trsf</v>
      </c>
    </row>
    <row r="2389" spans="1:18" ht="15" customHeight="1" x14ac:dyDescent="0.35">
      <c r="A2389" s="4">
        <v>45264</v>
      </c>
      <c r="B2389" s="5">
        <f t="shared" si="834"/>
        <v>12</v>
      </c>
      <c r="C2389" s="5">
        <f t="shared" si="835"/>
        <v>2023</v>
      </c>
      <c r="D2389" s="88" t="s">
        <v>2187</v>
      </c>
      <c r="E2389" s="5" t="str">
        <f>VLOOKUP(F2389,'Set up'!$A$2:$C$48,2,FALSE)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up'!$A$2:$C$48,3,FALSE)</f>
        <v>Cash</v>
      </c>
      <c r="J2389" s="5">
        <f>VLOOKUP(F2389,'Set up'!$A$2:$D$48,4,FALSE)</f>
        <v>0</v>
      </c>
      <c r="K2389" s="4">
        <f t="shared" si="836"/>
        <v>45264</v>
      </c>
      <c r="L2389" s="5">
        <f t="shared" si="837"/>
        <v>12</v>
      </c>
      <c r="M2389" s="5">
        <f t="shared" si="838"/>
        <v>2023</v>
      </c>
      <c r="N2389" s="96">
        <v>1170</v>
      </c>
      <c r="P2389" s="6">
        <f t="shared" si="840"/>
        <v>1170</v>
      </c>
      <c r="Q2389" s="7">
        <f t="shared" si="828"/>
        <v>3946935.850000002</v>
      </c>
      <c r="R2389" s="44" t="str">
        <f>VLOOKUP(F2389,'Set up'!$A$2:$E$48,5,FALSE)</f>
        <v>Trsf</v>
      </c>
    </row>
    <row r="2390" spans="1:18" ht="15" customHeight="1" x14ac:dyDescent="0.35">
      <c r="A2390" s="4">
        <v>45267</v>
      </c>
      <c r="B2390" s="5">
        <f t="shared" si="834"/>
        <v>12</v>
      </c>
      <c r="C2390" s="5">
        <f t="shared" si="835"/>
        <v>2023</v>
      </c>
      <c r="D2390" s="88" t="s">
        <v>2188</v>
      </c>
      <c r="E2390" s="5" t="str">
        <f>VLOOKUP(F2390,'Set up'!$A$2:$C$48,2,FALSE)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up'!$A$2:$C$48,3,FALSE)</f>
        <v>Cash</v>
      </c>
      <c r="J2390" s="5">
        <f>VLOOKUP(F2390,'Set up'!$A$2:$D$48,4,FALSE)</f>
        <v>0</v>
      </c>
      <c r="K2390" s="4">
        <f t="shared" si="836"/>
        <v>45267</v>
      </c>
      <c r="L2390" s="5">
        <f t="shared" si="837"/>
        <v>12</v>
      </c>
      <c r="M2390" s="5">
        <f t="shared" si="838"/>
        <v>2023</v>
      </c>
      <c r="N2390" s="96">
        <v>1738</v>
      </c>
      <c r="P2390" s="6">
        <f t="shared" si="840"/>
        <v>1738</v>
      </c>
      <c r="Q2390" s="7">
        <f t="shared" si="828"/>
        <v>3948673.850000002</v>
      </c>
      <c r="R2390" s="44" t="str">
        <f>VLOOKUP(F2390,'Set up'!$A$2:$E$48,5,FALSE)</f>
        <v>PD Chq</v>
      </c>
    </row>
    <row r="2391" spans="1:18" ht="15" customHeight="1" x14ac:dyDescent="0.35">
      <c r="A2391" s="4">
        <v>45267</v>
      </c>
      <c r="B2391" s="5">
        <f t="shared" si="834"/>
        <v>12</v>
      </c>
      <c r="C2391" s="5">
        <f t="shared" si="835"/>
        <v>2023</v>
      </c>
      <c r="D2391" s="88" t="s">
        <v>2188</v>
      </c>
      <c r="E2391" s="5" t="str">
        <f>VLOOKUP(F2391,'Set up'!$A$2:$C$48,2,FALSE)</f>
        <v>C00000021</v>
      </c>
      <c r="F2391" s="1" t="s">
        <v>491</v>
      </c>
      <c r="G2391" s="99" t="s">
        <v>2132</v>
      </c>
      <c r="H2391" s="5">
        <v>2</v>
      </c>
      <c r="I2391" s="5" t="str">
        <f>VLOOKUP(F2391,'Set up'!$A$2:$C$48,3,FALSE)</f>
        <v>Cash</v>
      </c>
      <c r="J2391" s="5">
        <f>VLOOKUP(F2391,'Set up'!$A$2:$D$48,4,FALSE)</f>
        <v>0</v>
      </c>
      <c r="K2391" s="4">
        <f t="shared" si="836"/>
        <v>45267</v>
      </c>
      <c r="L2391" s="5">
        <f t="shared" si="837"/>
        <v>12</v>
      </c>
      <c r="M2391" s="5">
        <f t="shared" si="838"/>
        <v>2023</v>
      </c>
      <c r="N2391" s="96">
        <v>555</v>
      </c>
      <c r="P2391" s="6">
        <f t="shared" si="840"/>
        <v>555</v>
      </c>
      <c r="Q2391" s="7">
        <f t="shared" si="828"/>
        <v>3949228.850000002</v>
      </c>
      <c r="R2391" s="44" t="str">
        <f>VLOOKUP(F2391,'Set up'!$A$2:$E$48,5,FALSE)</f>
        <v>PD Chq</v>
      </c>
    </row>
    <row r="2392" spans="1:18" ht="15" customHeight="1" x14ac:dyDescent="0.35">
      <c r="A2392" s="4">
        <v>45267</v>
      </c>
      <c r="B2392" s="5">
        <f t="shared" si="834"/>
        <v>12</v>
      </c>
      <c r="C2392" s="5">
        <f t="shared" si="835"/>
        <v>2023</v>
      </c>
      <c r="D2392" s="88" t="s">
        <v>2188</v>
      </c>
      <c r="E2392" s="5" t="str">
        <f>VLOOKUP(F2392,'Set up'!$A$2:$C$48,2,FALSE)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up'!$A$2:$C$48,3,FALSE)</f>
        <v>Cash</v>
      </c>
      <c r="J2392" s="5">
        <f>VLOOKUP(F2392,'Set up'!$A$2:$D$48,4,FALSE)</f>
        <v>0</v>
      </c>
      <c r="K2392" s="4">
        <f t="shared" si="836"/>
        <v>45267</v>
      </c>
      <c r="L2392" s="5">
        <f t="shared" si="837"/>
        <v>12</v>
      </c>
      <c r="M2392" s="5">
        <f t="shared" si="838"/>
        <v>2023</v>
      </c>
      <c r="N2392" s="96">
        <v>95</v>
      </c>
      <c r="P2392" s="6">
        <f t="shared" si="840"/>
        <v>95</v>
      </c>
      <c r="Q2392" s="7">
        <f t="shared" si="828"/>
        <v>3949323.850000002</v>
      </c>
      <c r="R2392" s="44" t="str">
        <f>VLOOKUP(F2392,'Set up'!$A$2:$E$48,5,FALSE)</f>
        <v>PD Chq</v>
      </c>
    </row>
    <row r="2393" spans="1:18" ht="15" customHeight="1" x14ac:dyDescent="0.35">
      <c r="A2393" s="4">
        <v>45267</v>
      </c>
      <c r="B2393" s="5">
        <f t="shared" si="834"/>
        <v>12</v>
      </c>
      <c r="C2393" s="5">
        <f t="shared" si="835"/>
        <v>2023</v>
      </c>
      <c r="D2393" s="88" t="s">
        <v>2188</v>
      </c>
      <c r="E2393" s="5" t="str">
        <f>VLOOKUP(F2393,'Set up'!$A$2:$C$48,2,FALSE)</f>
        <v>C00000021</v>
      </c>
      <c r="F2393" s="1" t="s">
        <v>491</v>
      </c>
      <c r="G2393" s="99" t="s">
        <v>2133</v>
      </c>
      <c r="H2393" s="5">
        <v>5</v>
      </c>
      <c r="I2393" s="5" t="str">
        <f>VLOOKUP(F2393,'Set up'!$A$2:$C$48,3,FALSE)</f>
        <v>Cash</v>
      </c>
      <c r="J2393" s="5">
        <f>VLOOKUP(F2393,'Set up'!$A$2:$D$48,4,FALSE)</f>
        <v>0</v>
      </c>
      <c r="K2393" s="4">
        <f t="shared" si="836"/>
        <v>45267</v>
      </c>
      <c r="L2393" s="5">
        <f t="shared" si="837"/>
        <v>12</v>
      </c>
      <c r="M2393" s="5">
        <f t="shared" si="838"/>
        <v>2023</v>
      </c>
      <c r="N2393" s="96">
        <v>312.5</v>
      </c>
      <c r="P2393" s="6">
        <f t="shared" si="840"/>
        <v>312.5</v>
      </c>
      <c r="Q2393" s="7">
        <f t="shared" si="828"/>
        <v>3949636.350000002</v>
      </c>
      <c r="R2393" s="44" t="str">
        <f>VLOOKUP(F2393,'Set up'!$A$2:$E$48,5,FALSE)</f>
        <v>PD Chq</v>
      </c>
    </row>
    <row r="2394" spans="1:18" ht="15" customHeight="1" x14ac:dyDescent="0.35">
      <c r="A2394" s="4">
        <v>45268</v>
      </c>
      <c r="B2394" s="5">
        <f t="shared" si="834"/>
        <v>12</v>
      </c>
      <c r="C2394" s="5">
        <f t="shared" si="835"/>
        <v>2023</v>
      </c>
      <c r="D2394" s="88" t="s">
        <v>2189</v>
      </c>
      <c r="E2394" s="5" t="str">
        <f>VLOOKUP(F2394,'Set up'!$A$2:$C$48,2,FALSE)</f>
        <v>C00000022</v>
      </c>
      <c r="F2394" s="1" t="s">
        <v>637</v>
      </c>
      <c r="G2394" s="99" t="s">
        <v>2135</v>
      </c>
      <c r="H2394" s="5">
        <v>1</v>
      </c>
      <c r="I2394" s="5" t="str">
        <f>VLOOKUP(F2394,'Set up'!$A$2:$C$48,3,FALSE)</f>
        <v>Cash</v>
      </c>
      <c r="J2394" s="5">
        <f>VLOOKUP(F2394,'Set up'!$A$2:$D$48,4,FALSE)</f>
        <v>0</v>
      </c>
      <c r="K2394" s="4">
        <f t="shared" si="836"/>
        <v>45268</v>
      </c>
      <c r="L2394" s="5">
        <f t="shared" si="837"/>
        <v>12</v>
      </c>
      <c r="M2394" s="5">
        <f t="shared" si="838"/>
        <v>2023</v>
      </c>
      <c r="N2394" s="96">
        <v>250</v>
      </c>
      <c r="P2394" s="6">
        <f t="shared" si="840"/>
        <v>250</v>
      </c>
      <c r="Q2394" s="7">
        <f t="shared" si="828"/>
        <v>3949886.350000002</v>
      </c>
      <c r="R2394" s="44" t="str">
        <f>VLOOKUP(F2394,'Set up'!$A$2:$E$48,5,FALSE)</f>
        <v>Trsf</v>
      </c>
    </row>
    <row r="2395" spans="1:18" ht="15" customHeight="1" x14ac:dyDescent="0.35">
      <c r="A2395" s="4">
        <v>45268</v>
      </c>
      <c r="B2395" s="5">
        <f t="shared" si="834"/>
        <v>12</v>
      </c>
      <c r="C2395" s="5">
        <f t="shared" si="835"/>
        <v>2023</v>
      </c>
      <c r="D2395" s="88" t="s">
        <v>2190</v>
      </c>
      <c r="E2395" s="5" t="str">
        <f>VLOOKUP(F2395,'Set up'!$A$2:$C$48,2,FALSE)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up'!$A$2:$C$48,3,FALSE)</f>
        <v>Cash</v>
      </c>
      <c r="J2395" s="5">
        <f>VLOOKUP(F2395,'Set up'!$A$2:$D$48,4,FALSE)</f>
        <v>0</v>
      </c>
      <c r="K2395" s="4">
        <f t="shared" si="836"/>
        <v>45268</v>
      </c>
      <c r="L2395" s="5">
        <f t="shared" si="837"/>
        <v>12</v>
      </c>
      <c r="M2395" s="5">
        <f t="shared" si="838"/>
        <v>2023</v>
      </c>
      <c r="N2395" s="96">
        <v>3600</v>
      </c>
      <c r="P2395" s="6">
        <f t="shared" si="840"/>
        <v>3600</v>
      </c>
      <c r="Q2395" s="7">
        <f t="shared" si="828"/>
        <v>3953486.350000002</v>
      </c>
      <c r="R2395" s="44" t="str">
        <f>VLOOKUP(F2395,'Set up'!$A$2:$E$48,5,FALSE)</f>
        <v>Trsf</v>
      </c>
    </row>
    <row r="2396" spans="1:18" ht="15" customHeight="1" x14ac:dyDescent="0.35">
      <c r="A2396" s="4">
        <v>45268</v>
      </c>
      <c r="B2396" s="5">
        <f t="shared" si="834"/>
        <v>12</v>
      </c>
      <c r="C2396" s="5">
        <f t="shared" si="835"/>
        <v>2023</v>
      </c>
      <c r="D2396" s="88" t="s">
        <v>2190</v>
      </c>
      <c r="E2396" s="5" t="str">
        <f>VLOOKUP(F2396,'Set up'!$A$2:$C$48,2,FALSE)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up'!$A$2:$C$48,3,FALSE)</f>
        <v>Cash</v>
      </c>
      <c r="J2396" s="5">
        <f>VLOOKUP(F2396,'Set up'!$A$2:$D$48,4,FALSE)</f>
        <v>0</v>
      </c>
      <c r="K2396" s="4">
        <f t="shared" si="836"/>
        <v>45268</v>
      </c>
      <c r="L2396" s="5">
        <f t="shared" si="837"/>
        <v>12</v>
      </c>
      <c r="M2396" s="5">
        <f t="shared" si="838"/>
        <v>2023</v>
      </c>
      <c r="N2396" s="96">
        <v>468</v>
      </c>
      <c r="P2396" s="6">
        <f t="shared" si="840"/>
        <v>468</v>
      </c>
      <c r="Q2396" s="7">
        <f t="shared" si="828"/>
        <v>3953954.350000002</v>
      </c>
      <c r="R2396" s="44" t="str">
        <f>VLOOKUP(F2396,'Set up'!$A$2:$E$48,5,FALSE)</f>
        <v>Trsf</v>
      </c>
    </row>
    <row r="2397" spans="1:18" ht="15" customHeight="1" x14ac:dyDescent="0.35">
      <c r="A2397" s="4">
        <v>45268</v>
      </c>
      <c r="B2397" s="5">
        <f t="shared" si="834"/>
        <v>12</v>
      </c>
      <c r="C2397" s="5">
        <f t="shared" si="835"/>
        <v>2023</v>
      </c>
      <c r="D2397" s="88" t="s">
        <v>2191</v>
      </c>
      <c r="E2397" s="5" t="str">
        <f>VLOOKUP(F2397,'Set up'!$A$2:$C$48,2,FALSE)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up'!$A$2:$C$48,3,FALSE)</f>
        <v>Cash</v>
      </c>
      <c r="J2397" s="5">
        <f>VLOOKUP(F2397,'Set up'!$A$2:$D$48,4,FALSE)</f>
        <v>0</v>
      </c>
      <c r="K2397" s="4">
        <f t="shared" si="836"/>
        <v>45268</v>
      </c>
      <c r="L2397" s="5">
        <f t="shared" si="837"/>
        <v>12</v>
      </c>
      <c r="M2397" s="5">
        <f t="shared" si="838"/>
        <v>2023</v>
      </c>
      <c r="N2397" s="96">
        <v>1738</v>
      </c>
      <c r="P2397" s="6">
        <f t="shared" si="840"/>
        <v>1738</v>
      </c>
      <c r="Q2397" s="7">
        <f t="shared" ref="Q2397:Q2463" si="841">SUM(Q2396+N2397)</f>
        <v>3955692.350000002</v>
      </c>
      <c r="R2397" s="44" t="str">
        <f>VLOOKUP(F2397,'Set up'!$A$2:$E$48,5,FALSE)</f>
        <v>Trsf</v>
      </c>
    </row>
    <row r="2398" spans="1:18" ht="15" customHeight="1" x14ac:dyDescent="0.35">
      <c r="A2398" s="4">
        <v>45268</v>
      </c>
      <c r="B2398" s="5">
        <f t="shared" si="834"/>
        <v>12</v>
      </c>
      <c r="C2398" s="5">
        <f t="shared" si="835"/>
        <v>2023</v>
      </c>
      <c r="D2398" s="88" t="s">
        <v>2191</v>
      </c>
      <c r="E2398" s="5" t="str">
        <f>VLOOKUP(F2398,'Set up'!$A$2:$C$48,2,FALSE)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up'!$A$2:$C$48,3,FALSE)</f>
        <v>Cash</v>
      </c>
      <c r="J2398" s="5">
        <f>VLOOKUP(F2398,'Set up'!$A$2:$D$48,4,FALSE)</f>
        <v>0</v>
      </c>
      <c r="K2398" s="4">
        <f t="shared" si="836"/>
        <v>45268</v>
      </c>
      <c r="L2398" s="5">
        <f t="shared" si="837"/>
        <v>12</v>
      </c>
      <c r="M2398" s="5">
        <f t="shared" si="838"/>
        <v>2023</v>
      </c>
      <c r="N2398" s="96">
        <v>405</v>
      </c>
      <c r="P2398" s="6">
        <f t="shared" si="840"/>
        <v>405</v>
      </c>
      <c r="Q2398" s="7">
        <f t="shared" si="841"/>
        <v>3956097.350000002</v>
      </c>
      <c r="R2398" s="44" t="str">
        <f>VLOOKUP(F2398,'Set up'!$A$2:$E$48,5,FALSE)</f>
        <v>Trsf</v>
      </c>
    </row>
    <row r="2399" spans="1:18" ht="15" customHeight="1" x14ac:dyDescent="0.35">
      <c r="A2399" s="4">
        <v>45268</v>
      </c>
      <c r="B2399" s="5">
        <f t="shared" si="834"/>
        <v>12</v>
      </c>
      <c r="C2399" s="5">
        <f t="shared" si="835"/>
        <v>2023</v>
      </c>
      <c r="D2399" s="88" t="s">
        <v>2191</v>
      </c>
      <c r="E2399" s="5" t="str">
        <f>VLOOKUP(F2399,'Set up'!$A$2:$C$48,2,FALSE)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up'!$A$2:$C$48,3,FALSE)</f>
        <v>Cash</v>
      </c>
      <c r="J2399" s="5">
        <f>VLOOKUP(F2399,'Set up'!$A$2:$D$48,4,FALSE)</f>
        <v>0</v>
      </c>
      <c r="K2399" s="4">
        <f t="shared" si="836"/>
        <v>45268</v>
      </c>
      <c r="L2399" s="5">
        <f t="shared" si="837"/>
        <v>12</v>
      </c>
      <c r="M2399" s="5">
        <f t="shared" si="838"/>
        <v>2023</v>
      </c>
      <c r="N2399" s="96">
        <v>160</v>
      </c>
      <c r="P2399" s="6">
        <f t="shared" si="840"/>
        <v>160</v>
      </c>
      <c r="Q2399" s="7">
        <f t="shared" si="841"/>
        <v>3956257.350000002</v>
      </c>
      <c r="R2399" s="44" t="str">
        <f>VLOOKUP(F2399,'Set up'!$A$2:$E$48,5,FALSE)</f>
        <v>Trsf</v>
      </c>
    </row>
    <row r="2400" spans="1:18" ht="15" customHeight="1" x14ac:dyDescent="0.35">
      <c r="A2400" s="4">
        <v>45268</v>
      </c>
      <c r="B2400" s="5">
        <f t="shared" si="834"/>
        <v>12</v>
      </c>
      <c r="C2400" s="5">
        <f t="shared" si="835"/>
        <v>2023</v>
      </c>
      <c r="D2400" s="88" t="s">
        <v>2191</v>
      </c>
      <c r="E2400" s="5" t="str">
        <f>VLOOKUP(F2400,'Set up'!$A$2:$C$48,2,FALSE)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up'!$A$2:$C$48,3,FALSE)</f>
        <v>Cash</v>
      </c>
      <c r="J2400" s="5">
        <f>VLOOKUP(F2400,'Set up'!$A$2:$D$48,4,FALSE)</f>
        <v>0</v>
      </c>
      <c r="K2400" s="4">
        <f t="shared" si="836"/>
        <v>45268</v>
      </c>
      <c r="L2400" s="5">
        <f t="shared" si="837"/>
        <v>12</v>
      </c>
      <c r="M2400" s="5">
        <f t="shared" si="838"/>
        <v>2023</v>
      </c>
      <c r="N2400" s="96">
        <v>390</v>
      </c>
      <c r="P2400" s="6">
        <f t="shared" si="840"/>
        <v>390</v>
      </c>
      <c r="Q2400" s="7">
        <f t="shared" si="841"/>
        <v>3956647.350000002</v>
      </c>
      <c r="R2400" s="44" t="str">
        <f>VLOOKUP(F2400,'Set up'!$A$2:$E$48,5,FALSE)</f>
        <v>Trsf</v>
      </c>
    </row>
    <row r="2401" spans="1:18" ht="15" customHeight="1" x14ac:dyDescent="0.35">
      <c r="A2401" s="4">
        <v>45269</v>
      </c>
      <c r="B2401" s="5">
        <f t="shared" si="834"/>
        <v>12</v>
      </c>
      <c r="C2401" s="5">
        <f t="shared" si="835"/>
        <v>2023</v>
      </c>
      <c r="D2401" s="88" t="s">
        <v>2192</v>
      </c>
      <c r="E2401" s="5" t="str">
        <f>VLOOKUP(F2401,'Set up'!$A$2:$C$48,2,FALSE)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up'!$A$2:$C$48,3,FALSE)</f>
        <v>Cash</v>
      </c>
      <c r="J2401" s="5">
        <f>VLOOKUP(F2401,'Set up'!$A$2:$D$48,4,FALSE)</f>
        <v>0</v>
      </c>
      <c r="K2401" s="4">
        <f t="shared" si="836"/>
        <v>45269</v>
      </c>
      <c r="L2401" s="5">
        <f t="shared" si="837"/>
        <v>12</v>
      </c>
      <c r="M2401" s="5">
        <f t="shared" si="838"/>
        <v>2023</v>
      </c>
      <c r="N2401" s="96">
        <v>250</v>
      </c>
      <c r="P2401" s="6">
        <f t="shared" si="840"/>
        <v>250</v>
      </c>
      <c r="Q2401" s="7">
        <f t="shared" si="841"/>
        <v>3956897.350000002</v>
      </c>
      <c r="R2401" s="44" t="str">
        <f>VLOOKUP(F2401,'Set up'!$A$2:$E$48,5,FALSE)</f>
        <v>Trsf</v>
      </c>
    </row>
    <row r="2402" spans="1:18" ht="15" customHeight="1" x14ac:dyDescent="0.35">
      <c r="A2402" s="4">
        <v>45269</v>
      </c>
      <c r="B2402" s="5">
        <f t="shared" si="834"/>
        <v>12</v>
      </c>
      <c r="C2402" s="5">
        <f t="shared" si="835"/>
        <v>2023</v>
      </c>
      <c r="D2402" s="88" t="s">
        <v>2193</v>
      </c>
      <c r="E2402" s="5" t="str">
        <f>VLOOKUP(F2402,'Set up'!$A$2:$C$48,2,FALSE)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up'!$A$2:$C$48,3,FALSE)</f>
        <v>Cash</v>
      </c>
      <c r="J2402" s="5">
        <f>VLOOKUP(F2402,'Set up'!$A$2:$D$48,4,FALSE)</f>
        <v>0</v>
      </c>
      <c r="K2402" s="4">
        <f t="shared" si="836"/>
        <v>45269</v>
      </c>
      <c r="L2402" s="5">
        <f t="shared" si="837"/>
        <v>12</v>
      </c>
      <c r="M2402" s="5">
        <f t="shared" si="838"/>
        <v>2023</v>
      </c>
      <c r="N2402" s="96">
        <v>6424</v>
      </c>
      <c r="P2402" s="6">
        <f t="shared" si="840"/>
        <v>6424</v>
      </c>
      <c r="Q2402" s="7">
        <f t="shared" si="841"/>
        <v>3963321.350000002</v>
      </c>
      <c r="R2402" s="44" t="str">
        <f>VLOOKUP(F2402,'Set up'!$A$2:$E$48,5,FALSE)</f>
        <v>Trsf</v>
      </c>
    </row>
    <row r="2403" spans="1:18" ht="15" customHeight="1" x14ac:dyDescent="0.35">
      <c r="A2403" s="4">
        <v>45269</v>
      </c>
      <c r="B2403" s="5">
        <f t="shared" si="834"/>
        <v>12</v>
      </c>
      <c r="C2403" s="5">
        <f t="shared" si="835"/>
        <v>2023</v>
      </c>
      <c r="D2403" s="88" t="s">
        <v>2193</v>
      </c>
      <c r="E2403" s="5" t="str">
        <f>VLOOKUP(F2403,'Set up'!$A$2:$C$48,2,FALSE)</f>
        <v>C00000042</v>
      </c>
      <c r="F2403" s="1" t="s">
        <v>2012</v>
      </c>
      <c r="G2403" s="99" t="s">
        <v>2098</v>
      </c>
      <c r="H2403" s="5">
        <v>15</v>
      </c>
      <c r="I2403" s="5" t="str">
        <f>VLOOKUP(F2403,'Set up'!$A$2:$C$48,3,FALSE)</f>
        <v>Cash</v>
      </c>
      <c r="J2403" s="5">
        <f>VLOOKUP(F2403,'Set up'!$A$2:$D$48,4,FALSE)</f>
        <v>0</v>
      </c>
      <c r="K2403" s="4">
        <f t="shared" si="836"/>
        <v>45269</v>
      </c>
      <c r="L2403" s="5">
        <f t="shared" si="837"/>
        <v>12</v>
      </c>
      <c r="M2403" s="5">
        <f t="shared" si="838"/>
        <v>2023</v>
      </c>
      <c r="N2403" s="96">
        <v>3219</v>
      </c>
      <c r="P2403" s="6">
        <f t="shared" si="840"/>
        <v>3219</v>
      </c>
      <c r="Q2403" s="7">
        <f t="shared" si="841"/>
        <v>3966540.350000002</v>
      </c>
      <c r="R2403" s="44" t="str">
        <f>VLOOKUP(F2403,'Set up'!$A$2:$E$48,5,FALSE)</f>
        <v>Trsf</v>
      </c>
    </row>
    <row r="2404" spans="1:18" ht="15" customHeight="1" x14ac:dyDescent="0.35">
      <c r="A2404" s="4">
        <v>45269</v>
      </c>
      <c r="B2404" s="5">
        <f t="shared" si="834"/>
        <v>12</v>
      </c>
      <c r="C2404" s="5">
        <f t="shared" si="835"/>
        <v>2023</v>
      </c>
      <c r="D2404" s="88" t="s">
        <v>2193</v>
      </c>
      <c r="E2404" s="5" t="str">
        <f>VLOOKUP(F2404,'Set up'!$A$2:$C$48,2,FALSE)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up'!$A$2:$C$48,3,FALSE)</f>
        <v>Cash</v>
      </c>
      <c r="J2404" s="5">
        <f>VLOOKUP(F2404,'Set up'!$A$2:$D$48,4,FALSE)</f>
        <v>0</v>
      </c>
      <c r="K2404" s="4">
        <f t="shared" si="836"/>
        <v>45269</v>
      </c>
      <c r="L2404" s="5">
        <f t="shared" si="837"/>
        <v>12</v>
      </c>
      <c r="M2404" s="5">
        <f t="shared" si="838"/>
        <v>2023</v>
      </c>
      <c r="N2404" s="96">
        <v>702</v>
      </c>
      <c r="P2404" s="6">
        <f t="shared" si="840"/>
        <v>702</v>
      </c>
      <c r="Q2404" s="7">
        <f t="shared" si="841"/>
        <v>3967242.350000002</v>
      </c>
      <c r="R2404" s="44" t="str">
        <f>VLOOKUP(F2404,'Set up'!$A$2:$E$48,5,FALSE)</f>
        <v>Trsf</v>
      </c>
    </row>
    <row r="2405" spans="1:18" ht="15" customHeight="1" x14ac:dyDescent="0.35">
      <c r="A2405" s="4">
        <v>45269</v>
      </c>
      <c r="B2405" s="5">
        <f t="shared" si="834"/>
        <v>12</v>
      </c>
      <c r="C2405" s="5">
        <f t="shared" si="835"/>
        <v>2023</v>
      </c>
      <c r="D2405" s="88" t="s">
        <v>2193</v>
      </c>
      <c r="E2405" s="5" t="str">
        <f>VLOOKUP(F2405,'Set up'!$A$2:$C$48,2,FALSE)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up'!$A$2:$C$48,3,FALSE)</f>
        <v>Cash</v>
      </c>
      <c r="J2405" s="5">
        <f>VLOOKUP(F2405,'Set up'!$A$2:$D$48,4,FALSE)</f>
        <v>0</v>
      </c>
      <c r="K2405" s="4">
        <f t="shared" si="836"/>
        <v>45269</v>
      </c>
      <c r="L2405" s="5">
        <f t="shared" si="837"/>
        <v>12</v>
      </c>
      <c r="M2405" s="5">
        <f t="shared" si="838"/>
        <v>2023</v>
      </c>
      <c r="N2405" s="96">
        <v>380</v>
      </c>
      <c r="P2405" s="6">
        <f t="shared" si="840"/>
        <v>380</v>
      </c>
      <c r="Q2405" s="7">
        <f t="shared" si="841"/>
        <v>3967622.350000002</v>
      </c>
      <c r="R2405" s="44" t="str">
        <f>VLOOKUP(F2405,'Set up'!$A$2:$E$48,5,FALSE)</f>
        <v>Trsf</v>
      </c>
    </row>
    <row r="2406" spans="1:18" ht="15" customHeight="1" x14ac:dyDescent="0.35">
      <c r="A2406" s="4">
        <v>45273</v>
      </c>
      <c r="B2406" s="5">
        <f t="shared" si="834"/>
        <v>12</v>
      </c>
      <c r="C2406" s="5">
        <f t="shared" si="835"/>
        <v>2023</v>
      </c>
      <c r="D2406" s="88" t="s">
        <v>2194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up'!$A$2:$C$48,3,FALSE)</f>
        <v>60</v>
      </c>
      <c r="J2406" s="5">
        <f>VLOOKUP(F2406,'Set up'!$A$2:$D$48,4,FALSE)</f>
        <v>60</v>
      </c>
      <c r="K2406" s="4">
        <f t="shared" si="836"/>
        <v>45333</v>
      </c>
      <c r="L2406" s="5">
        <f t="shared" si="837"/>
        <v>2</v>
      </c>
      <c r="M2406" s="5">
        <f t="shared" si="838"/>
        <v>2024</v>
      </c>
      <c r="N2406" s="96">
        <v>3212</v>
      </c>
      <c r="P2406" s="6">
        <f t="shared" si="840"/>
        <v>3212</v>
      </c>
      <c r="Q2406" s="7">
        <f t="shared" si="841"/>
        <v>3970834.350000002</v>
      </c>
      <c r="R2406" s="44" t="str">
        <f>VLOOKUP(F2406,'Set up'!$A$2:$E$48,5,FALSE)</f>
        <v>Chq</v>
      </c>
    </row>
    <row r="2407" spans="1:18" ht="15" customHeight="1" x14ac:dyDescent="0.35">
      <c r="A2407" s="4">
        <v>45273</v>
      </c>
      <c r="B2407" s="5">
        <f t="shared" si="834"/>
        <v>12</v>
      </c>
      <c r="C2407" s="5">
        <f t="shared" si="835"/>
        <v>2023</v>
      </c>
      <c r="D2407" s="88" t="s">
        <v>2194</v>
      </c>
      <c r="E2407" s="5" t="str">
        <f>VLOOKUP(F2407,'Set up'!$A$2:$C$48,2,FALSE)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up'!$A$2:$C$48,3,FALSE)</f>
        <v>60</v>
      </c>
      <c r="J2407" s="5">
        <f>VLOOKUP(F2407,'Set up'!$A$2:$D$48,4,FALSE)</f>
        <v>60</v>
      </c>
      <c r="K2407" s="4">
        <f t="shared" si="836"/>
        <v>45333</v>
      </c>
      <c r="L2407" s="5">
        <f t="shared" si="837"/>
        <v>2</v>
      </c>
      <c r="M2407" s="5">
        <f t="shared" si="838"/>
        <v>2024</v>
      </c>
      <c r="N2407" s="96">
        <v>1606</v>
      </c>
      <c r="P2407" s="6">
        <f t="shared" si="840"/>
        <v>1606</v>
      </c>
      <c r="Q2407" s="7">
        <f t="shared" si="841"/>
        <v>3972440.350000002</v>
      </c>
      <c r="R2407" s="44" t="str">
        <f>VLOOKUP(F2407,'Set up'!$A$2:$E$48,5,FALSE)</f>
        <v>Chq</v>
      </c>
    </row>
    <row r="2408" spans="1:18" ht="15" customHeight="1" x14ac:dyDescent="0.35">
      <c r="A2408" s="4">
        <v>45273</v>
      </c>
      <c r="B2408" s="5">
        <f t="shared" si="834"/>
        <v>12</v>
      </c>
      <c r="C2408" s="5">
        <f t="shared" si="835"/>
        <v>2023</v>
      </c>
      <c r="D2408" s="88" t="s">
        <v>2194</v>
      </c>
      <c r="E2408" s="5" t="str">
        <f>VLOOKUP(F2408,'Set up'!$A$2:$C$48,2,FALSE)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up'!$A$2:$C$48,3,FALSE)</f>
        <v>60</v>
      </c>
      <c r="J2408" s="5">
        <f>VLOOKUP(F2408,'Set up'!$A$2:$D$48,4,FALSE)</f>
        <v>60</v>
      </c>
      <c r="K2408" s="4">
        <f t="shared" si="836"/>
        <v>45333</v>
      </c>
      <c r="L2408" s="5">
        <f t="shared" si="837"/>
        <v>2</v>
      </c>
      <c r="M2408" s="5">
        <f t="shared" si="838"/>
        <v>2024</v>
      </c>
      <c r="N2408" s="96">
        <v>626.4</v>
      </c>
      <c r="P2408" s="6">
        <f t="shared" si="840"/>
        <v>626.4</v>
      </c>
      <c r="Q2408" s="7">
        <f t="shared" si="841"/>
        <v>3973066.7500000019</v>
      </c>
      <c r="R2408" s="44" t="str">
        <f>VLOOKUP(F2408,'Set up'!$A$2:$E$48,5,FALSE)</f>
        <v>Chq</v>
      </c>
    </row>
    <row r="2409" spans="1:18" ht="15" customHeight="1" x14ac:dyDescent="0.35">
      <c r="A2409" s="4">
        <v>45273</v>
      </c>
      <c r="B2409" s="5">
        <f t="shared" si="834"/>
        <v>12</v>
      </c>
      <c r="C2409" s="5">
        <f t="shared" si="835"/>
        <v>2023</v>
      </c>
      <c r="D2409" s="88" t="s">
        <v>2194</v>
      </c>
      <c r="E2409" s="5" t="str">
        <f>VLOOKUP(F2409,'Set up'!$A$2:$C$48,2,FALSE)</f>
        <v>C00000009</v>
      </c>
      <c r="F2409" s="1" t="s">
        <v>58</v>
      </c>
      <c r="G2409" s="99" t="s">
        <v>2136</v>
      </c>
      <c r="H2409" s="5">
        <v>2</v>
      </c>
      <c r="I2409" s="5">
        <f>VLOOKUP(F2409,'Set up'!$A$2:$C$48,3,FALSE)</f>
        <v>60</v>
      </c>
      <c r="J2409" s="5">
        <f>VLOOKUP(F2409,'Set up'!$A$2:$D$48,4,FALSE)</f>
        <v>60</v>
      </c>
      <c r="K2409" s="4">
        <f t="shared" si="836"/>
        <v>45333</v>
      </c>
      <c r="L2409" s="5">
        <f t="shared" si="837"/>
        <v>2</v>
      </c>
      <c r="M2409" s="5">
        <f t="shared" si="838"/>
        <v>2024</v>
      </c>
      <c r="N2409" s="96">
        <v>626.4</v>
      </c>
      <c r="P2409" s="6">
        <f t="shared" si="840"/>
        <v>626.4</v>
      </c>
      <c r="Q2409" s="7">
        <f t="shared" si="841"/>
        <v>3973693.1500000018</v>
      </c>
      <c r="R2409" s="44" t="str">
        <f>VLOOKUP(F2409,'Set up'!$A$2:$E$48,5,FALSE)</f>
        <v>Chq</v>
      </c>
    </row>
    <row r="2410" spans="1:18" ht="15" customHeight="1" x14ac:dyDescent="0.35">
      <c r="A2410" s="4">
        <v>45274</v>
      </c>
      <c r="B2410" s="5">
        <f t="shared" si="834"/>
        <v>12</v>
      </c>
      <c r="C2410" s="5">
        <f t="shared" si="835"/>
        <v>2023</v>
      </c>
      <c r="D2410" s="88" t="s">
        <v>2195</v>
      </c>
      <c r="E2410" s="5" t="str">
        <f>VLOOKUP(F2410,'Set up'!$A$2:$C$48,2,FALSE)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up'!$A$2:$C$48,3,FALSE)</f>
        <v>Cash</v>
      </c>
      <c r="J2410" s="5">
        <f>VLOOKUP(F2410,'Set up'!$A$2:$D$48,4,FALSE)</f>
        <v>0</v>
      </c>
      <c r="K2410" s="4">
        <f t="shared" si="836"/>
        <v>45274</v>
      </c>
      <c r="L2410" s="5">
        <f t="shared" si="837"/>
        <v>12</v>
      </c>
      <c r="M2410" s="5">
        <f t="shared" si="838"/>
        <v>2023</v>
      </c>
      <c r="N2410" s="96">
        <v>125</v>
      </c>
      <c r="P2410" s="6">
        <f t="shared" si="840"/>
        <v>125</v>
      </c>
      <c r="Q2410" s="7">
        <f t="shared" si="841"/>
        <v>3973818.1500000018</v>
      </c>
      <c r="R2410" s="44" t="str">
        <f>VLOOKUP(F2410,'Set up'!$A$2:$E$48,5,FALSE)</f>
        <v>Trsf</v>
      </c>
    </row>
    <row r="2411" spans="1:18" ht="15" customHeight="1" x14ac:dyDescent="0.35">
      <c r="A2411" s="4">
        <v>45275</v>
      </c>
      <c r="B2411" s="5">
        <f t="shared" si="834"/>
        <v>12</v>
      </c>
      <c r="C2411" s="5">
        <f t="shared" si="835"/>
        <v>2023</v>
      </c>
      <c r="D2411" s="88" t="s">
        <v>2196</v>
      </c>
      <c r="E2411" s="5" t="str">
        <f>VLOOKUP(F2411,'Set up'!$A$2:$C$48,2,FALSE)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up'!$A$2:$C$48,3,FALSE)</f>
        <v>Cash</v>
      </c>
      <c r="J2411" s="5">
        <f>VLOOKUP(F2411,'Set up'!$A$2:$D$48,4,FALSE)</f>
        <v>0</v>
      </c>
      <c r="K2411" s="4">
        <f t="shared" si="836"/>
        <v>45275</v>
      </c>
      <c r="L2411" s="5">
        <f t="shared" si="837"/>
        <v>12</v>
      </c>
      <c r="M2411" s="5">
        <f t="shared" si="838"/>
        <v>2023</v>
      </c>
      <c r="N2411" s="96">
        <v>3212</v>
      </c>
      <c r="P2411" s="6">
        <f t="shared" si="840"/>
        <v>3212</v>
      </c>
      <c r="Q2411" s="7">
        <f t="shared" si="841"/>
        <v>3977030.1500000018</v>
      </c>
      <c r="R2411" s="44" t="str">
        <f>VLOOKUP(F2411,'Set up'!$A$2:$E$48,5,FALSE)</f>
        <v>Trsf</v>
      </c>
    </row>
    <row r="2412" spans="1:18" ht="15" customHeight="1" x14ac:dyDescent="0.35">
      <c r="A2412" s="4">
        <v>45275</v>
      </c>
      <c r="B2412" s="5">
        <f t="shared" si="834"/>
        <v>12</v>
      </c>
      <c r="C2412" s="5">
        <f t="shared" si="835"/>
        <v>2023</v>
      </c>
      <c r="D2412" s="88" t="s">
        <v>2196</v>
      </c>
      <c r="E2412" s="5" t="str">
        <f>VLOOKUP(F2412,'Set up'!$A$2:$C$48,2,FALSE)</f>
        <v>C00000042</v>
      </c>
      <c r="F2412" s="1" t="s">
        <v>2012</v>
      </c>
      <c r="G2412" s="99" t="s">
        <v>2098</v>
      </c>
      <c r="H2412" s="5">
        <v>7</v>
      </c>
      <c r="I2412" s="5" t="str">
        <f>VLOOKUP(F2412,'Set up'!$A$2:$C$48,3,FALSE)</f>
        <v>Cash</v>
      </c>
      <c r="J2412" s="5">
        <f>VLOOKUP(F2412,'Set up'!$A$2:$D$48,4,FALSE)</f>
        <v>0</v>
      </c>
      <c r="K2412" s="4">
        <f t="shared" si="836"/>
        <v>45275</v>
      </c>
      <c r="L2412" s="5">
        <f t="shared" si="837"/>
        <v>12</v>
      </c>
      <c r="M2412" s="5">
        <f t="shared" si="838"/>
        <v>2023</v>
      </c>
      <c r="N2412" s="96">
        <v>1502.2</v>
      </c>
      <c r="P2412" s="6">
        <f t="shared" si="840"/>
        <v>1502.2</v>
      </c>
      <c r="Q2412" s="7">
        <f t="shared" si="841"/>
        <v>3978532.350000002</v>
      </c>
      <c r="R2412" s="44" t="str">
        <f>VLOOKUP(F2412,'Set up'!$A$2:$E$48,5,FALSE)</f>
        <v>Trsf</v>
      </c>
    </row>
    <row r="2413" spans="1:18" ht="15" customHeight="1" x14ac:dyDescent="0.35">
      <c r="A2413" s="4">
        <v>45275</v>
      </c>
      <c r="B2413" s="5">
        <f t="shared" si="834"/>
        <v>12</v>
      </c>
      <c r="C2413" s="5">
        <f t="shared" si="835"/>
        <v>2023</v>
      </c>
      <c r="D2413" s="88" t="s">
        <v>2196</v>
      </c>
      <c r="E2413" s="5" t="str">
        <f>VLOOKUP(F2413,'Set up'!$A$2:$C$48,2,FALSE)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up'!$A$2:$C$48,3,FALSE)</f>
        <v>Cash</v>
      </c>
      <c r="J2413" s="5">
        <f>VLOOKUP(F2413,'Set up'!$A$2:$D$48,4,FALSE)</f>
        <v>0</v>
      </c>
      <c r="K2413" s="4">
        <f t="shared" si="836"/>
        <v>45275</v>
      </c>
      <c r="L2413" s="5">
        <f t="shared" si="837"/>
        <v>12</v>
      </c>
      <c r="M2413" s="5">
        <f t="shared" si="838"/>
        <v>2023</v>
      </c>
      <c r="N2413" s="96">
        <v>936</v>
      </c>
      <c r="P2413" s="6">
        <f t="shared" si="840"/>
        <v>936</v>
      </c>
      <c r="Q2413" s="7">
        <f t="shared" si="841"/>
        <v>3979468.350000002</v>
      </c>
      <c r="R2413" s="44" t="str">
        <f>VLOOKUP(F2413,'Set up'!$A$2:$E$48,5,FALSE)</f>
        <v>Trsf</v>
      </c>
    </row>
    <row r="2414" spans="1:18" ht="15" customHeight="1" x14ac:dyDescent="0.35">
      <c r="A2414" s="4">
        <v>45275</v>
      </c>
      <c r="B2414" s="5">
        <f t="shared" si="834"/>
        <v>12</v>
      </c>
      <c r="C2414" s="5">
        <f t="shared" si="835"/>
        <v>2023</v>
      </c>
      <c r="D2414" s="88" t="s">
        <v>2196</v>
      </c>
      <c r="E2414" s="5" t="str">
        <f>VLOOKUP(F2414,'Set up'!$A$2:$C$48,2,FALSE)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up'!$A$2:$C$48,3,FALSE)</f>
        <v>Cash</v>
      </c>
      <c r="J2414" s="5">
        <f>VLOOKUP(F2414,'Set up'!$A$2:$D$48,4,FALSE)</f>
        <v>0</v>
      </c>
      <c r="K2414" s="4">
        <f t="shared" si="836"/>
        <v>45275</v>
      </c>
      <c r="L2414" s="5">
        <f t="shared" si="837"/>
        <v>12</v>
      </c>
      <c r="M2414" s="5">
        <f t="shared" si="838"/>
        <v>2023</v>
      </c>
      <c r="N2414" s="96">
        <v>1000</v>
      </c>
      <c r="P2414" s="6">
        <f t="shared" si="840"/>
        <v>1000</v>
      </c>
      <c r="Q2414" s="7">
        <f t="shared" si="841"/>
        <v>3980468.350000002</v>
      </c>
      <c r="R2414" s="44" t="str">
        <f>VLOOKUP(F2414,'Set up'!$A$2:$E$48,5,FALSE)</f>
        <v>Trsf</v>
      </c>
    </row>
    <row r="2415" spans="1:18" ht="15" customHeight="1" x14ac:dyDescent="0.35">
      <c r="A2415" s="4">
        <v>45275</v>
      </c>
      <c r="B2415" s="5">
        <f t="shared" si="834"/>
        <v>12</v>
      </c>
      <c r="C2415" s="5">
        <f t="shared" si="835"/>
        <v>2023</v>
      </c>
      <c r="D2415" s="88" t="s">
        <v>2197</v>
      </c>
      <c r="E2415" s="5" t="str">
        <f>VLOOKUP(F2415,'Set up'!$A$2:$C$48,2,FALSE)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up'!$A$2:$C$48,3,FALSE)</f>
        <v>Cash</v>
      </c>
      <c r="J2415" s="5">
        <f>VLOOKUP(F2415,'Set up'!$A$2:$D$48,4,FALSE)</f>
        <v>0</v>
      </c>
      <c r="K2415" s="4">
        <f t="shared" si="836"/>
        <v>45275</v>
      </c>
      <c r="L2415" s="5">
        <f t="shared" si="837"/>
        <v>12</v>
      </c>
      <c r="M2415" s="5">
        <f t="shared" si="838"/>
        <v>2023</v>
      </c>
      <c r="N2415" s="96">
        <v>1738</v>
      </c>
      <c r="P2415" s="6">
        <f t="shared" si="840"/>
        <v>1738</v>
      </c>
      <c r="Q2415" s="7">
        <f t="shared" si="841"/>
        <v>3982206.350000002</v>
      </c>
      <c r="R2415" s="44" t="str">
        <f>VLOOKUP(F2415,'Set up'!$A$2:$E$48,5,FALSE)</f>
        <v>PD Chq</v>
      </c>
    </row>
    <row r="2416" spans="1:18" ht="15" customHeight="1" x14ac:dyDescent="0.35">
      <c r="A2416" s="4">
        <v>45275</v>
      </c>
      <c r="B2416" s="5">
        <f t="shared" si="834"/>
        <v>12</v>
      </c>
      <c r="C2416" s="5">
        <f t="shared" si="835"/>
        <v>2023</v>
      </c>
      <c r="D2416" s="88" t="s">
        <v>2197</v>
      </c>
      <c r="E2416" s="5" t="str">
        <f>VLOOKUP(F2416,'Set up'!$A$2:$C$48,2,FALSE)</f>
        <v>C00000021</v>
      </c>
      <c r="F2416" s="1" t="s">
        <v>491</v>
      </c>
      <c r="G2416" s="99" t="s">
        <v>2132</v>
      </c>
      <c r="H2416" s="5">
        <v>3</v>
      </c>
      <c r="I2416" s="5" t="str">
        <f>VLOOKUP(F2416,'Set up'!$A$2:$C$48,3,FALSE)</f>
        <v>Cash</v>
      </c>
      <c r="J2416" s="5">
        <f>VLOOKUP(F2416,'Set up'!$A$2:$D$48,4,FALSE)</f>
        <v>0</v>
      </c>
      <c r="K2416" s="4">
        <f t="shared" si="836"/>
        <v>45275</v>
      </c>
      <c r="L2416" s="5">
        <f t="shared" si="837"/>
        <v>12</v>
      </c>
      <c r="M2416" s="5">
        <f t="shared" si="838"/>
        <v>2023</v>
      </c>
      <c r="N2416" s="96">
        <v>832.5</v>
      </c>
      <c r="P2416" s="6">
        <f t="shared" si="840"/>
        <v>832.5</v>
      </c>
      <c r="Q2416" s="7">
        <f t="shared" si="841"/>
        <v>3983038.850000002</v>
      </c>
      <c r="R2416" s="44" t="str">
        <f>VLOOKUP(F2416,'Set up'!$A$2:$E$48,5,FALSE)</f>
        <v>PD Chq</v>
      </c>
    </row>
    <row r="2417" spans="1:19" ht="15" customHeight="1" x14ac:dyDescent="0.35">
      <c r="A2417" s="4">
        <v>45275</v>
      </c>
      <c r="B2417" s="5">
        <f t="shared" si="834"/>
        <v>12</v>
      </c>
      <c r="C2417" s="5">
        <f t="shared" si="835"/>
        <v>2023</v>
      </c>
      <c r="D2417" s="88" t="s">
        <v>2197</v>
      </c>
      <c r="E2417" s="5" t="str">
        <f>VLOOKUP(F2417,'Set up'!$A$2:$C$48,2,FALSE)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up'!$A$2:$C$48,3,FALSE)</f>
        <v>Cash</v>
      </c>
      <c r="J2417" s="5">
        <f>VLOOKUP(F2417,'Set up'!$A$2:$D$48,4,FALSE)</f>
        <v>0</v>
      </c>
      <c r="K2417" s="4">
        <f t="shared" si="836"/>
        <v>45275</v>
      </c>
      <c r="L2417" s="5">
        <f t="shared" si="837"/>
        <v>12</v>
      </c>
      <c r="M2417" s="5">
        <f t="shared" si="838"/>
        <v>2023</v>
      </c>
      <c r="N2417" s="96">
        <v>95</v>
      </c>
      <c r="P2417" s="6">
        <f t="shared" si="840"/>
        <v>95</v>
      </c>
      <c r="Q2417" s="7">
        <f t="shared" si="841"/>
        <v>3983133.850000002</v>
      </c>
      <c r="R2417" s="44" t="str">
        <f>VLOOKUP(F2417,'Set up'!$A$2:$E$48,5,FALSE)</f>
        <v>PD Chq</v>
      </c>
    </row>
    <row r="2418" spans="1:19" ht="15" customHeight="1" x14ac:dyDescent="0.35">
      <c r="A2418" s="4">
        <v>45275</v>
      </c>
      <c r="B2418" s="5">
        <f t="shared" si="834"/>
        <v>12</v>
      </c>
      <c r="C2418" s="5">
        <f t="shared" si="835"/>
        <v>2023</v>
      </c>
      <c r="D2418" s="88" t="s">
        <v>2198</v>
      </c>
      <c r="E2418" s="5" t="str">
        <f>VLOOKUP(F2418,'Set up'!$A$2:$C$48,2,FALSE)</f>
        <v>C00000043</v>
      </c>
      <c r="F2418" s="1" t="s">
        <v>2137</v>
      </c>
      <c r="G2418" s="99" t="s">
        <v>1738</v>
      </c>
      <c r="H2418" s="5">
        <v>1</v>
      </c>
      <c r="I2418" s="5" t="str">
        <f>VLOOKUP(F2418,'Set up'!$A$2:$C$48,3,FALSE)</f>
        <v>Cash</v>
      </c>
      <c r="J2418" s="5">
        <f>VLOOKUP(F2418,'Set up'!$A$2:$D$48,4,FALSE)</f>
        <v>0</v>
      </c>
      <c r="K2418" s="4">
        <f t="shared" si="836"/>
        <v>45275</v>
      </c>
      <c r="L2418" s="5">
        <f t="shared" si="837"/>
        <v>12</v>
      </c>
      <c r="M2418" s="5">
        <f t="shared" si="838"/>
        <v>2023</v>
      </c>
      <c r="N2418" s="96">
        <v>1760</v>
      </c>
      <c r="O2418" s="6">
        <f t="shared" ref="O2418:O2429" si="842">-N2418</f>
        <v>-1760</v>
      </c>
      <c r="P2418" s="6">
        <f t="shared" si="840"/>
        <v>0</v>
      </c>
      <c r="Q2418" s="7">
        <f t="shared" si="841"/>
        <v>3984893.850000002</v>
      </c>
      <c r="R2418" s="44" t="str">
        <f>VLOOKUP(F2418,'Set up'!$A$2:$E$48,5,FALSE)</f>
        <v>Trsf</v>
      </c>
      <c r="S2418" s="1" t="s">
        <v>2268</v>
      </c>
    </row>
    <row r="2419" spans="1:19" ht="15" customHeight="1" x14ac:dyDescent="0.35">
      <c r="A2419" s="4">
        <v>45275</v>
      </c>
      <c r="B2419" s="5">
        <f t="shared" si="834"/>
        <v>12</v>
      </c>
      <c r="C2419" s="5">
        <f t="shared" si="835"/>
        <v>2023</v>
      </c>
      <c r="D2419" s="88" t="s">
        <v>2198</v>
      </c>
      <c r="E2419" s="5" t="str">
        <f>VLOOKUP(F2419,'Set up'!$A$2:$C$48,2,FALSE)</f>
        <v>C00000043</v>
      </c>
      <c r="F2419" s="1" t="s">
        <v>2137</v>
      </c>
      <c r="G2419" s="99" t="s">
        <v>1390</v>
      </c>
      <c r="H2419" s="5">
        <v>1</v>
      </c>
      <c r="I2419" s="5" t="str">
        <f>VLOOKUP(F2419,'Set up'!$A$2:$C$48,3,FALSE)</f>
        <v>Cash</v>
      </c>
      <c r="J2419" s="5">
        <f>VLOOKUP(F2419,'Set up'!$A$2:$D$48,4,FALSE)</f>
        <v>0</v>
      </c>
      <c r="K2419" s="4">
        <f t="shared" si="836"/>
        <v>45275</v>
      </c>
      <c r="L2419" s="5">
        <f t="shared" si="837"/>
        <v>12</v>
      </c>
      <c r="M2419" s="5">
        <f t="shared" si="838"/>
        <v>2023</v>
      </c>
      <c r="N2419" s="96">
        <v>432</v>
      </c>
      <c r="O2419" s="6">
        <f t="shared" si="842"/>
        <v>-432</v>
      </c>
      <c r="P2419" s="6">
        <f t="shared" si="840"/>
        <v>0</v>
      </c>
      <c r="Q2419" s="7">
        <f t="shared" si="841"/>
        <v>3985325.850000002</v>
      </c>
      <c r="R2419" s="44" t="str">
        <f>VLOOKUP(F2419,'Set up'!$A$2:$E$48,5,FALSE)</f>
        <v>Trsf</v>
      </c>
      <c r="S2419" s="1" t="s">
        <v>2268</v>
      </c>
    </row>
    <row r="2420" spans="1:19" ht="15" customHeight="1" x14ac:dyDescent="0.35">
      <c r="A2420" s="4">
        <v>45275</v>
      </c>
      <c r="B2420" s="5">
        <f t="shared" si="834"/>
        <v>12</v>
      </c>
      <c r="C2420" s="5">
        <f t="shared" si="835"/>
        <v>2023</v>
      </c>
      <c r="D2420" s="88" t="s">
        <v>2198</v>
      </c>
      <c r="E2420" s="5" t="str">
        <f>VLOOKUP(F2420,'Set up'!$A$2:$C$48,2,FALSE)</f>
        <v>C00000043</v>
      </c>
      <c r="F2420" s="1" t="s">
        <v>2137</v>
      </c>
      <c r="G2420" s="99" t="s">
        <v>1469</v>
      </c>
      <c r="H2420" s="5">
        <v>2</v>
      </c>
      <c r="I2420" s="5" t="str">
        <f>VLOOKUP(F2420,'Set up'!$A$2:$C$48,3,FALSE)</f>
        <v>Cash</v>
      </c>
      <c r="J2420" s="5">
        <f>VLOOKUP(F2420,'Set up'!$A$2:$D$48,4,FALSE)</f>
        <v>0</v>
      </c>
      <c r="K2420" s="4">
        <f t="shared" si="836"/>
        <v>45275</v>
      </c>
      <c r="L2420" s="5">
        <f t="shared" si="837"/>
        <v>12</v>
      </c>
      <c r="M2420" s="5">
        <f t="shared" si="838"/>
        <v>2023</v>
      </c>
      <c r="N2420" s="96">
        <v>840</v>
      </c>
      <c r="O2420" s="6">
        <f t="shared" si="842"/>
        <v>-840</v>
      </c>
      <c r="P2420" s="6">
        <f t="shared" si="840"/>
        <v>0</v>
      </c>
      <c r="Q2420" s="7">
        <f t="shared" si="841"/>
        <v>3986165.850000002</v>
      </c>
      <c r="R2420" s="44" t="str">
        <f>VLOOKUP(F2420,'Set up'!$A$2:$E$48,5,FALSE)</f>
        <v>Trsf</v>
      </c>
      <c r="S2420" s="1" t="s">
        <v>2268</v>
      </c>
    </row>
    <row r="2421" spans="1:19" ht="15" customHeight="1" x14ac:dyDescent="0.35">
      <c r="A2421" s="4">
        <v>45275</v>
      </c>
      <c r="B2421" s="5">
        <f t="shared" si="834"/>
        <v>12</v>
      </c>
      <c r="C2421" s="5">
        <f t="shared" si="835"/>
        <v>2023</v>
      </c>
      <c r="D2421" s="88" t="s">
        <v>2198</v>
      </c>
      <c r="E2421" s="5" t="str">
        <f>VLOOKUP(F2421,'Set up'!$A$2:$C$48,2,FALSE)</f>
        <v>C00000043</v>
      </c>
      <c r="F2421" s="1" t="s">
        <v>2137</v>
      </c>
      <c r="G2421" s="99" t="s">
        <v>2138</v>
      </c>
      <c r="H2421" s="5">
        <v>5</v>
      </c>
      <c r="I2421" s="5" t="str">
        <f>VLOOKUP(F2421,'Set up'!$A$2:$C$48,3,FALSE)</f>
        <v>Cash</v>
      </c>
      <c r="J2421" s="5">
        <f>VLOOKUP(F2421,'Set up'!$A$2:$D$48,4,FALSE)</f>
        <v>0</v>
      </c>
      <c r="K2421" s="4">
        <f t="shared" si="836"/>
        <v>45275</v>
      </c>
      <c r="L2421" s="5">
        <f t="shared" si="837"/>
        <v>12</v>
      </c>
      <c r="M2421" s="5">
        <f t="shared" si="838"/>
        <v>2023</v>
      </c>
      <c r="N2421" s="96">
        <v>325</v>
      </c>
      <c r="O2421" s="6">
        <f t="shared" si="842"/>
        <v>-325</v>
      </c>
      <c r="P2421" s="6">
        <f t="shared" si="840"/>
        <v>0</v>
      </c>
      <c r="Q2421" s="7">
        <f t="shared" si="841"/>
        <v>3986490.850000002</v>
      </c>
      <c r="R2421" s="44" t="str">
        <f>VLOOKUP(F2421,'Set up'!$A$2:$E$48,5,FALSE)</f>
        <v>Trsf</v>
      </c>
      <c r="S2421" s="1" t="s">
        <v>2268</v>
      </c>
    </row>
    <row r="2422" spans="1:19" ht="15" customHeight="1" x14ac:dyDescent="0.35">
      <c r="A2422" s="4">
        <v>45275</v>
      </c>
      <c r="B2422" s="5">
        <f t="shared" si="834"/>
        <v>12</v>
      </c>
      <c r="C2422" s="5">
        <f t="shared" si="835"/>
        <v>2023</v>
      </c>
      <c r="D2422" s="88" t="s">
        <v>2198</v>
      </c>
      <c r="E2422" s="5" t="str">
        <f>VLOOKUP(F2422,'Set up'!$A$2:$C$48,2,FALSE)</f>
        <v>C00000043</v>
      </c>
      <c r="F2422" s="1" t="s">
        <v>2137</v>
      </c>
      <c r="G2422" s="99" t="s">
        <v>2139</v>
      </c>
      <c r="H2422" s="5">
        <v>1</v>
      </c>
      <c r="I2422" s="5" t="str">
        <f>VLOOKUP(F2422,'Set up'!$A$2:$C$48,3,FALSE)</f>
        <v>Cash</v>
      </c>
      <c r="J2422" s="5">
        <f>VLOOKUP(F2422,'Set up'!$A$2:$D$48,4,FALSE)</f>
        <v>0</v>
      </c>
      <c r="K2422" s="4">
        <f t="shared" si="836"/>
        <v>45275</v>
      </c>
      <c r="L2422" s="5">
        <f t="shared" si="837"/>
        <v>12</v>
      </c>
      <c r="M2422" s="5">
        <f t="shared" si="838"/>
        <v>2023</v>
      </c>
      <c r="N2422" s="96">
        <v>225</v>
      </c>
      <c r="O2422" s="6">
        <f t="shared" si="842"/>
        <v>-225</v>
      </c>
      <c r="P2422" s="6">
        <f t="shared" si="840"/>
        <v>0</v>
      </c>
      <c r="Q2422" s="7">
        <f t="shared" si="841"/>
        <v>3986715.850000002</v>
      </c>
      <c r="R2422" s="44" t="str">
        <f>VLOOKUP(F2422,'Set up'!$A$2:$E$48,5,FALSE)</f>
        <v>Trsf</v>
      </c>
      <c r="S2422" s="1" t="s">
        <v>2268</v>
      </c>
    </row>
    <row r="2423" spans="1:19" ht="15" customHeight="1" x14ac:dyDescent="0.35">
      <c r="A2423" s="4">
        <v>45275</v>
      </c>
      <c r="B2423" s="5">
        <f t="shared" si="834"/>
        <v>12</v>
      </c>
      <c r="C2423" s="5">
        <f t="shared" si="835"/>
        <v>2023</v>
      </c>
      <c r="D2423" s="88" t="s">
        <v>2198</v>
      </c>
      <c r="E2423" s="5" t="str">
        <f>VLOOKUP(F2423,'Set up'!$A$2:$C$48,2,FALSE)</f>
        <v>C00000043</v>
      </c>
      <c r="F2423" s="1" t="s">
        <v>2137</v>
      </c>
      <c r="G2423" s="99" t="s">
        <v>2140</v>
      </c>
      <c r="H2423" s="5">
        <v>1</v>
      </c>
      <c r="I2423" s="5" t="str">
        <f>VLOOKUP(F2423,'Set up'!$A$2:$C$48,3,FALSE)</f>
        <v>Cash</v>
      </c>
      <c r="J2423" s="5">
        <f>VLOOKUP(F2423,'Set up'!$A$2:$D$48,4,FALSE)</f>
        <v>0</v>
      </c>
      <c r="K2423" s="4">
        <f t="shared" si="836"/>
        <v>45275</v>
      </c>
      <c r="L2423" s="5">
        <f t="shared" si="837"/>
        <v>12</v>
      </c>
      <c r="M2423" s="5">
        <f t="shared" si="838"/>
        <v>2023</v>
      </c>
      <c r="N2423" s="96">
        <v>170</v>
      </c>
      <c r="O2423" s="6">
        <f t="shared" si="842"/>
        <v>-170</v>
      </c>
      <c r="P2423" s="6">
        <f t="shared" si="840"/>
        <v>0</v>
      </c>
      <c r="Q2423" s="7">
        <f t="shared" si="841"/>
        <v>3986885.850000002</v>
      </c>
      <c r="R2423" s="44" t="str">
        <f>VLOOKUP(F2423,'Set up'!$A$2:$E$48,5,FALSE)</f>
        <v>Trsf</v>
      </c>
      <c r="S2423" s="1" t="s">
        <v>2268</v>
      </c>
    </row>
    <row r="2424" spans="1:19" ht="15" customHeight="1" x14ac:dyDescent="0.35">
      <c r="A2424" s="4">
        <v>45275</v>
      </c>
      <c r="B2424" s="5">
        <f t="shared" si="834"/>
        <v>12</v>
      </c>
      <c r="C2424" s="5">
        <f t="shared" si="835"/>
        <v>2023</v>
      </c>
      <c r="D2424" s="88" t="s">
        <v>2198</v>
      </c>
      <c r="E2424" s="5" t="str">
        <f>VLOOKUP(F2424,'Set up'!$A$2:$C$48,2,FALSE)</f>
        <v>C00000043</v>
      </c>
      <c r="F2424" s="1" t="s">
        <v>2137</v>
      </c>
      <c r="G2424" s="99" t="s">
        <v>2099</v>
      </c>
      <c r="H2424" s="5">
        <v>1</v>
      </c>
      <c r="I2424" s="5" t="str">
        <f>VLOOKUP(F2424,'Set up'!$A$2:$C$48,3,FALSE)</f>
        <v>Cash</v>
      </c>
      <c r="J2424" s="5">
        <f>VLOOKUP(F2424,'Set up'!$A$2:$D$48,4,FALSE)</f>
        <v>0</v>
      </c>
      <c r="K2424" s="4">
        <f t="shared" si="836"/>
        <v>45275</v>
      </c>
      <c r="L2424" s="5">
        <f t="shared" si="837"/>
        <v>12</v>
      </c>
      <c r="M2424" s="5">
        <f t="shared" si="838"/>
        <v>2023</v>
      </c>
      <c r="N2424" s="96">
        <v>283.8</v>
      </c>
      <c r="O2424" s="6">
        <f t="shared" si="842"/>
        <v>-283.8</v>
      </c>
      <c r="P2424" s="6">
        <f t="shared" si="840"/>
        <v>0</v>
      </c>
      <c r="Q2424" s="7">
        <f t="shared" si="841"/>
        <v>3987169.6500000018</v>
      </c>
      <c r="R2424" s="44" t="str">
        <f>VLOOKUP(F2424,'Set up'!$A$2:$E$48,5,FALSE)</f>
        <v>Trsf</v>
      </c>
      <c r="S2424" s="1" t="s">
        <v>2268</v>
      </c>
    </row>
    <row r="2425" spans="1:19" ht="15" customHeight="1" x14ac:dyDescent="0.35">
      <c r="A2425" s="4">
        <v>45275</v>
      </c>
      <c r="B2425" s="5">
        <f t="shared" si="834"/>
        <v>12</v>
      </c>
      <c r="C2425" s="5">
        <f t="shared" si="835"/>
        <v>2023</v>
      </c>
      <c r="D2425" s="88" t="s">
        <v>2198</v>
      </c>
      <c r="E2425" s="5" t="str">
        <f>VLOOKUP(F2425,'Set up'!$A$2:$C$48,2,FALSE)</f>
        <v>C00000043</v>
      </c>
      <c r="F2425" s="1" t="s">
        <v>2137</v>
      </c>
      <c r="G2425" s="99" t="s">
        <v>1660</v>
      </c>
      <c r="H2425" s="5">
        <v>1</v>
      </c>
      <c r="I2425" s="5" t="str">
        <f>VLOOKUP(F2425,'Set up'!$A$2:$C$48,3,FALSE)</f>
        <v>Cash</v>
      </c>
      <c r="J2425" s="5">
        <f>VLOOKUP(F2425,'Set up'!$A$2:$D$48,4,FALSE)</f>
        <v>0</v>
      </c>
      <c r="K2425" s="4">
        <f t="shared" si="836"/>
        <v>45275</v>
      </c>
      <c r="L2425" s="5">
        <f t="shared" si="837"/>
        <v>12</v>
      </c>
      <c r="M2425" s="5">
        <f t="shared" si="838"/>
        <v>2023</v>
      </c>
      <c r="N2425" s="96">
        <v>175</v>
      </c>
      <c r="O2425" s="6">
        <f t="shared" si="842"/>
        <v>-175</v>
      </c>
      <c r="P2425" s="6">
        <f t="shared" si="840"/>
        <v>0</v>
      </c>
      <c r="Q2425" s="7">
        <f t="shared" si="841"/>
        <v>3987344.6500000018</v>
      </c>
      <c r="R2425" s="44" t="str">
        <f>VLOOKUP(F2425,'Set up'!$A$2:$E$48,5,FALSE)</f>
        <v>Trsf</v>
      </c>
      <c r="S2425" s="1" t="s">
        <v>2268</v>
      </c>
    </row>
    <row r="2426" spans="1:19" ht="15" customHeight="1" x14ac:dyDescent="0.35">
      <c r="A2426" s="4">
        <v>45275</v>
      </c>
      <c r="B2426" s="5">
        <f t="shared" si="834"/>
        <v>12</v>
      </c>
      <c r="C2426" s="5">
        <f t="shared" si="835"/>
        <v>2023</v>
      </c>
      <c r="D2426" s="88" t="s">
        <v>2198</v>
      </c>
      <c r="E2426" s="5" t="str">
        <f>VLOOKUP(F2426,'Set up'!$A$2:$C$48,2,FALSE)</f>
        <v>C00000043</v>
      </c>
      <c r="F2426" s="1" t="s">
        <v>2137</v>
      </c>
      <c r="G2426" s="99" t="s">
        <v>2141</v>
      </c>
      <c r="H2426" s="5">
        <v>1</v>
      </c>
      <c r="I2426" s="5" t="str">
        <f>VLOOKUP(F2426,'Set up'!$A$2:$C$48,3,FALSE)</f>
        <v>Cash</v>
      </c>
      <c r="J2426" s="5">
        <f>VLOOKUP(F2426,'Set up'!$A$2:$D$48,4,FALSE)</f>
        <v>0</v>
      </c>
      <c r="K2426" s="4">
        <f t="shared" si="836"/>
        <v>45275</v>
      </c>
      <c r="L2426" s="5">
        <f t="shared" si="837"/>
        <v>12</v>
      </c>
      <c r="M2426" s="5">
        <f t="shared" si="838"/>
        <v>2023</v>
      </c>
      <c r="N2426" s="96">
        <v>625</v>
      </c>
      <c r="O2426" s="6">
        <f t="shared" si="842"/>
        <v>-625</v>
      </c>
      <c r="P2426" s="6">
        <f t="shared" si="840"/>
        <v>0</v>
      </c>
      <c r="Q2426" s="7">
        <f t="shared" si="841"/>
        <v>3987969.6500000018</v>
      </c>
      <c r="R2426" s="44" t="str">
        <f>VLOOKUP(F2426,'Set up'!$A$2:$E$48,5,FALSE)</f>
        <v>Trsf</v>
      </c>
      <c r="S2426" s="1" t="s">
        <v>2268</v>
      </c>
    </row>
    <row r="2427" spans="1:19" ht="15" customHeight="1" x14ac:dyDescent="0.35">
      <c r="A2427" s="4">
        <v>45275</v>
      </c>
      <c r="B2427" s="5">
        <f t="shared" ref="B2427" si="843">MONTH(A2427)</f>
        <v>12</v>
      </c>
      <c r="C2427" s="5">
        <f t="shared" ref="C2427" si="844">YEAR(A2427)</f>
        <v>2023</v>
      </c>
      <c r="D2427" s="88" t="s">
        <v>2198</v>
      </c>
      <c r="E2427" s="5" t="str">
        <f>VLOOKUP(F2427,'Set up'!$A$2:$C$48,2,FALSE)</f>
        <v>C00000043</v>
      </c>
      <c r="F2427" s="1" t="s">
        <v>2137</v>
      </c>
      <c r="G2427" s="99" t="s">
        <v>2141</v>
      </c>
      <c r="H2427" s="5">
        <v>0</v>
      </c>
      <c r="I2427" s="5" t="str">
        <f>VLOOKUP(F2427,'Set up'!$A$2:$C$48,3,FALSE)</f>
        <v>Cash</v>
      </c>
      <c r="J2427" s="5">
        <f>VLOOKUP(F2427,'Set up'!$A$2:$D$48,4,FALSE)</f>
        <v>0</v>
      </c>
      <c r="K2427" s="4">
        <f t="shared" ref="K2427" si="845">A2427+J2427</f>
        <v>45275</v>
      </c>
      <c r="L2427" s="5">
        <f t="shared" ref="L2427" si="846">MONTH(K2427)</f>
        <v>12</v>
      </c>
      <c r="M2427" s="5">
        <f t="shared" ref="M2427" si="847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41"/>
        <v>3988494.6500000018</v>
      </c>
      <c r="R2427" s="44" t="str">
        <f>VLOOKUP(F2427,'Set up'!$A$2:$E$48,5,FALSE)</f>
        <v>Trsf</v>
      </c>
      <c r="S2427" s="1" t="s">
        <v>2268</v>
      </c>
    </row>
    <row r="2428" spans="1:19" ht="15" customHeight="1" x14ac:dyDescent="0.35">
      <c r="A2428" s="4">
        <v>45275</v>
      </c>
      <c r="B2428" s="5">
        <f t="shared" ref="B2428:B2430" si="848">MONTH(A2428)</f>
        <v>12</v>
      </c>
      <c r="C2428" s="5">
        <f t="shared" ref="C2428:C2430" si="849">YEAR(A2428)</f>
        <v>2023</v>
      </c>
      <c r="D2428" s="88" t="s">
        <v>2269</v>
      </c>
      <c r="E2428" s="5" t="str">
        <f>VLOOKUP(F2428,'Set up'!$A$2:$C$48,2,FALSE)</f>
        <v>C00000043</v>
      </c>
      <c r="F2428" s="1" t="s">
        <v>2137</v>
      </c>
      <c r="G2428" s="99" t="s">
        <v>2270</v>
      </c>
      <c r="H2428" s="5">
        <v>0</v>
      </c>
      <c r="I2428" s="5" t="str">
        <f>VLOOKUP(F2428,'Set up'!$A$2:$C$48,3,FALSE)</f>
        <v>Cash</v>
      </c>
      <c r="J2428" s="5">
        <f>VLOOKUP(F2428,'Set up'!$A$2:$D$48,4,FALSE)</f>
        <v>0</v>
      </c>
      <c r="K2428" s="4">
        <f t="shared" ref="K2428:K2429" si="850">A2428+J2428</f>
        <v>45275</v>
      </c>
      <c r="L2428" s="5">
        <f t="shared" ref="L2428:L2429" si="851">MONTH(K2428)</f>
        <v>12</v>
      </c>
      <c r="M2428" s="5">
        <f t="shared" ref="M2428:M2429" si="852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41"/>
        <v>3987969.6500000018</v>
      </c>
      <c r="R2428" s="44" t="str">
        <f>VLOOKUP(F2428,'Set up'!$A$2:$E$48,5,FALSE)</f>
        <v>Trsf</v>
      </c>
      <c r="S2428" s="1" t="s">
        <v>2272</v>
      </c>
    </row>
    <row r="2429" spans="1:19" ht="15" customHeight="1" x14ac:dyDescent="0.35">
      <c r="A2429" s="4">
        <v>45275</v>
      </c>
      <c r="B2429" s="5">
        <f t="shared" si="848"/>
        <v>12</v>
      </c>
      <c r="C2429" s="5">
        <f t="shared" si="849"/>
        <v>2023</v>
      </c>
      <c r="D2429" s="88" t="s">
        <v>2198</v>
      </c>
      <c r="E2429" s="5" t="str">
        <f>VLOOKUP(F2429,'Set up'!$A$2:$C$48,2,FALSE)</f>
        <v>C00000043</v>
      </c>
      <c r="F2429" s="1" t="s">
        <v>2137</v>
      </c>
      <c r="G2429" s="99" t="s">
        <v>2142</v>
      </c>
      <c r="H2429" s="5">
        <v>20</v>
      </c>
      <c r="I2429" s="5" t="str">
        <f>VLOOKUP(F2429,'Set up'!$A$2:$C$48,3,FALSE)</f>
        <v>Cash</v>
      </c>
      <c r="J2429" s="5">
        <f>VLOOKUP(F2429,'Set up'!$A$2:$D$48,4,FALSE)</f>
        <v>0</v>
      </c>
      <c r="K2429" s="4">
        <f t="shared" si="850"/>
        <v>45275</v>
      </c>
      <c r="L2429" s="5">
        <f t="shared" si="851"/>
        <v>12</v>
      </c>
      <c r="M2429" s="5">
        <f t="shared" si="852"/>
        <v>2023</v>
      </c>
      <c r="N2429" s="96">
        <v>90</v>
      </c>
      <c r="O2429" s="6">
        <f t="shared" si="842"/>
        <v>-90</v>
      </c>
      <c r="P2429" s="6">
        <f t="shared" si="840"/>
        <v>0</v>
      </c>
      <c r="Q2429" s="7">
        <f t="shared" si="841"/>
        <v>3988059.6500000018</v>
      </c>
      <c r="R2429" s="44" t="str">
        <f>VLOOKUP(F2429,'Set up'!$A$2:$E$48,5,FALSE)</f>
        <v>Trsf</v>
      </c>
      <c r="S2429" s="1" t="s">
        <v>2268</v>
      </c>
    </row>
    <row r="2430" spans="1:19" ht="15" customHeight="1" x14ac:dyDescent="0.35">
      <c r="A2430" s="4">
        <v>45276</v>
      </c>
      <c r="B2430" s="5">
        <f t="shared" si="848"/>
        <v>12</v>
      </c>
      <c r="C2430" s="5">
        <f t="shared" si="849"/>
        <v>2023</v>
      </c>
      <c r="D2430" s="88" t="s">
        <v>2199</v>
      </c>
      <c r="E2430" s="5" t="str">
        <f>VLOOKUP(F2430,'Set up'!$A$2:$C$48,2,FALSE)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up'!$A$2:$C$48,3,FALSE)</f>
        <v>Cash</v>
      </c>
      <c r="J2430" s="5">
        <f>VLOOKUP(F2430,'Set up'!$A$2:$D$48,4,FALSE)</f>
        <v>0</v>
      </c>
      <c r="K2430" s="4">
        <f t="shared" ref="K2430:K2493" si="853">A2430+J2430</f>
        <v>45276</v>
      </c>
      <c r="L2430" s="5">
        <f t="shared" ref="L2430:L2493" si="854">MONTH(K2430)</f>
        <v>12</v>
      </c>
      <c r="M2430" s="5">
        <f t="shared" ref="M2430:M2493" si="855">YEAR(K2430)</f>
        <v>2023</v>
      </c>
      <c r="N2430" s="96">
        <v>1606</v>
      </c>
      <c r="O2430" s="6">
        <f t="shared" ref="O2430:O2440" si="856">-N2430</f>
        <v>-1606</v>
      </c>
      <c r="P2430" s="6">
        <f t="shared" si="840"/>
        <v>0</v>
      </c>
      <c r="Q2430" s="7">
        <f t="shared" si="841"/>
        <v>3989665.6500000018</v>
      </c>
      <c r="R2430" s="44" t="str">
        <f>VLOOKUP(F2430,'Set up'!$A$2:$E$48,5,FALSE)</f>
        <v>Cash</v>
      </c>
      <c r="S2430" s="1" t="s">
        <v>2222</v>
      </c>
    </row>
    <row r="2431" spans="1:19" ht="15" customHeight="1" x14ac:dyDescent="0.35">
      <c r="A2431" s="4">
        <v>45276</v>
      </c>
      <c r="B2431" s="5">
        <f t="shared" ref="B2431:B2493" si="857">MONTH(A2431)</f>
        <v>12</v>
      </c>
      <c r="C2431" s="5">
        <f t="shared" ref="C2431:C2493" si="858">YEAR(A2431)</f>
        <v>2023</v>
      </c>
      <c r="D2431" s="88" t="s">
        <v>2199</v>
      </c>
      <c r="E2431" s="5" t="str">
        <f>VLOOKUP(F2431,'Set up'!$A$2:$C$48,2,FALSE)</f>
        <v>C00000014</v>
      </c>
      <c r="F2431" s="1" t="s">
        <v>262</v>
      </c>
      <c r="G2431" s="99" t="s">
        <v>2100</v>
      </c>
      <c r="H2431" s="5">
        <v>1</v>
      </c>
      <c r="I2431" s="5" t="str">
        <f>VLOOKUP(F2431,'Set up'!$A$2:$C$48,3,FALSE)</f>
        <v>Cash</v>
      </c>
      <c r="J2431" s="5">
        <f>VLOOKUP(F2431,'Set up'!$A$2:$D$48,4,FALSE)</f>
        <v>0</v>
      </c>
      <c r="K2431" s="4">
        <f t="shared" si="853"/>
        <v>45276</v>
      </c>
      <c r="L2431" s="5">
        <f t="shared" si="854"/>
        <v>12</v>
      </c>
      <c r="M2431" s="5">
        <f t="shared" si="855"/>
        <v>2023</v>
      </c>
      <c r="N2431" s="96">
        <v>1597.5</v>
      </c>
      <c r="O2431" s="6">
        <f t="shared" si="856"/>
        <v>-1597.5</v>
      </c>
      <c r="P2431" s="6">
        <f t="shared" si="840"/>
        <v>0</v>
      </c>
      <c r="Q2431" s="7">
        <f t="shared" si="841"/>
        <v>3991263.1500000018</v>
      </c>
      <c r="R2431" s="44" t="str">
        <f>VLOOKUP(F2431,'Set up'!$A$2:$E$48,5,FALSE)</f>
        <v>Cash</v>
      </c>
      <c r="S2431" s="1" t="s">
        <v>2222</v>
      </c>
    </row>
    <row r="2432" spans="1:19" ht="15" customHeight="1" x14ac:dyDescent="0.35">
      <c r="A2432" s="4">
        <v>45276</v>
      </c>
      <c r="B2432" s="5">
        <f t="shared" si="857"/>
        <v>12</v>
      </c>
      <c r="C2432" s="5">
        <f t="shared" si="858"/>
        <v>2023</v>
      </c>
      <c r="D2432" s="88" t="s">
        <v>2199</v>
      </c>
      <c r="E2432" s="5" t="str">
        <f>VLOOKUP(F2432,'Set up'!$A$2:$C$48,2,FALSE)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up'!$A$2:$C$48,3,FALSE)</f>
        <v>Cash</v>
      </c>
      <c r="J2432" s="5">
        <f>VLOOKUP(F2432,'Set up'!$A$2:$D$48,4,FALSE)</f>
        <v>0</v>
      </c>
      <c r="K2432" s="4">
        <f t="shared" si="853"/>
        <v>45276</v>
      </c>
      <c r="L2432" s="5">
        <f t="shared" si="854"/>
        <v>12</v>
      </c>
      <c r="M2432" s="5">
        <f t="shared" si="855"/>
        <v>2023</v>
      </c>
      <c r="N2432" s="96">
        <v>1050</v>
      </c>
      <c r="O2432" s="6">
        <f t="shared" si="856"/>
        <v>-1050</v>
      </c>
      <c r="P2432" s="6">
        <f t="shared" si="840"/>
        <v>0</v>
      </c>
      <c r="Q2432" s="7">
        <f t="shared" si="841"/>
        <v>3992313.1500000018</v>
      </c>
      <c r="R2432" s="44" t="str">
        <f>VLOOKUP(F2432,'Set up'!$A$2:$E$48,5,FALSE)</f>
        <v>Cash</v>
      </c>
      <c r="S2432" s="1" t="s">
        <v>2222</v>
      </c>
    </row>
    <row r="2433" spans="1:19" ht="15" customHeight="1" x14ac:dyDescent="0.35">
      <c r="A2433" s="4">
        <v>45276</v>
      </c>
      <c r="B2433" s="5">
        <f t="shared" si="857"/>
        <v>12</v>
      </c>
      <c r="C2433" s="5">
        <f t="shared" si="858"/>
        <v>2023</v>
      </c>
      <c r="D2433" s="88" t="s">
        <v>2199</v>
      </c>
      <c r="E2433" s="5" t="str">
        <f>VLOOKUP(F2433,'Set up'!$A$2:$C$48,2,FALSE)</f>
        <v>C00000014</v>
      </c>
      <c r="F2433" s="1" t="s">
        <v>262</v>
      </c>
      <c r="G2433" s="99" t="s">
        <v>2099</v>
      </c>
      <c r="H2433" s="5">
        <v>3</v>
      </c>
      <c r="I2433" s="5" t="str">
        <f>VLOOKUP(F2433,'Set up'!$A$2:$C$48,3,FALSE)</f>
        <v>Cash</v>
      </c>
      <c r="J2433" s="5">
        <f>VLOOKUP(F2433,'Set up'!$A$2:$D$48,4,FALSE)</f>
        <v>0</v>
      </c>
      <c r="K2433" s="4">
        <f t="shared" si="853"/>
        <v>45276</v>
      </c>
      <c r="L2433" s="5">
        <f t="shared" si="854"/>
        <v>12</v>
      </c>
      <c r="M2433" s="5">
        <f t="shared" si="855"/>
        <v>2023</v>
      </c>
      <c r="N2433" s="96">
        <v>851.4</v>
      </c>
      <c r="O2433" s="6">
        <f t="shared" si="856"/>
        <v>-851.4</v>
      </c>
      <c r="P2433" s="6">
        <f t="shared" si="840"/>
        <v>0</v>
      </c>
      <c r="Q2433" s="7">
        <f t="shared" si="841"/>
        <v>3993164.5500000017</v>
      </c>
      <c r="R2433" s="44" t="str">
        <f>VLOOKUP(F2433,'Set up'!$A$2:$E$48,5,FALSE)</f>
        <v>Cash</v>
      </c>
      <c r="S2433" s="1" t="s">
        <v>2222</v>
      </c>
    </row>
    <row r="2434" spans="1:19" ht="15" customHeight="1" x14ac:dyDescent="0.35">
      <c r="A2434" s="4">
        <v>45276</v>
      </c>
      <c r="B2434" s="5">
        <f t="shared" si="857"/>
        <v>12</v>
      </c>
      <c r="C2434" s="5">
        <f t="shared" si="858"/>
        <v>2023</v>
      </c>
      <c r="D2434" s="88" t="s">
        <v>2199</v>
      </c>
      <c r="E2434" s="5" t="str">
        <f>VLOOKUP(F2434,'Set up'!$A$2:$C$48,2,FALSE)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up'!$A$2:$C$48,3,FALSE)</f>
        <v>Cash</v>
      </c>
      <c r="J2434" s="5">
        <f>VLOOKUP(F2434,'Set up'!$A$2:$D$48,4,FALSE)</f>
        <v>0</v>
      </c>
      <c r="K2434" s="4">
        <f t="shared" si="853"/>
        <v>45276</v>
      </c>
      <c r="L2434" s="5">
        <f t="shared" si="854"/>
        <v>12</v>
      </c>
      <c r="M2434" s="5">
        <f t="shared" si="855"/>
        <v>2023</v>
      </c>
      <c r="N2434" s="96">
        <v>105</v>
      </c>
      <c r="O2434" s="6">
        <f t="shared" si="856"/>
        <v>-105</v>
      </c>
      <c r="P2434" s="6">
        <f t="shared" si="840"/>
        <v>0</v>
      </c>
      <c r="Q2434" s="7">
        <f t="shared" si="841"/>
        <v>3993269.5500000017</v>
      </c>
      <c r="R2434" s="44" t="str">
        <f>VLOOKUP(F2434,'Set up'!$A$2:$E$48,5,FALSE)</f>
        <v>Cash</v>
      </c>
      <c r="S2434" s="1" t="s">
        <v>2222</v>
      </c>
    </row>
    <row r="2435" spans="1:19" ht="15" customHeight="1" x14ac:dyDescent="0.35">
      <c r="A2435" s="4">
        <v>45276</v>
      </c>
      <c r="B2435" s="5">
        <f t="shared" si="857"/>
        <v>12</v>
      </c>
      <c r="C2435" s="5">
        <f t="shared" si="858"/>
        <v>2023</v>
      </c>
      <c r="D2435" s="88" t="s">
        <v>2199</v>
      </c>
      <c r="E2435" s="5" t="str">
        <f>VLOOKUP(F2435,'Set up'!$A$2:$C$48,2,FALSE)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up'!$A$2:$C$48,3,FALSE)</f>
        <v>Cash</v>
      </c>
      <c r="J2435" s="5">
        <f>VLOOKUP(F2435,'Set up'!$A$2:$D$48,4,FALSE)</f>
        <v>0</v>
      </c>
      <c r="K2435" s="4">
        <f t="shared" si="853"/>
        <v>45276</v>
      </c>
      <c r="L2435" s="5">
        <f t="shared" si="854"/>
        <v>12</v>
      </c>
      <c r="M2435" s="5">
        <f t="shared" si="855"/>
        <v>2023</v>
      </c>
      <c r="N2435" s="96">
        <v>480</v>
      </c>
      <c r="O2435" s="6">
        <f t="shared" si="856"/>
        <v>-480</v>
      </c>
      <c r="P2435" s="6">
        <f t="shared" si="840"/>
        <v>0</v>
      </c>
      <c r="Q2435" s="7">
        <f t="shared" si="841"/>
        <v>3993749.5500000017</v>
      </c>
      <c r="R2435" s="44" t="str">
        <f>VLOOKUP(F2435,'Set up'!$A$2:$E$48,5,FALSE)</f>
        <v>Cash</v>
      </c>
      <c r="S2435" s="1" t="s">
        <v>2222</v>
      </c>
    </row>
    <row r="2436" spans="1:19" ht="15" customHeight="1" x14ac:dyDescent="0.35">
      <c r="A2436" s="4">
        <v>45276</v>
      </c>
      <c r="B2436" s="5">
        <f t="shared" si="857"/>
        <v>12</v>
      </c>
      <c r="C2436" s="5">
        <f t="shared" si="858"/>
        <v>2023</v>
      </c>
      <c r="D2436" s="88" t="s">
        <v>2199</v>
      </c>
      <c r="E2436" s="5" t="str">
        <f>VLOOKUP(F2436,'Set up'!$A$2:$C$48,2,FALSE)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up'!$A$2:$C$48,3,FALSE)</f>
        <v>Cash</v>
      </c>
      <c r="J2436" s="5">
        <f>VLOOKUP(F2436,'Set up'!$A$2:$D$48,4,FALSE)</f>
        <v>0</v>
      </c>
      <c r="K2436" s="4">
        <f t="shared" si="853"/>
        <v>45276</v>
      </c>
      <c r="L2436" s="5">
        <f t="shared" si="854"/>
        <v>12</v>
      </c>
      <c r="M2436" s="5">
        <f t="shared" si="855"/>
        <v>2023</v>
      </c>
      <c r="N2436" s="96">
        <v>170</v>
      </c>
      <c r="O2436" s="6">
        <f t="shared" si="856"/>
        <v>-170</v>
      </c>
      <c r="P2436" s="6">
        <f t="shared" si="840"/>
        <v>0</v>
      </c>
      <c r="Q2436" s="7">
        <f t="shared" si="841"/>
        <v>3993919.5500000017</v>
      </c>
      <c r="R2436" s="44" t="str">
        <f>VLOOKUP(F2436,'Set up'!$A$2:$E$48,5,FALSE)</f>
        <v>Cash</v>
      </c>
      <c r="S2436" s="1" t="s">
        <v>2222</v>
      </c>
    </row>
    <row r="2437" spans="1:19" ht="15" customHeight="1" x14ac:dyDescent="0.35">
      <c r="A2437" s="4">
        <v>45276</v>
      </c>
      <c r="B2437" s="5">
        <f t="shared" si="857"/>
        <v>12</v>
      </c>
      <c r="C2437" s="5">
        <f t="shared" si="858"/>
        <v>2023</v>
      </c>
      <c r="D2437" s="88" t="s">
        <v>2199</v>
      </c>
      <c r="E2437" s="5" t="str">
        <f>VLOOKUP(F2437,'Set up'!$A$2:$C$48,2,FALSE)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up'!$A$2:$C$48,3,FALSE)</f>
        <v>Cash</v>
      </c>
      <c r="J2437" s="5">
        <f>VLOOKUP(F2437,'Set up'!$A$2:$D$48,4,FALSE)</f>
        <v>0</v>
      </c>
      <c r="K2437" s="4">
        <f t="shared" si="853"/>
        <v>45276</v>
      </c>
      <c r="L2437" s="5">
        <f t="shared" si="854"/>
        <v>12</v>
      </c>
      <c r="M2437" s="5">
        <f t="shared" si="855"/>
        <v>2023</v>
      </c>
      <c r="N2437" s="96">
        <v>96</v>
      </c>
      <c r="O2437" s="6">
        <f t="shared" si="856"/>
        <v>-96</v>
      </c>
      <c r="P2437" s="6">
        <f t="shared" si="840"/>
        <v>0</v>
      </c>
      <c r="Q2437" s="7">
        <f t="shared" si="841"/>
        <v>3994015.5500000017</v>
      </c>
      <c r="R2437" s="44" t="str">
        <f>VLOOKUP(F2437,'Set up'!$A$2:$E$48,5,FALSE)</f>
        <v>Cash</v>
      </c>
      <c r="S2437" s="1" t="s">
        <v>2222</v>
      </c>
    </row>
    <row r="2438" spans="1:19" ht="15" customHeight="1" x14ac:dyDescent="0.35">
      <c r="A2438" s="4">
        <v>45276</v>
      </c>
      <c r="B2438" s="5">
        <f t="shared" si="857"/>
        <v>12</v>
      </c>
      <c r="C2438" s="5">
        <f t="shared" si="858"/>
        <v>2023</v>
      </c>
      <c r="D2438" s="88" t="s">
        <v>2200</v>
      </c>
      <c r="E2438" s="5" t="str">
        <f>VLOOKUP(F2438,'Set up'!$A$2:$C$48,2,FALSE)</f>
        <v>C00000044</v>
      </c>
      <c r="F2438" s="1" t="s">
        <v>2143</v>
      </c>
      <c r="G2438" s="99" t="s">
        <v>303</v>
      </c>
      <c r="H2438" s="5">
        <v>1</v>
      </c>
      <c r="I2438" s="5" t="str">
        <f>VLOOKUP(F2438,'Set up'!$A$2:$C$48,3,FALSE)</f>
        <v>Cash</v>
      </c>
      <c r="J2438" s="5">
        <f>VLOOKUP(F2438,'Set up'!$A$2:$D$48,4,FALSE)</f>
        <v>0</v>
      </c>
      <c r="K2438" s="4">
        <f t="shared" si="853"/>
        <v>45276</v>
      </c>
      <c r="L2438" s="5">
        <f t="shared" si="854"/>
        <v>12</v>
      </c>
      <c r="M2438" s="5">
        <f t="shared" si="855"/>
        <v>2023</v>
      </c>
      <c r="N2438" s="96">
        <v>1606</v>
      </c>
      <c r="O2438" s="6">
        <f t="shared" si="856"/>
        <v>-1606</v>
      </c>
      <c r="P2438" s="6">
        <f t="shared" si="840"/>
        <v>0</v>
      </c>
      <c r="Q2438" s="7">
        <f t="shared" si="841"/>
        <v>3995621.5500000017</v>
      </c>
      <c r="R2438" s="44" t="str">
        <f>VLOOKUP(F2438,'Set up'!$A$2:$E$48,5,FALSE)</f>
        <v>Cash</v>
      </c>
      <c r="S2438" s="1" t="s">
        <v>2258</v>
      </c>
    </row>
    <row r="2439" spans="1:19" ht="15" customHeight="1" x14ac:dyDescent="0.35">
      <c r="A2439" s="4">
        <v>45276</v>
      </c>
      <c r="B2439" s="5">
        <f t="shared" si="857"/>
        <v>12</v>
      </c>
      <c r="C2439" s="5">
        <f t="shared" si="858"/>
        <v>2023</v>
      </c>
      <c r="D2439" s="88" t="s">
        <v>2200</v>
      </c>
      <c r="E2439" s="5" t="str">
        <f>VLOOKUP(F2439,'Set up'!$A$2:$C$48,2,FALSE)</f>
        <v>C00000044</v>
      </c>
      <c r="F2439" s="1" t="s">
        <v>2143</v>
      </c>
      <c r="G2439" s="99" t="s">
        <v>1543</v>
      </c>
      <c r="H2439" s="5">
        <v>2</v>
      </c>
      <c r="I2439" s="5" t="str">
        <f>VLOOKUP(F2439,'Set up'!$A$2:$C$48,3,FALSE)</f>
        <v>Cash</v>
      </c>
      <c r="J2439" s="5">
        <f>VLOOKUP(F2439,'Set up'!$A$2:$D$48,4,FALSE)</f>
        <v>0</v>
      </c>
      <c r="K2439" s="4">
        <f t="shared" si="853"/>
        <v>45276</v>
      </c>
      <c r="L2439" s="5">
        <f t="shared" si="854"/>
        <v>12</v>
      </c>
      <c r="M2439" s="5">
        <f t="shared" si="855"/>
        <v>2023</v>
      </c>
      <c r="N2439" s="96">
        <v>420</v>
      </c>
      <c r="O2439" s="6">
        <f t="shared" si="856"/>
        <v>-420</v>
      </c>
      <c r="P2439" s="6">
        <f t="shared" si="840"/>
        <v>0</v>
      </c>
      <c r="Q2439" s="7">
        <f t="shared" si="841"/>
        <v>3996041.5500000017</v>
      </c>
      <c r="R2439" s="44" t="str">
        <f>VLOOKUP(F2439,'Set up'!$A$2:$E$48,5,FALSE)</f>
        <v>Cash</v>
      </c>
      <c r="S2439" s="1" t="s">
        <v>2258</v>
      </c>
    </row>
    <row r="2440" spans="1:19" ht="15" customHeight="1" x14ac:dyDescent="0.35">
      <c r="A2440" s="4">
        <v>45276</v>
      </c>
      <c r="B2440" s="5">
        <f t="shared" si="857"/>
        <v>12</v>
      </c>
      <c r="C2440" s="5">
        <f t="shared" si="858"/>
        <v>2023</v>
      </c>
      <c r="D2440" s="88" t="s">
        <v>2200</v>
      </c>
      <c r="E2440" s="5" t="str">
        <f>VLOOKUP(F2440,'Set up'!$A$2:$C$48,2,FALSE)</f>
        <v>C00000044</v>
      </c>
      <c r="F2440" s="1" t="s">
        <v>2143</v>
      </c>
      <c r="G2440" s="99" t="s">
        <v>17</v>
      </c>
      <c r="H2440" s="5">
        <v>1</v>
      </c>
      <c r="I2440" s="5" t="str">
        <f>VLOOKUP(F2440,'Set up'!$A$2:$C$48,3,FALSE)</f>
        <v>Cash</v>
      </c>
      <c r="J2440" s="5">
        <f>VLOOKUP(F2440,'Set up'!$A$2:$D$48,4,FALSE)</f>
        <v>0</v>
      </c>
      <c r="K2440" s="4">
        <f t="shared" si="853"/>
        <v>45276</v>
      </c>
      <c r="L2440" s="5">
        <f t="shared" si="854"/>
        <v>12</v>
      </c>
      <c r="M2440" s="5">
        <f t="shared" si="855"/>
        <v>2023</v>
      </c>
      <c r="N2440" s="96">
        <v>105</v>
      </c>
      <c r="O2440" s="6">
        <f t="shared" si="856"/>
        <v>-105</v>
      </c>
      <c r="P2440" s="6">
        <f t="shared" si="840"/>
        <v>0</v>
      </c>
      <c r="Q2440" s="7">
        <f t="shared" si="841"/>
        <v>3996146.5500000017</v>
      </c>
      <c r="R2440" s="44" t="str">
        <f>VLOOKUP(F2440,'Set up'!$A$2:$E$48,5,FALSE)</f>
        <v>Cash</v>
      </c>
      <c r="S2440" s="1" t="s">
        <v>2258</v>
      </c>
    </row>
    <row r="2441" spans="1:19" ht="15" customHeight="1" x14ac:dyDescent="0.35">
      <c r="A2441" s="4">
        <v>45276</v>
      </c>
      <c r="B2441" s="5">
        <f t="shared" si="857"/>
        <v>12</v>
      </c>
      <c r="C2441" s="5">
        <f t="shared" si="858"/>
        <v>2023</v>
      </c>
      <c r="D2441" s="88" t="s">
        <v>2201</v>
      </c>
      <c r="E2441" s="5" t="str">
        <f>VLOOKUP(F2441,'Set up'!$A$2:$C$48,2,FALSE)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up'!$A$2:$C$48,3,FALSE)</f>
        <v>Cash</v>
      </c>
      <c r="J2441" s="5">
        <f>VLOOKUP(F2441,'Set up'!$A$2:$D$48,4,FALSE)</f>
        <v>0</v>
      </c>
      <c r="K2441" s="4">
        <f t="shared" si="853"/>
        <v>45276</v>
      </c>
      <c r="L2441" s="5">
        <f t="shared" si="854"/>
        <v>12</v>
      </c>
      <c r="M2441" s="5">
        <f t="shared" si="855"/>
        <v>2023</v>
      </c>
      <c r="N2441" s="96">
        <v>250</v>
      </c>
      <c r="P2441" s="6">
        <f t="shared" si="840"/>
        <v>250</v>
      </c>
      <c r="Q2441" s="7">
        <f t="shared" si="841"/>
        <v>3996396.5500000017</v>
      </c>
      <c r="R2441" s="44" t="str">
        <f>VLOOKUP(F2441,'Set up'!$A$2:$E$48,5,FALSE)</f>
        <v>Trsf</v>
      </c>
    </row>
    <row r="2442" spans="1:19" ht="15" customHeight="1" x14ac:dyDescent="0.35">
      <c r="A2442" s="4">
        <v>45276</v>
      </c>
      <c r="B2442" s="5">
        <f t="shared" si="857"/>
        <v>12</v>
      </c>
      <c r="C2442" s="5">
        <f t="shared" si="858"/>
        <v>2023</v>
      </c>
      <c r="D2442" s="88" t="s">
        <v>2202</v>
      </c>
      <c r="E2442" s="5" t="str">
        <f>VLOOKUP(F2442,'Set up'!$A$2:$C$48,2,FALSE)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up'!$A$2:$C$48,3,FALSE)</f>
        <v>Cash</v>
      </c>
      <c r="J2442" s="5">
        <f>VLOOKUP(F2442,'Set up'!$A$2:$D$48,4,FALSE)</f>
        <v>0</v>
      </c>
      <c r="K2442" s="4">
        <f t="shared" si="853"/>
        <v>45276</v>
      </c>
      <c r="L2442" s="5">
        <f t="shared" si="854"/>
        <v>12</v>
      </c>
      <c r="M2442" s="5">
        <f t="shared" si="855"/>
        <v>2023</v>
      </c>
      <c r="N2442" s="96">
        <v>6424</v>
      </c>
      <c r="P2442" s="6">
        <f t="shared" si="840"/>
        <v>6424</v>
      </c>
      <c r="Q2442" s="7">
        <f t="shared" si="841"/>
        <v>4002820.5500000017</v>
      </c>
      <c r="R2442" s="44" t="str">
        <f>VLOOKUP(F2442,'Set up'!$A$2:$E$48,5,FALSE)</f>
        <v>Trsf</v>
      </c>
    </row>
    <row r="2443" spans="1:19" ht="15" customHeight="1" x14ac:dyDescent="0.35">
      <c r="A2443" s="4">
        <v>45276</v>
      </c>
      <c r="B2443" s="5">
        <f t="shared" si="857"/>
        <v>12</v>
      </c>
      <c r="C2443" s="5">
        <f t="shared" si="858"/>
        <v>2023</v>
      </c>
      <c r="D2443" s="88" t="s">
        <v>2202</v>
      </c>
      <c r="E2443" s="5" t="str">
        <f>VLOOKUP(F2443,'Set up'!$A$2:$C$48,2,FALSE)</f>
        <v>C00000042</v>
      </c>
      <c r="F2443" s="1" t="s">
        <v>2012</v>
      </c>
      <c r="G2443" s="99" t="s">
        <v>2144</v>
      </c>
      <c r="H2443" s="5">
        <v>6</v>
      </c>
      <c r="I2443" s="5" t="str">
        <f>VLOOKUP(F2443,'Set up'!$A$2:$C$48,3,FALSE)</f>
        <v>Cash</v>
      </c>
      <c r="J2443" s="5">
        <f>VLOOKUP(F2443,'Set up'!$A$2:$D$48,4,FALSE)</f>
        <v>0</v>
      </c>
      <c r="K2443" s="4">
        <f t="shared" si="853"/>
        <v>45276</v>
      </c>
      <c r="L2443" s="5">
        <f t="shared" si="854"/>
        <v>12</v>
      </c>
      <c r="M2443" s="5">
        <f t="shared" si="855"/>
        <v>2023</v>
      </c>
      <c r="N2443" s="96">
        <v>2331.6</v>
      </c>
      <c r="P2443" s="6">
        <f t="shared" si="840"/>
        <v>2331.6</v>
      </c>
      <c r="Q2443" s="7">
        <f t="shared" si="841"/>
        <v>4005152.1500000018</v>
      </c>
      <c r="R2443" s="44" t="str">
        <f>VLOOKUP(F2443,'Set up'!$A$2:$E$48,5,FALSE)</f>
        <v>Trsf</v>
      </c>
    </row>
    <row r="2444" spans="1:19" ht="15" customHeight="1" x14ac:dyDescent="0.35">
      <c r="A2444" s="4">
        <v>45276</v>
      </c>
      <c r="B2444" s="5">
        <f t="shared" si="857"/>
        <v>12</v>
      </c>
      <c r="C2444" s="5">
        <f t="shared" si="858"/>
        <v>2023</v>
      </c>
      <c r="D2444" s="88" t="s">
        <v>2202</v>
      </c>
      <c r="E2444" s="5" t="str">
        <f>VLOOKUP(F2444,'Set up'!$A$2:$C$48,2,FALSE)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up'!$A$2:$C$48,3,FALSE)</f>
        <v>Cash</v>
      </c>
      <c r="J2444" s="5">
        <f>VLOOKUP(F2444,'Set up'!$A$2:$D$48,4,FALSE)</f>
        <v>0</v>
      </c>
      <c r="K2444" s="4">
        <f t="shared" si="853"/>
        <v>45276</v>
      </c>
      <c r="L2444" s="5">
        <f t="shared" si="854"/>
        <v>12</v>
      </c>
      <c r="M2444" s="5">
        <f t="shared" si="855"/>
        <v>2023</v>
      </c>
      <c r="N2444" s="96">
        <v>1404</v>
      </c>
      <c r="P2444" s="6">
        <f t="shared" si="840"/>
        <v>1404</v>
      </c>
      <c r="Q2444" s="7">
        <f t="shared" si="841"/>
        <v>4006556.1500000018</v>
      </c>
      <c r="R2444" s="44" t="str">
        <f>VLOOKUP(F2444,'Set up'!$A$2:$E$48,5,FALSE)</f>
        <v>Trsf</v>
      </c>
    </row>
    <row r="2445" spans="1:19" ht="15" customHeight="1" x14ac:dyDescent="0.35">
      <c r="A2445" s="4">
        <v>45276</v>
      </c>
      <c r="B2445" s="5">
        <f t="shared" si="857"/>
        <v>12</v>
      </c>
      <c r="C2445" s="5">
        <f t="shared" si="858"/>
        <v>2023</v>
      </c>
      <c r="D2445" s="88" t="s">
        <v>2202</v>
      </c>
      <c r="E2445" s="5" t="str">
        <f>VLOOKUP(F2445,'Set up'!$A$2:$C$48,2,FALSE)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up'!$A$2:$C$48,3,FALSE)</f>
        <v>Cash</v>
      </c>
      <c r="J2445" s="5">
        <f>VLOOKUP(F2445,'Set up'!$A$2:$D$48,4,FALSE)</f>
        <v>0</v>
      </c>
      <c r="K2445" s="4">
        <f t="shared" si="853"/>
        <v>45276</v>
      </c>
      <c r="L2445" s="5">
        <f t="shared" si="854"/>
        <v>12</v>
      </c>
      <c r="M2445" s="5">
        <f t="shared" si="855"/>
        <v>2023</v>
      </c>
      <c r="N2445" s="96">
        <v>380</v>
      </c>
      <c r="P2445" s="6">
        <f t="shared" si="840"/>
        <v>380</v>
      </c>
      <c r="Q2445" s="7">
        <f t="shared" si="841"/>
        <v>4006936.1500000018</v>
      </c>
      <c r="R2445" s="44" t="str">
        <f>VLOOKUP(F2445,'Set up'!$A$2:$E$48,5,FALSE)</f>
        <v>Trsf</v>
      </c>
    </row>
    <row r="2446" spans="1:19" ht="15" customHeight="1" x14ac:dyDescent="0.35">
      <c r="A2446" s="4">
        <v>45278</v>
      </c>
      <c r="B2446" s="5">
        <f t="shared" si="857"/>
        <v>12</v>
      </c>
      <c r="C2446" s="5">
        <f t="shared" si="858"/>
        <v>2023</v>
      </c>
      <c r="D2446" s="88" t="s">
        <v>2203</v>
      </c>
      <c r="E2446" s="5" t="str">
        <f>VLOOKUP(F2446,'Set up'!$A$2:$C$48,2,FALSE)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up'!$A$2:$C$48,3,FALSE)</f>
        <v>Cash</v>
      </c>
      <c r="J2446" s="5">
        <f>VLOOKUP(F2446,'Set up'!$A$2:$D$48,4,FALSE)</f>
        <v>0</v>
      </c>
      <c r="K2446" s="4">
        <f t="shared" si="853"/>
        <v>45278</v>
      </c>
      <c r="L2446" s="5">
        <f t="shared" si="854"/>
        <v>12</v>
      </c>
      <c r="M2446" s="5">
        <f t="shared" si="855"/>
        <v>2023</v>
      </c>
      <c r="N2446" s="96">
        <v>1738</v>
      </c>
      <c r="P2446" s="6">
        <f t="shared" si="840"/>
        <v>1738</v>
      </c>
      <c r="Q2446" s="7">
        <f t="shared" si="841"/>
        <v>4008674.1500000018</v>
      </c>
      <c r="R2446" s="44" t="str">
        <f>VLOOKUP(F2446,'Set up'!$A$2:$E$48,5,FALSE)</f>
        <v>PD Chq</v>
      </c>
    </row>
    <row r="2447" spans="1:19" ht="15" customHeight="1" x14ac:dyDescent="0.35">
      <c r="A2447" s="4">
        <v>45278</v>
      </c>
      <c r="B2447" s="5">
        <f t="shared" si="857"/>
        <v>12</v>
      </c>
      <c r="C2447" s="5">
        <f t="shared" si="858"/>
        <v>2023</v>
      </c>
      <c r="D2447" s="88" t="s">
        <v>2203</v>
      </c>
      <c r="E2447" s="5" t="str">
        <f>VLOOKUP(F2447,'Set up'!$A$2:$C$48,2,FALSE)</f>
        <v>C00000021</v>
      </c>
      <c r="F2447" s="1" t="s">
        <v>491</v>
      </c>
      <c r="G2447" s="99" t="s">
        <v>2132</v>
      </c>
      <c r="H2447" s="5">
        <v>3</v>
      </c>
      <c r="I2447" s="5" t="str">
        <f>VLOOKUP(F2447,'Set up'!$A$2:$C$48,3,FALSE)</f>
        <v>Cash</v>
      </c>
      <c r="J2447" s="5">
        <f>VLOOKUP(F2447,'Set up'!$A$2:$D$48,4,FALSE)</f>
        <v>0</v>
      </c>
      <c r="K2447" s="4">
        <f t="shared" si="853"/>
        <v>45278</v>
      </c>
      <c r="L2447" s="5">
        <f t="shared" si="854"/>
        <v>12</v>
      </c>
      <c r="M2447" s="5">
        <f t="shared" si="855"/>
        <v>2023</v>
      </c>
      <c r="N2447" s="96">
        <v>832.5</v>
      </c>
      <c r="P2447" s="6">
        <f t="shared" si="840"/>
        <v>832.5</v>
      </c>
      <c r="Q2447" s="7">
        <f t="shared" si="841"/>
        <v>4009506.6500000018</v>
      </c>
      <c r="R2447" s="44" t="str">
        <f>VLOOKUP(F2447,'Set up'!$A$2:$E$48,5,FALSE)</f>
        <v>PD Chq</v>
      </c>
    </row>
    <row r="2448" spans="1:19" ht="15" customHeight="1" x14ac:dyDescent="0.35">
      <c r="A2448" s="4">
        <v>45278</v>
      </c>
      <c r="B2448" s="5">
        <f t="shared" si="857"/>
        <v>12</v>
      </c>
      <c r="C2448" s="5">
        <f t="shared" si="858"/>
        <v>2023</v>
      </c>
      <c r="D2448" s="88" t="s">
        <v>2203</v>
      </c>
      <c r="E2448" s="5" t="str">
        <f>VLOOKUP(F2448,'Set up'!$A$2:$C$48,2,FALSE)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up'!$A$2:$C$48,3,FALSE)</f>
        <v>Cash</v>
      </c>
      <c r="J2448" s="5">
        <f>VLOOKUP(F2448,'Set up'!$A$2:$D$48,4,FALSE)</f>
        <v>0</v>
      </c>
      <c r="K2448" s="4">
        <f t="shared" si="853"/>
        <v>45278</v>
      </c>
      <c r="L2448" s="5">
        <f t="shared" si="854"/>
        <v>12</v>
      </c>
      <c r="M2448" s="5">
        <f t="shared" si="855"/>
        <v>2023</v>
      </c>
      <c r="N2448" s="96">
        <v>95</v>
      </c>
      <c r="P2448" s="6">
        <f t="shared" si="840"/>
        <v>95</v>
      </c>
      <c r="Q2448" s="7">
        <f t="shared" si="841"/>
        <v>4009601.6500000018</v>
      </c>
      <c r="R2448" s="44" t="str">
        <f>VLOOKUP(F2448,'Set up'!$A$2:$E$48,5,FALSE)</f>
        <v>PD Chq</v>
      </c>
    </row>
    <row r="2449" spans="1:19" ht="15" customHeight="1" x14ac:dyDescent="0.35">
      <c r="A2449" s="4">
        <v>45278</v>
      </c>
      <c r="B2449" s="5">
        <f t="shared" si="857"/>
        <v>12</v>
      </c>
      <c r="C2449" s="5">
        <f t="shared" si="858"/>
        <v>2023</v>
      </c>
      <c r="D2449" s="88" t="s">
        <v>2203</v>
      </c>
      <c r="E2449" s="5" t="str">
        <f>VLOOKUP(F2449,'Set up'!$A$2:$C$48,2,FALSE)</f>
        <v>C00000021</v>
      </c>
      <c r="F2449" s="1" t="s">
        <v>491</v>
      </c>
      <c r="G2449" s="99" t="s">
        <v>2133</v>
      </c>
      <c r="H2449" s="5">
        <v>5</v>
      </c>
      <c r="I2449" s="5" t="str">
        <f>VLOOKUP(F2449,'Set up'!$A$2:$C$48,3,FALSE)</f>
        <v>Cash</v>
      </c>
      <c r="J2449" s="5">
        <f>VLOOKUP(F2449,'Set up'!$A$2:$D$48,4,FALSE)</f>
        <v>0</v>
      </c>
      <c r="K2449" s="4">
        <f t="shared" si="853"/>
        <v>45278</v>
      </c>
      <c r="L2449" s="5">
        <f t="shared" si="854"/>
        <v>12</v>
      </c>
      <c r="M2449" s="5">
        <f t="shared" si="855"/>
        <v>2023</v>
      </c>
      <c r="N2449" s="96">
        <v>312.5</v>
      </c>
      <c r="P2449" s="6">
        <f t="shared" si="840"/>
        <v>312.5</v>
      </c>
      <c r="Q2449" s="7">
        <f t="shared" si="841"/>
        <v>4009914.1500000018</v>
      </c>
      <c r="R2449" s="44" t="str">
        <f>VLOOKUP(F2449,'Set up'!$A$2:$E$48,5,FALSE)</f>
        <v>PD Chq</v>
      </c>
    </row>
    <row r="2450" spans="1:19" ht="15" customHeight="1" x14ac:dyDescent="0.35">
      <c r="A2450" s="4">
        <v>45278</v>
      </c>
      <c r="B2450" s="5">
        <f t="shared" si="857"/>
        <v>12</v>
      </c>
      <c r="C2450" s="5">
        <f t="shared" si="858"/>
        <v>2023</v>
      </c>
      <c r="D2450" s="88" t="s">
        <v>2204</v>
      </c>
      <c r="E2450" s="5" t="str">
        <f>VLOOKUP(F2450,'Set up'!$A$2:$C$48,2,FALSE)</f>
        <v>C00000010</v>
      </c>
      <c r="F2450" s="1" t="s">
        <v>62</v>
      </c>
      <c r="G2450" s="99" t="s">
        <v>2134</v>
      </c>
      <c r="H2450" s="5">
        <v>12</v>
      </c>
      <c r="I2450" s="5">
        <f>VLOOKUP(F2450,'Set up'!$A$2:$C$48,3,FALSE)</f>
        <v>120</v>
      </c>
      <c r="J2450" s="5">
        <f>VLOOKUP(F2450,'Set up'!$A$2:$D$48,4,FALSE)</f>
        <v>120</v>
      </c>
      <c r="K2450" s="4">
        <f t="shared" si="853"/>
        <v>45398</v>
      </c>
      <c r="L2450" s="5">
        <f t="shared" si="854"/>
        <v>4</v>
      </c>
      <c r="M2450" s="5">
        <f t="shared" si="855"/>
        <v>2024</v>
      </c>
      <c r="N2450" s="96">
        <v>696</v>
      </c>
      <c r="P2450" s="6">
        <f t="shared" si="840"/>
        <v>696</v>
      </c>
      <c r="Q2450" s="7">
        <f t="shared" si="841"/>
        <v>4010610.1500000018</v>
      </c>
      <c r="R2450" s="44" t="str">
        <f>VLOOKUP(F2450,'Set up'!$A$2:$E$48,5,FALSE)</f>
        <v>Trsf</v>
      </c>
    </row>
    <row r="2451" spans="1:19" ht="15" customHeight="1" x14ac:dyDescent="0.35">
      <c r="A2451" s="4">
        <v>45279</v>
      </c>
      <c r="B2451" s="5">
        <f t="shared" si="857"/>
        <v>12</v>
      </c>
      <c r="C2451" s="5">
        <f t="shared" si="858"/>
        <v>2023</v>
      </c>
      <c r="D2451" s="88" t="s">
        <v>2205</v>
      </c>
      <c r="E2451" s="5" t="str">
        <f>VLOOKUP(F2451,'Set up'!$A$2:$C$48,2,FALSE)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up'!$A$2:$C$48,3,FALSE)</f>
        <v>Cash</v>
      </c>
      <c r="J2451" s="5">
        <f>VLOOKUP(F2451,'Set up'!$A$2:$D$48,4,FALSE)</f>
        <v>0</v>
      </c>
      <c r="K2451" s="4">
        <f t="shared" si="853"/>
        <v>45279</v>
      </c>
      <c r="L2451" s="5">
        <f t="shared" si="854"/>
        <v>12</v>
      </c>
      <c r="M2451" s="5">
        <f t="shared" si="855"/>
        <v>2023</v>
      </c>
      <c r="N2451" s="96">
        <v>1738</v>
      </c>
      <c r="P2451" s="6">
        <f t="shared" si="840"/>
        <v>1738</v>
      </c>
      <c r="Q2451" s="7">
        <f t="shared" si="841"/>
        <v>4012348.1500000018</v>
      </c>
      <c r="R2451" s="44" t="str">
        <f>VLOOKUP(F2451,'Set up'!$A$2:$E$48,5,FALSE)</f>
        <v>Trsf</v>
      </c>
    </row>
    <row r="2452" spans="1:19" ht="15" customHeight="1" x14ac:dyDescent="0.35">
      <c r="A2452" s="4">
        <v>45279</v>
      </c>
      <c r="B2452" s="5">
        <f t="shared" si="857"/>
        <v>12</v>
      </c>
      <c r="C2452" s="5">
        <f t="shared" si="858"/>
        <v>2023</v>
      </c>
      <c r="D2452" s="88" t="s">
        <v>2205</v>
      </c>
      <c r="E2452" s="5" t="str">
        <f>VLOOKUP(F2452,'Set up'!$A$2:$C$48,2,FALSE)</f>
        <v>C00000019</v>
      </c>
      <c r="F2452" s="1" t="s">
        <v>400</v>
      </c>
      <c r="G2452" s="99" t="s">
        <v>2145</v>
      </c>
      <c r="H2452" s="5">
        <v>1</v>
      </c>
      <c r="I2452" s="5" t="str">
        <f>VLOOKUP(F2452,'Set up'!$A$2:$C$48,3,FALSE)</f>
        <v>Cash</v>
      </c>
      <c r="J2452" s="5">
        <f>VLOOKUP(F2452,'Set up'!$A$2:$D$48,4,FALSE)</f>
        <v>0</v>
      </c>
      <c r="K2452" s="4">
        <f t="shared" si="853"/>
        <v>45279</v>
      </c>
      <c r="L2452" s="5">
        <f t="shared" si="854"/>
        <v>12</v>
      </c>
      <c r="M2452" s="5">
        <f t="shared" si="855"/>
        <v>2023</v>
      </c>
      <c r="N2452" s="96">
        <v>405</v>
      </c>
      <c r="P2452" s="6">
        <f t="shared" si="840"/>
        <v>405</v>
      </c>
      <c r="Q2452" s="7">
        <f t="shared" si="841"/>
        <v>4012753.1500000018</v>
      </c>
      <c r="R2452" s="44" t="str">
        <f>VLOOKUP(F2452,'Set up'!$A$2:$E$48,5,FALSE)</f>
        <v>Trsf</v>
      </c>
    </row>
    <row r="2453" spans="1:19" ht="15" customHeight="1" x14ac:dyDescent="0.35">
      <c r="A2453" s="4">
        <v>45279</v>
      </c>
      <c r="B2453" s="5">
        <f t="shared" si="857"/>
        <v>12</v>
      </c>
      <c r="C2453" s="5">
        <f t="shared" si="858"/>
        <v>2023</v>
      </c>
      <c r="D2453" s="88" t="s">
        <v>2205</v>
      </c>
      <c r="E2453" s="5" t="str">
        <f>VLOOKUP(F2453,'Set up'!$A$2:$C$48,2,FALSE)</f>
        <v>C00000019</v>
      </c>
      <c r="F2453" s="1" t="s">
        <v>400</v>
      </c>
      <c r="G2453" s="99" t="s">
        <v>2138</v>
      </c>
      <c r="H2453" s="5">
        <v>4</v>
      </c>
      <c r="I2453" s="5" t="str">
        <f>VLOOKUP(F2453,'Set up'!$A$2:$C$48,3,FALSE)</f>
        <v>Cash</v>
      </c>
      <c r="J2453" s="5">
        <f>VLOOKUP(F2453,'Set up'!$A$2:$D$48,4,FALSE)</f>
        <v>0</v>
      </c>
      <c r="K2453" s="4">
        <f t="shared" si="853"/>
        <v>45279</v>
      </c>
      <c r="L2453" s="5">
        <f t="shared" si="854"/>
        <v>12</v>
      </c>
      <c r="M2453" s="5">
        <f t="shared" si="855"/>
        <v>2023</v>
      </c>
      <c r="N2453" s="96">
        <v>250</v>
      </c>
      <c r="P2453" s="6">
        <f t="shared" ref="P2453:P2516" si="859">SUM(N2453+O2453)</f>
        <v>250</v>
      </c>
      <c r="Q2453" s="7">
        <f t="shared" si="841"/>
        <v>4013003.1500000018</v>
      </c>
      <c r="R2453" s="44" t="str">
        <f>VLOOKUP(F2453,'Set up'!$A$2:$E$48,5,FALSE)</f>
        <v>Trsf</v>
      </c>
    </row>
    <row r="2454" spans="1:19" ht="15" customHeight="1" x14ac:dyDescent="0.35">
      <c r="A2454" s="4">
        <v>45279</v>
      </c>
      <c r="B2454" s="5">
        <f t="shared" si="857"/>
        <v>12</v>
      </c>
      <c r="C2454" s="5">
        <f t="shared" si="858"/>
        <v>2023</v>
      </c>
      <c r="D2454" s="88" t="s">
        <v>2205</v>
      </c>
      <c r="E2454" s="5" t="str">
        <f>VLOOKUP(F2454,'Set up'!$A$2:$C$48,2,FALSE)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up'!$A$2:$C$48,3,FALSE)</f>
        <v>Cash</v>
      </c>
      <c r="J2454" s="5">
        <f>VLOOKUP(F2454,'Set up'!$A$2:$D$48,4,FALSE)</f>
        <v>0</v>
      </c>
      <c r="K2454" s="4">
        <f t="shared" si="853"/>
        <v>45279</v>
      </c>
      <c r="L2454" s="5">
        <f t="shared" si="854"/>
        <v>12</v>
      </c>
      <c r="M2454" s="5">
        <f t="shared" si="855"/>
        <v>2023</v>
      </c>
      <c r="N2454" s="96">
        <v>105</v>
      </c>
      <c r="P2454" s="6">
        <f t="shared" si="859"/>
        <v>105</v>
      </c>
      <c r="Q2454" s="7">
        <f t="shared" si="841"/>
        <v>4013108.1500000018</v>
      </c>
      <c r="R2454" s="44" t="str">
        <f>VLOOKUP(F2454,'Set up'!$A$2:$E$48,5,FALSE)</f>
        <v>Trsf</v>
      </c>
    </row>
    <row r="2455" spans="1:19" ht="15" customHeight="1" x14ac:dyDescent="0.35">
      <c r="A2455" s="4">
        <v>45279</v>
      </c>
      <c r="B2455" s="5">
        <f t="shared" si="857"/>
        <v>12</v>
      </c>
      <c r="C2455" s="5">
        <f t="shared" si="858"/>
        <v>2023</v>
      </c>
      <c r="D2455" s="88" t="s">
        <v>2205</v>
      </c>
      <c r="E2455" s="5" t="str">
        <f>VLOOKUP(F2455,'Set up'!$A$2:$C$48,2,FALSE)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up'!$A$2:$C$48,3,FALSE)</f>
        <v>Cash</v>
      </c>
      <c r="J2455" s="5">
        <f>VLOOKUP(F2455,'Set up'!$A$2:$D$48,4,FALSE)</f>
        <v>0</v>
      </c>
      <c r="K2455" s="4">
        <f t="shared" si="853"/>
        <v>45279</v>
      </c>
      <c r="L2455" s="5">
        <f t="shared" si="854"/>
        <v>12</v>
      </c>
      <c r="M2455" s="5">
        <f t="shared" si="855"/>
        <v>2023</v>
      </c>
      <c r="N2455" s="96">
        <v>420</v>
      </c>
      <c r="P2455" s="6">
        <f t="shared" si="859"/>
        <v>420</v>
      </c>
      <c r="Q2455" s="7">
        <f t="shared" si="841"/>
        <v>4013528.1500000018</v>
      </c>
      <c r="R2455" s="44" t="str">
        <f>VLOOKUP(F2455,'Set up'!$A$2:$E$48,5,FALSE)</f>
        <v>Trsf</v>
      </c>
    </row>
    <row r="2456" spans="1:19" ht="15" customHeight="1" x14ac:dyDescent="0.35">
      <c r="A2456" s="4">
        <v>45279</v>
      </c>
      <c r="B2456" s="5">
        <f t="shared" si="857"/>
        <v>12</v>
      </c>
      <c r="C2456" s="5">
        <f t="shared" si="858"/>
        <v>2023</v>
      </c>
      <c r="D2456" s="88" t="s">
        <v>2206</v>
      </c>
      <c r="E2456" s="5" t="str">
        <f>VLOOKUP(F2456,'Set up'!$A$2:$C$48,2,FALSE)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up'!$A$2:$C$48,3,FALSE)</f>
        <v>Cash</v>
      </c>
      <c r="J2456" s="5">
        <f>VLOOKUP(F2456,'Set up'!$A$2:$D$48,4,FALSE)</f>
        <v>0</v>
      </c>
      <c r="K2456" s="4">
        <f t="shared" si="853"/>
        <v>45279</v>
      </c>
      <c r="L2456" s="5">
        <f t="shared" si="854"/>
        <v>12</v>
      </c>
      <c r="M2456" s="5">
        <f t="shared" si="855"/>
        <v>2023</v>
      </c>
      <c r="N2456" s="96">
        <v>4250</v>
      </c>
      <c r="O2456" s="6">
        <f t="shared" ref="O2456:O2466" si="860">-N2456</f>
        <v>-4250</v>
      </c>
      <c r="P2456" s="6">
        <f t="shared" si="859"/>
        <v>0</v>
      </c>
      <c r="Q2456" s="7">
        <f t="shared" si="841"/>
        <v>4017778.1500000018</v>
      </c>
      <c r="R2456" s="44" t="str">
        <f>VLOOKUP(F2456,'Set up'!$A$2:$E$48,5,FALSE)</f>
        <v>Trsf</v>
      </c>
      <c r="S2456" s="1" t="s">
        <v>2259</v>
      </c>
    </row>
    <row r="2457" spans="1:19" ht="15" customHeight="1" x14ac:dyDescent="0.35">
      <c r="A2457" s="4">
        <v>45279</v>
      </c>
      <c r="B2457" s="5">
        <f t="shared" si="857"/>
        <v>12</v>
      </c>
      <c r="C2457" s="5">
        <f t="shared" si="858"/>
        <v>2023</v>
      </c>
      <c r="D2457" s="88" t="s">
        <v>2206</v>
      </c>
      <c r="E2457" s="5" t="str">
        <f>VLOOKUP(F2457,'Set up'!$A$2:$C$48,2,FALSE)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up'!$A$2:$C$48,3,FALSE)</f>
        <v>Cash</v>
      </c>
      <c r="J2457" s="5">
        <f>VLOOKUP(F2457,'Set up'!$A$2:$D$48,4,FALSE)</f>
        <v>0</v>
      </c>
      <c r="K2457" s="4">
        <f t="shared" si="853"/>
        <v>45279</v>
      </c>
      <c r="L2457" s="5">
        <f t="shared" si="854"/>
        <v>12</v>
      </c>
      <c r="M2457" s="5">
        <f t="shared" si="855"/>
        <v>2023</v>
      </c>
      <c r="N2457" s="96">
        <v>300</v>
      </c>
      <c r="O2457" s="6">
        <f t="shared" si="860"/>
        <v>-300</v>
      </c>
      <c r="P2457" s="6">
        <f t="shared" si="859"/>
        <v>0</v>
      </c>
      <c r="Q2457" s="7">
        <f t="shared" si="841"/>
        <v>4018078.1500000018</v>
      </c>
      <c r="R2457" s="44" t="str">
        <f>VLOOKUP(F2457,'Set up'!$A$2:$E$48,5,FALSE)</f>
        <v>Trsf</v>
      </c>
      <c r="S2457" s="1" t="s">
        <v>2259</v>
      </c>
    </row>
    <row r="2458" spans="1:19" ht="15" customHeight="1" x14ac:dyDescent="0.35">
      <c r="A2458" s="4">
        <v>45279</v>
      </c>
      <c r="B2458" s="5">
        <f t="shared" si="857"/>
        <v>12</v>
      </c>
      <c r="C2458" s="5">
        <f t="shared" si="858"/>
        <v>2023</v>
      </c>
      <c r="D2458" s="88" t="s">
        <v>2206</v>
      </c>
      <c r="E2458" s="5" t="str">
        <f>VLOOKUP(F2458,'Set up'!$A$2:$C$48,2,FALSE)</f>
        <v>C00000022</v>
      </c>
      <c r="F2458" s="1" t="s">
        <v>637</v>
      </c>
      <c r="G2458" s="99" t="s">
        <v>2146</v>
      </c>
      <c r="H2458" s="5">
        <v>1</v>
      </c>
      <c r="I2458" s="5" t="str">
        <f>VLOOKUP(F2458,'Set up'!$A$2:$C$48,3,FALSE)</f>
        <v>Cash</v>
      </c>
      <c r="J2458" s="5">
        <f>VLOOKUP(F2458,'Set up'!$A$2:$D$48,4,FALSE)</f>
        <v>0</v>
      </c>
      <c r="K2458" s="4">
        <f t="shared" si="853"/>
        <v>45279</v>
      </c>
      <c r="L2458" s="5">
        <f t="shared" si="854"/>
        <v>12</v>
      </c>
      <c r="M2458" s="5">
        <f t="shared" si="855"/>
        <v>2023</v>
      </c>
      <c r="N2458" s="96">
        <v>150</v>
      </c>
      <c r="O2458" s="6">
        <f t="shared" si="860"/>
        <v>-150</v>
      </c>
      <c r="P2458" s="6">
        <f t="shared" si="859"/>
        <v>0</v>
      </c>
      <c r="Q2458" s="7">
        <f t="shared" si="841"/>
        <v>4018228.1500000018</v>
      </c>
      <c r="R2458" s="44" t="str">
        <f>VLOOKUP(F2458,'Set up'!$A$2:$E$48,5,FALSE)</f>
        <v>Trsf</v>
      </c>
      <c r="S2458" s="1" t="s">
        <v>2259</v>
      </c>
    </row>
    <row r="2459" spans="1:19" ht="15" customHeight="1" x14ac:dyDescent="0.35">
      <c r="A2459" s="4">
        <v>45279</v>
      </c>
      <c r="B2459" s="5">
        <f t="shared" ref="B2459" si="861">MONTH(A2459)</f>
        <v>12</v>
      </c>
      <c r="C2459" s="5">
        <f t="shared" ref="C2459" si="862">YEAR(A2459)</f>
        <v>2023</v>
      </c>
      <c r="D2459" s="88" t="s">
        <v>2271</v>
      </c>
      <c r="E2459" s="5" t="str">
        <f>VLOOKUP(F2459,'Set up'!$A$2:$C$48,2,FALSE)</f>
        <v>C00000022</v>
      </c>
      <c r="F2459" s="1" t="s">
        <v>637</v>
      </c>
      <c r="G2459" s="99" t="s">
        <v>2270</v>
      </c>
      <c r="H2459" s="5">
        <v>0</v>
      </c>
      <c r="I2459" s="5" t="str">
        <f>VLOOKUP(F2459,'Set up'!$A$2:$C$48,3,FALSE)</f>
        <v>Cash</v>
      </c>
      <c r="J2459" s="5">
        <f>VLOOKUP(F2459,'Set up'!$A$2:$D$48,4,FALSE)</f>
        <v>0</v>
      </c>
      <c r="K2459" s="4">
        <f t="shared" ref="K2459" si="863">A2459+J2459</f>
        <v>45279</v>
      </c>
      <c r="L2459" s="5">
        <f t="shared" ref="L2459" si="864">MONTH(K2459)</f>
        <v>12</v>
      </c>
      <c r="M2459" s="5">
        <f t="shared" ref="M2459" si="865">YEAR(K2459)</f>
        <v>2023</v>
      </c>
      <c r="N2459" s="96">
        <v>-866</v>
      </c>
      <c r="O2459" s="6">
        <f t="shared" si="860"/>
        <v>866</v>
      </c>
      <c r="P2459" s="6">
        <f t="shared" si="859"/>
        <v>0</v>
      </c>
      <c r="Q2459" s="7">
        <f t="shared" si="841"/>
        <v>4017362.1500000018</v>
      </c>
      <c r="R2459" s="44" t="str">
        <f>VLOOKUP(F2459,'Set up'!$A$2:$E$48,5,FALSE)</f>
        <v>Trsf</v>
      </c>
      <c r="S2459" s="99" t="s">
        <v>2273</v>
      </c>
    </row>
    <row r="2460" spans="1:19" ht="15" customHeight="1" x14ac:dyDescent="0.35">
      <c r="A2460" s="4">
        <v>45280</v>
      </c>
      <c r="B2460" s="5">
        <f t="shared" si="857"/>
        <v>12</v>
      </c>
      <c r="C2460" s="5">
        <f t="shared" si="858"/>
        <v>2023</v>
      </c>
      <c r="D2460" s="88" t="s">
        <v>2207</v>
      </c>
      <c r="E2460" s="5" t="str">
        <f>VLOOKUP(F2460,'Set up'!$A$2:$C$48,2,FALSE)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up'!$A$2:$C$48,3,FALSE)</f>
        <v>30</v>
      </c>
      <c r="J2460" s="5">
        <f>VLOOKUP(F2460,'Set up'!$A$2:$D$48,4,FALSE)</f>
        <v>30</v>
      </c>
      <c r="K2460" s="4">
        <f t="shared" si="853"/>
        <v>45310</v>
      </c>
      <c r="L2460" s="5">
        <f t="shared" si="854"/>
        <v>1</v>
      </c>
      <c r="M2460" s="5">
        <f t="shared" si="855"/>
        <v>2024</v>
      </c>
      <c r="N2460" s="96">
        <v>6952</v>
      </c>
      <c r="O2460" s="6">
        <f t="shared" si="860"/>
        <v>-6952</v>
      </c>
      <c r="P2460" s="6">
        <f t="shared" si="859"/>
        <v>0</v>
      </c>
      <c r="Q2460" s="7">
        <f t="shared" si="841"/>
        <v>4024314.1500000018</v>
      </c>
      <c r="R2460" s="44" t="str">
        <f>VLOOKUP(F2460,'Set up'!$A$2:$E$48,5,FALSE)</f>
        <v>Chq</v>
      </c>
      <c r="S2460" s="1" t="s">
        <v>2345</v>
      </c>
    </row>
    <row r="2461" spans="1:19" ht="15" customHeight="1" x14ac:dyDescent="0.35">
      <c r="A2461" s="4">
        <v>45280</v>
      </c>
      <c r="B2461" s="5">
        <f t="shared" si="857"/>
        <v>12</v>
      </c>
      <c r="C2461" s="5">
        <f t="shared" si="858"/>
        <v>2023</v>
      </c>
      <c r="D2461" s="88" t="s">
        <v>2207</v>
      </c>
      <c r="E2461" s="5" t="str">
        <f>VLOOKUP(F2461,'Set up'!$A$2:$C$48,2,FALSE)</f>
        <v>C00000037</v>
      </c>
      <c r="F2461" s="1" t="s">
        <v>1309</v>
      </c>
      <c r="G2461" s="99" t="s">
        <v>2147</v>
      </c>
      <c r="H2461" s="5">
        <v>5</v>
      </c>
      <c r="I2461" s="5">
        <f>VLOOKUP(F2461,'Set up'!$A$2:$C$48,3,FALSE)</f>
        <v>30</v>
      </c>
      <c r="J2461" s="5">
        <f>VLOOKUP(F2461,'Set up'!$A$2:$D$48,4,FALSE)</f>
        <v>30</v>
      </c>
      <c r="K2461" s="4">
        <f t="shared" si="853"/>
        <v>45310</v>
      </c>
      <c r="L2461" s="5">
        <f t="shared" si="854"/>
        <v>1</v>
      </c>
      <c r="M2461" s="5">
        <f t="shared" si="855"/>
        <v>2024</v>
      </c>
      <c r="N2461" s="96">
        <v>2613</v>
      </c>
      <c r="O2461" s="6">
        <f t="shared" si="860"/>
        <v>-2613</v>
      </c>
      <c r="P2461" s="6">
        <f t="shared" si="859"/>
        <v>0</v>
      </c>
      <c r="Q2461" s="7">
        <f t="shared" si="841"/>
        <v>4026927.1500000018</v>
      </c>
      <c r="R2461" s="44" t="str">
        <f>VLOOKUP(F2461,'Set up'!$A$2:$E$48,5,FALSE)</f>
        <v>Chq</v>
      </c>
      <c r="S2461" s="1" t="s">
        <v>2345</v>
      </c>
    </row>
    <row r="2462" spans="1:19" ht="15" customHeight="1" x14ac:dyDescent="0.35">
      <c r="A2462" s="4">
        <v>45280</v>
      </c>
      <c r="B2462" s="5">
        <f t="shared" si="857"/>
        <v>12</v>
      </c>
      <c r="C2462" s="5">
        <f t="shared" si="858"/>
        <v>2023</v>
      </c>
      <c r="D2462" s="88" t="s">
        <v>2207</v>
      </c>
      <c r="E2462" s="5" t="str">
        <f>VLOOKUP(F2462,'Set up'!$A$2:$C$48,2,FALSE)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up'!$A$2:$C$48,3,FALSE)</f>
        <v>30</v>
      </c>
      <c r="J2462" s="5">
        <f>VLOOKUP(F2462,'Set up'!$A$2:$D$48,4,FALSE)</f>
        <v>30</v>
      </c>
      <c r="K2462" s="4">
        <f t="shared" si="853"/>
        <v>45310</v>
      </c>
      <c r="L2462" s="5">
        <f t="shared" si="854"/>
        <v>1</v>
      </c>
      <c r="M2462" s="5">
        <f t="shared" si="855"/>
        <v>2024</v>
      </c>
      <c r="N2462" s="96">
        <v>240</v>
      </c>
      <c r="O2462" s="6">
        <f t="shared" si="860"/>
        <v>-240</v>
      </c>
      <c r="P2462" s="6">
        <f t="shared" si="859"/>
        <v>0</v>
      </c>
      <c r="Q2462" s="7">
        <f t="shared" si="841"/>
        <v>4027167.1500000018</v>
      </c>
      <c r="R2462" s="44" t="str">
        <f>VLOOKUP(F2462,'Set up'!$A$2:$E$48,5,FALSE)</f>
        <v>Chq</v>
      </c>
      <c r="S2462" s="1" t="s">
        <v>2345</v>
      </c>
    </row>
    <row r="2463" spans="1:19" ht="15" customHeight="1" x14ac:dyDescent="0.35">
      <c r="A2463" s="4">
        <v>45280</v>
      </c>
      <c r="B2463" s="5">
        <f t="shared" si="857"/>
        <v>12</v>
      </c>
      <c r="C2463" s="5">
        <f t="shared" si="858"/>
        <v>2023</v>
      </c>
      <c r="D2463" s="88" t="s">
        <v>2207</v>
      </c>
      <c r="E2463" s="5" t="str">
        <f>VLOOKUP(F2463,'Set up'!$A$2:$C$48,2,FALSE)</f>
        <v>C00000037</v>
      </c>
      <c r="F2463" s="1" t="s">
        <v>1309</v>
      </c>
      <c r="G2463" s="99" t="s">
        <v>2133</v>
      </c>
      <c r="H2463" s="5">
        <v>5</v>
      </c>
      <c r="I2463" s="5">
        <f>VLOOKUP(F2463,'Set up'!$A$2:$C$48,3,FALSE)</f>
        <v>30</v>
      </c>
      <c r="J2463" s="5">
        <f>VLOOKUP(F2463,'Set up'!$A$2:$D$48,4,FALSE)</f>
        <v>30</v>
      </c>
      <c r="K2463" s="4">
        <f t="shared" si="853"/>
        <v>45310</v>
      </c>
      <c r="L2463" s="5">
        <f t="shared" si="854"/>
        <v>1</v>
      </c>
      <c r="M2463" s="5">
        <f t="shared" si="855"/>
        <v>2024</v>
      </c>
      <c r="N2463" s="96">
        <v>312.5</v>
      </c>
      <c r="O2463" s="6">
        <f t="shared" si="860"/>
        <v>-312.5</v>
      </c>
      <c r="P2463" s="6">
        <f t="shared" si="859"/>
        <v>0</v>
      </c>
      <c r="Q2463" s="7">
        <f t="shared" si="841"/>
        <v>4027479.6500000018</v>
      </c>
      <c r="R2463" s="44" t="str">
        <f>VLOOKUP(F2463,'Set up'!$A$2:$E$48,5,FALSE)</f>
        <v>Chq</v>
      </c>
      <c r="S2463" s="1" t="s">
        <v>2345</v>
      </c>
    </row>
    <row r="2464" spans="1:19" ht="15" customHeight="1" x14ac:dyDescent="0.35">
      <c r="A2464" s="4">
        <v>45280</v>
      </c>
      <c r="B2464" s="5">
        <f t="shared" si="857"/>
        <v>12</v>
      </c>
      <c r="C2464" s="5">
        <f t="shared" si="858"/>
        <v>2023</v>
      </c>
      <c r="D2464" s="88" t="s">
        <v>2207</v>
      </c>
      <c r="E2464" s="5" t="str">
        <f>VLOOKUP(F2464,'Set up'!$A$2:$C$48,2,FALSE)</f>
        <v>C00000037</v>
      </c>
      <c r="F2464" s="1" t="s">
        <v>1309</v>
      </c>
      <c r="G2464" s="99" t="s">
        <v>2148</v>
      </c>
      <c r="H2464" s="5">
        <v>2</v>
      </c>
      <c r="I2464" s="5">
        <f>VLOOKUP(F2464,'Set up'!$A$2:$C$48,3,FALSE)</f>
        <v>30</v>
      </c>
      <c r="J2464" s="5">
        <f>VLOOKUP(F2464,'Set up'!$A$2:$D$48,4,FALSE)</f>
        <v>30</v>
      </c>
      <c r="K2464" s="4">
        <f t="shared" si="853"/>
        <v>45310</v>
      </c>
      <c r="L2464" s="5">
        <f t="shared" si="854"/>
        <v>1</v>
      </c>
      <c r="M2464" s="5">
        <f t="shared" si="855"/>
        <v>2024</v>
      </c>
      <c r="N2464" s="96">
        <v>572</v>
      </c>
      <c r="O2464" s="6">
        <f t="shared" si="860"/>
        <v>-572</v>
      </c>
      <c r="P2464" s="6">
        <f t="shared" si="859"/>
        <v>0</v>
      </c>
      <c r="Q2464" s="7">
        <f t="shared" ref="Q2464:Q2527" si="866">SUM(Q2463+N2464)</f>
        <v>4028051.6500000018</v>
      </c>
      <c r="R2464" s="44" t="str">
        <f>VLOOKUP(F2464,'Set up'!$A$2:$E$48,5,FALSE)</f>
        <v>Chq</v>
      </c>
      <c r="S2464" s="1" t="s">
        <v>2345</v>
      </c>
    </row>
    <row r="2465" spans="1:19" ht="15" customHeight="1" x14ac:dyDescent="0.35">
      <c r="A2465" s="4">
        <v>45280</v>
      </c>
      <c r="B2465" s="5">
        <f t="shared" si="857"/>
        <v>12</v>
      </c>
      <c r="C2465" s="5">
        <f t="shared" si="858"/>
        <v>2023</v>
      </c>
      <c r="D2465" s="88" t="s">
        <v>2207</v>
      </c>
      <c r="E2465" s="5" t="str">
        <f>VLOOKUP(F2465,'Set up'!$A$2:$C$48,2,FALSE)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up'!$A$2:$C$48,3,FALSE)</f>
        <v>30</v>
      </c>
      <c r="J2465" s="5">
        <f>VLOOKUP(F2465,'Set up'!$A$2:$D$48,4,FALSE)</f>
        <v>30</v>
      </c>
      <c r="K2465" s="4">
        <f t="shared" si="853"/>
        <v>45310</v>
      </c>
      <c r="L2465" s="5">
        <f t="shared" si="854"/>
        <v>1</v>
      </c>
      <c r="M2465" s="5">
        <f t="shared" si="855"/>
        <v>2024</v>
      </c>
      <c r="N2465" s="96">
        <v>285</v>
      </c>
      <c r="O2465" s="6">
        <f t="shared" si="860"/>
        <v>-285</v>
      </c>
      <c r="P2465" s="6">
        <f t="shared" si="859"/>
        <v>0</v>
      </c>
      <c r="Q2465" s="7">
        <f t="shared" si="866"/>
        <v>4028336.6500000018</v>
      </c>
      <c r="R2465" s="44" t="str">
        <f>VLOOKUP(F2465,'Set up'!$A$2:$E$48,5,FALSE)</f>
        <v>Chq</v>
      </c>
      <c r="S2465" s="1" t="s">
        <v>2345</v>
      </c>
    </row>
    <row r="2466" spans="1:19" ht="15" customHeight="1" x14ac:dyDescent="0.35">
      <c r="A2466" s="4">
        <v>45280</v>
      </c>
      <c r="B2466" s="5">
        <f t="shared" si="857"/>
        <v>12</v>
      </c>
      <c r="C2466" s="5">
        <f t="shared" si="858"/>
        <v>2023</v>
      </c>
      <c r="D2466" s="88" t="s">
        <v>2207</v>
      </c>
      <c r="E2466" s="5" t="str">
        <f>VLOOKUP(F2466,'Set up'!$A$2:$C$48,2,FALSE)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up'!$A$2:$C$48,3,FALSE)</f>
        <v>30</v>
      </c>
      <c r="J2466" s="5">
        <f>VLOOKUP(F2466,'Set up'!$A$2:$D$48,4,FALSE)</f>
        <v>30</v>
      </c>
      <c r="K2466" s="4">
        <f t="shared" si="853"/>
        <v>45310</v>
      </c>
      <c r="L2466" s="5">
        <f t="shared" si="854"/>
        <v>1</v>
      </c>
      <c r="M2466" s="5">
        <f t="shared" si="855"/>
        <v>2024</v>
      </c>
      <c r="N2466" s="96">
        <v>930</v>
      </c>
      <c r="O2466" s="6">
        <f t="shared" si="860"/>
        <v>-930</v>
      </c>
      <c r="P2466" s="6">
        <f t="shared" si="859"/>
        <v>0</v>
      </c>
      <c r="Q2466" s="7">
        <f t="shared" si="866"/>
        <v>4029266.6500000018</v>
      </c>
      <c r="R2466" s="44" t="str">
        <f>VLOOKUP(F2466,'Set up'!$A$2:$E$48,5,FALSE)</f>
        <v>Chq</v>
      </c>
      <c r="S2466" s="1" t="s">
        <v>2345</v>
      </c>
    </row>
    <row r="2467" spans="1:19" ht="15" customHeight="1" x14ac:dyDescent="0.35">
      <c r="A2467" s="4">
        <v>45281</v>
      </c>
      <c r="B2467" s="5">
        <f t="shared" si="857"/>
        <v>12</v>
      </c>
      <c r="C2467" s="5">
        <f t="shared" si="858"/>
        <v>2023</v>
      </c>
      <c r="D2467" s="88" t="s">
        <v>2208</v>
      </c>
      <c r="E2467" s="5" t="str">
        <f>VLOOKUP(F2467,'Set up'!$A$2:$C$48,2,FALSE)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up'!$A$2:$C$48,3,FALSE)</f>
        <v>Cash</v>
      </c>
      <c r="J2467" s="5">
        <f>VLOOKUP(F2467,'Set up'!$A$2:$D$48,4,FALSE)</f>
        <v>0</v>
      </c>
      <c r="K2467" s="4">
        <f t="shared" si="853"/>
        <v>45281</v>
      </c>
      <c r="L2467" s="5">
        <f t="shared" si="854"/>
        <v>12</v>
      </c>
      <c r="M2467" s="5">
        <f t="shared" si="855"/>
        <v>2023</v>
      </c>
      <c r="N2467" s="96">
        <v>250</v>
      </c>
      <c r="P2467" s="6">
        <f t="shared" si="859"/>
        <v>250</v>
      </c>
      <c r="Q2467" s="7">
        <f t="shared" si="866"/>
        <v>4029516.6500000018</v>
      </c>
      <c r="R2467" s="44" t="str">
        <f>VLOOKUP(F2467,'Set up'!$A$2:$E$48,5,FALSE)</f>
        <v>Trsf</v>
      </c>
    </row>
    <row r="2468" spans="1:19" ht="15" customHeight="1" x14ac:dyDescent="0.35">
      <c r="A2468" s="4">
        <v>45281</v>
      </c>
      <c r="B2468" s="5">
        <f t="shared" si="857"/>
        <v>12</v>
      </c>
      <c r="C2468" s="5">
        <f t="shared" si="858"/>
        <v>2023</v>
      </c>
      <c r="D2468" s="88" t="s">
        <v>2209</v>
      </c>
      <c r="E2468" s="5" t="str">
        <f>VLOOKUP(F2468,'Set up'!$A$2:$C$48,2,FALSE)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up'!$A$2:$C$48,3,FALSE)</f>
        <v>Cash</v>
      </c>
      <c r="J2468" s="5">
        <f>VLOOKUP(F2468,'Set up'!$A$2:$D$48,4,FALSE)</f>
        <v>0</v>
      </c>
      <c r="K2468" s="4">
        <f t="shared" si="853"/>
        <v>45281</v>
      </c>
      <c r="L2468" s="5">
        <f t="shared" si="854"/>
        <v>12</v>
      </c>
      <c r="M2468" s="5">
        <f t="shared" si="855"/>
        <v>2023</v>
      </c>
      <c r="N2468" s="96">
        <v>6424</v>
      </c>
      <c r="P2468" s="6">
        <f t="shared" si="859"/>
        <v>6424</v>
      </c>
      <c r="Q2468" s="7">
        <f t="shared" si="866"/>
        <v>4035940.6500000018</v>
      </c>
      <c r="R2468" s="44" t="str">
        <f>VLOOKUP(F2468,'Set up'!$A$2:$E$48,5,FALSE)</f>
        <v>Trsf</v>
      </c>
    </row>
    <row r="2469" spans="1:19" ht="15" customHeight="1" x14ac:dyDescent="0.35">
      <c r="A2469" s="4">
        <v>45281</v>
      </c>
      <c r="B2469" s="5">
        <f t="shared" si="857"/>
        <v>12</v>
      </c>
      <c r="C2469" s="5">
        <f t="shared" si="858"/>
        <v>2023</v>
      </c>
      <c r="D2469" s="88" t="s">
        <v>2209</v>
      </c>
      <c r="E2469" s="5" t="str">
        <f>VLOOKUP(F2469,'Set up'!$A$2:$C$48,2,FALSE)</f>
        <v>C00000042</v>
      </c>
      <c r="F2469" s="1" t="s">
        <v>2012</v>
      </c>
      <c r="G2469" s="99" t="s">
        <v>2098</v>
      </c>
      <c r="H2469" s="5">
        <v>12</v>
      </c>
      <c r="I2469" s="5" t="str">
        <f>VLOOKUP(F2469,'Set up'!$A$2:$C$48,3,FALSE)</f>
        <v>Cash</v>
      </c>
      <c r="J2469" s="5">
        <f>VLOOKUP(F2469,'Set up'!$A$2:$D$48,4,FALSE)</f>
        <v>0</v>
      </c>
      <c r="K2469" s="4">
        <f t="shared" si="853"/>
        <v>45281</v>
      </c>
      <c r="L2469" s="5">
        <f t="shared" si="854"/>
        <v>12</v>
      </c>
      <c r="M2469" s="5">
        <f t="shared" si="855"/>
        <v>2023</v>
      </c>
      <c r="N2469" s="96">
        <v>2575.1999999999998</v>
      </c>
      <c r="P2469" s="6">
        <f t="shared" si="859"/>
        <v>2575.1999999999998</v>
      </c>
      <c r="Q2469" s="7">
        <f t="shared" si="866"/>
        <v>4038515.850000002</v>
      </c>
      <c r="R2469" s="44" t="str">
        <f>VLOOKUP(F2469,'Set up'!$A$2:$E$48,5,FALSE)</f>
        <v>Trsf</v>
      </c>
    </row>
    <row r="2470" spans="1:19" ht="15" customHeight="1" x14ac:dyDescent="0.35">
      <c r="A2470" s="4">
        <v>45281</v>
      </c>
      <c r="B2470" s="5">
        <f t="shared" si="857"/>
        <v>12</v>
      </c>
      <c r="C2470" s="5">
        <f t="shared" si="858"/>
        <v>2023</v>
      </c>
      <c r="D2470" s="88" t="s">
        <v>2209</v>
      </c>
      <c r="E2470" s="5" t="str">
        <f>VLOOKUP(F2470,'Set up'!$A$2:$C$48,2,FALSE)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up'!$A$2:$C$48,3,FALSE)</f>
        <v>Cash</v>
      </c>
      <c r="J2470" s="5">
        <f>VLOOKUP(F2470,'Set up'!$A$2:$D$48,4,FALSE)</f>
        <v>0</v>
      </c>
      <c r="K2470" s="4">
        <f t="shared" si="853"/>
        <v>45281</v>
      </c>
      <c r="L2470" s="5">
        <f t="shared" si="854"/>
        <v>12</v>
      </c>
      <c r="M2470" s="5">
        <f t="shared" si="855"/>
        <v>2023</v>
      </c>
      <c r="N2470" s="96">
        <v>1404</v>
      </c>
      <c r="P2470" s="6">
        <f t="shared" si="859"/>
        <v>1404</v>
      </c>
      <c r="Q2470" s="7">
        <f t="shared" si="866"/>
        <v>4039919.850000002</v>
      </c>
      <c r="R2470" s="44" t="str">
        <f>VLOOKUP(F2470,'Set up'!$A$2:$E$48,5,FALSE)</f>
        <v>Trsf</v>
      </c>
    </row>
    <row r="2471" spans="1:19" ht="15" customHeight="1" x14ac:dyDescent="0.35">
      <c r="A2471" s="4">
        <v>45281</v>
      </c>
      <c r="B2471" s="5">
        <f t="shared" si="857"/>
        <v>12</v>
      </c>
      <c r="C2471" s="5">
        <f t="shared" si="858"/>
        <v>2023</v>
      </c>
      <c r="D2471" s="88" t="s">
        <v>2209</v>
      </c>
      <c r="E2471" s="5" t="str">
        <f>VLOOKUP(F2471,'Set up'!$A$2:$C$48,2,FALSE)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up'!$A$2:$C$48,3,FALSE)</f>
        <v>Cash</v>
      </c>
      <c r="J2471" s="5">
        <f>VLOOKUP(F2471,'Set up'!$A$2:$D$48,4,FALSE)</f>
        <v>0</v>
      </c>
      <c r="K2471" s="4">
        <f t="shared" si="853"/>
        <v>45281</v>
      </c>
      <c r="L2471" s="5">
        <f t="shared" si="854"/>
        <v>12</v>
      </c>
      <c r="M2471" s="5">
        <f t="shared" si="855"/>
        <v>2023</v>
      </c>
      <c r="N2471" s="96">
        <v>380</v>
      </c>
      <c r="P2471" s="6">
        <f t="shared" si="859"/>
        <v>380</v>
      </c>
      <c r="Q2471" s="7">
        <f t="shared" si="866"/>
        <v>4040299.850000002</v>
      </c>
      <c r="R2471" s="44" t="str">
        <f>VLOOKUP(F2471,'Set up'!$A$2:$E$48,5,FALSE)</f>
        <v>Trsf</v>
      </c>
    </row>
    <row r="2472" spans="1:19" ht="15" customHeight="1" x14ac:dyDescent="0.35">
      <c r="A2472" s="4">
        <v>45281</v>
      </c>
      <c r="B2472" s="5">
        <f t="shared" si="857"/>
        <v>12</v>
      </c>
      <c r="C2472" s="5">
        <f t="shared" si="858"/>
        <v>2023</v>
      </c>
      <c r="D2472" s="88" t="s">
        <v>2209</v>
      </c>
      <c r="E2472" s="5" t="str">
        <f>VLOOKUP(F2472,'Set up'!$A$2:$C$48,2,FALSE)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up'!$A$2:$C$48,3,FALSE)</f>
        <v>Cash</v>
      </c>
      <c r="J2472" s="5">
        <f>VLOOKUP(F2472,'Set up'!$A$2:$D$48,4,FALSE)</f>
        <v>0</v>
      </c>
      <c r="K2472" s="4">
        <f t="shared" si="853"/>
        <v>45281</v>
      </c>
      <c r="L2472" s="5">
        <f t="shared" si="854"/>
        <v>12</v>
      </c>
      <c r="M2472" s="5">
        <f t="shared" si="855"/>
        <v>2023</v>
      </c>
      <c r="N2472" s="96">
        <v>1000</v>
      </c>
      <c r="P2472" s="6">
        <f t="shared" si="859"/>
        <v>1000</v>
      </c>
      <c r="Q2472" s="7">
        <f t="shared" si="866"/>
        <v>4041299.850000002</v>
      </c>
      <c r="R2472" s="44" t="str">
        <f>VLOOKUP(F2472,'Set up'!$A$2:$E$48,5,FALSE)</f>
        <v>Trsf</v>
      </c>
    </row>
    <row r="2473" spans="1:19" ht="15" customHeight="1" x14ac:dyDescent="0.35">
      <c r="A2473" s="4">
        <v>45281</v>
      </c>
      <c r="B2473" s="5">
        <f t="shared" si="857"/>
        <v>12</v>
      </c>
      <c r="C2473" s="5">
        <f t="shared" si="858"/>
        <v>2023</v>
      </c>
      <c r="D2473" s="88" t="s">
        <v>2210</v>
      </c>
      <c r="E2473" s="5" t="str">
        <f>VLOOKUP(F2473,'Set up'!$A$2:$C$48,2,FALSE)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up'!$A$2:$C$48,3,FALSE)</f>
        <v>Cash</v>
      </c>
      <c r="J2473" s="5">
        <f>VLOOKUP(F2473,'Set up'!$A$2:$D$48,4,FALSE)</f>
        <v>0</v>
      </c>
      <c r="K2473" s="4">
        <f t="shared" si="853"/>
        <v>45281</v>
      </c>
      <c r="L2473" s="5">
        <f t="shared" si="854"/>
        <v>12</v>
      </c>
      <c r="M2473" s="5">
        <f t="shared" si="855"/>
        <v>2023</v>
      </c>
      <c r="N2473" s="96">
        <v>110</v>
      </c>
      <c r="O2473" s="6">
        <f t="shared" ref="O2473:O2480" si="867">-N2473</f>
        <v>-110</v>
      </c>
      <c r="P2473" s="6">
        <f t="shared" si="859"/>
        <v>0</v>
      </c>
      <c r="Q2473" s="7">
        <f t="shared" si="866"/>
        <v>4041409.850000002</v>
      </c>
      <c r="R2473" s="44" t="str">
        <f>VLOOKUP(F2473,'Set up'!$A$2:$E$48,5,FALSE)</f>
        <v>Trsf</v>
      </c>
      <c r="S2473" s="1" t="s">
        <v>2262</v>
      </c>
    </row>
    <row r="2474" spans="1:19" ht="15" customHeight="1" x14ac:dyDescent="0.35">
      <c r="A2474" s="4">
        <v>45281</v>
      </c>
      <c r="B2474" s="5">
        <f t="shared" si="857"/>
        <v>12</v>
      </c>
      <c r="C2474" s="5">
        <f t="shared" si="858"/>
        <v>2023</v>
      </c>
      <c r="D2474" s="88" t="s">
        <v>2210</v>
      </c>
      <c r="E2474" s="5" t="str">
        <f>VLOOKUP(F2474,'Set up'!$A$2:$C$48,2,FALSE)</f>
        <v>C00000026</v>
      </c>
      <c r="F2474" s="1" t="s">
        <v>784</v>
      </c>
      <c r="G2474" s="99" t="s">
        <v>2133</v>
      </c>
      <c r="H2474" s="5">
        <v>1</v>
      </c>
      <c r="I2474" s="5" t="str">
        <f>VLOOKUP(F2474,'Set up'!$A$2:$C$48,3,FALSE)</f>
        <v>Cash</v>
      </c>
      <c r="J2474" s="5">
        <f>VLOOKUP(F2474,'Set up'!$A$2:$D$48,4,FALSE)</f>
        <v>0</v>
      </c>
      <c r="K2474" s="4">
        <f t="shared" si="853"/>
        <v>45281</v>
      </c>
      <c r="L2474" s="5">
        <f t="shared" si="854"/>
        <v>12</v>
      </c>
      <c r="M2474" s="5">
        <f t="shared" si="855"/>
        <v>2023</v>
      </c>
      <c r="N2474" s="96">
        <v>62.5</v>
      </c>
      <c r="O2474" s="6">
        <f t="shared" si="867"/>
        <v>-62.5</v>
      </c>
      <c r="P2474" s="6">
        <f t="shared" si="859"/>
        <v>0</v>
      </c>
      <c r="Q2474" s="7">
        <f t="shared" si="866"/>
        <v>4041472.350000002</v>
      </c>
      <c r="R2474" s="44" t="str">
        <f>VLOOKUP(F2474,'Set up'!$A$2:$E$48,5,FALSE)</f>
        <v>Trsf</v>
      </c>
      <c r="S2474" s="1" t="s">
        <v>2262</v>
      </c>
    </row>
    <row r="2475" spans="1:19" ht="15" customHeight="1" x14ac:dyDescent="0.35">
      <c r="A2475" s="4">
        <v>45281</v>
      </c>
      <c r="B2475" s="5">
        <f t="shared" si="857"/>
        <v>12</v>
      </c>
      <c r="C2475" s="5">
        <f t="shared" si="858"/>
        <v>2023</v>
      </c>
      <c r="D2475" s="88" t="s">
        <v>2210</v>
      </c>
      <c r="E2475" s="5" t="str">
        <f>VLOOKUP(F2475,'Set up'!$A$2:$C$48,2,FALSE)</f>
        <v>C00000026</v>
      </c>
      <c r="F2475" s="1" t="s">
        <v>784</v>
      </c>
      <c r="G2475" s="99" t="s">
        <v>2148</v>
      </c>
      <c r="H2475" s="5">
        <v>1</v>
      </c>
      <c r="I2475" s="5" t="str">
        <f>VLOOKUP(F2475,'Set up'!$A$2:$C$48,3,FALSE)</f>
        <v>Cash</v>
      </c>
      <c r="J2475" s="5">
        <f>VLOOKUP(F2475,'Set up'!$A$2:$D$48,4,FALSE)</f>
        <v>0</v>
      </c>
      <c r="K2475" s="4">
        <f t="shared" si="853"/>
        <v>45281</v>
      </c>
      <c r="L2475" s="5">
        <f t="shared" si="854"/>
        <v>12</v>
      </c>
      <c r="M2475" s="5">
        <f t="shared" si="855"/>
        <v>2023</v>
      </c>
      <c r="N2475" s="96">
        <v>283.8</v>
      </c>
      <c r="O2475" s="6">
        <f t="shared" si="867"/>
        <v>-283.8</v>
      </c>
      <c r="P2475" s="6">
        <f t="shared" si="859"/>
        <v>0</v>
      </c>
      <c r="Q2475" s="7">
        <f t="shared" si="866"/>
        <v>4041756.1500000018</v>
      </c>
      <c r="R2475" s="44" t="str">
        <f>VLOOKUP(F2475,'Set up'!$A$2:$E$48,5,FALSE)</f>
        <v>Trsf</v>
      </c>
      <c r="S2475" s="1" t="s">
        <v>2262</v>
      </c>
    </row>
    <row r="2476" spans="1:19" ht="15" customHeight="1" x14ac:dyDescent="0.35">
      <c r="A2476" s="4">
        <v>45281</v>
      </c>
      <c r="B2476" s="5">
        <f t="shared" si="857"/>
        <v>12</v>
      </c>
      <c r="C2476" s="5">
        <f t="shared" si="858"/>
        <v>2023</v>
      </c>
      <c r="D2476" s="88" t="s">
        <v>2210</v>
      </c>
      <c r="E2476" s="5" t="str">
        <f>VLOOKUP(F2476,'Set up'!$A$2:$C$48,2,FALSE)</f>
        <v>C00000026</v>
      </c>
      <c r="F2476" s="1" t="s">
        <v>784</v>
      </c>
      <c r="G2476" s="99" t="s">
        <v>2149</v>
      </c>
      <c r="H2476" s="5">
        <v>1</v>
      </c>
      <c r="I2476" s="5" t="str">
        <f>VLOOKUP(F2476,'Set up'!$A$2:$C$48,3,FALSE)</f>
        <v>Cash</v>
      </c>
      <c r="J2476" s="5">
        <f>VLOOKUP(F2476,'Set up'!$A$2:$D$48,4,FALSE)</f>
        <v>0</v>
      </c>
      <c r="K2476" s="4">
        <f t="shared" si="853"/>
        <v>45281</v>
      </c>
      <c r="L2476" s="5">
        <f t="shared" si="854"/>
        <v>12</v>
      </c>
      <c r="M2476" s="5">
        <f t="shared" si="855"/>
        <v>2023</v>
      </c>
      <c r="N2476" s="96">
        <v>315</v>
      </c>
      <c r="O2476" s="6">
        <f t="shared" si="867"/>
        <v>-315</v>
      </c>
      <c r="P2476" s="6">
        <f t="shared" si="859"/>
        <v>0</v>
      </c>
      <c r="Q2476" s="7">
        <f t="shared" si="866"/>
        <v>4042071.1500000018</v>
      </c>
      <c r="R2476" s="44" t="str">
        <f>VLOOKUP(F2476,'Set up'!$A$2:$E$48,5,FALSE)</f>
        <v>Trsf</v>
      </c>
      <c r="S2476" s="1" t="s">
        <v>2262</v>
      </c>
    </row>
    <row r="2477" spans="1:19" ht="15" customHeight="1" x14ac:dyDescent="0.35">
      <c r="A2477" s="4">
        <v>45281</v>
      </c>
      <c r="B2477" s="5">
        <f t="shared" si="857"/>
        <v>12</v>
      </c>
      <c r="C2477" s="5">
        <f t="shared" si="858"/>
        <v>2023</v>
      </c>
      <c r="D2477" s="88" t="s">
        <v>2211</v>
      </c>
      <c r="E2477" s="5" t="str">
        <f>VLOOKUP(F2477,'Set up'!$A$2:$C$48,2,FALSE)</f>
        <v>C00000043</v>
      </c>
      <c r="F2477" s="1" t="s">
        <v>2137</v>
      </c>
      <c r="G2477" s="99" t="s">
        <v>1738</v>
      </c>
      <c r="H2477" s="5">
        <v>2</v>
      </c>
      <c r="I2477" s="5" t="str">
        <f>VLOOKUP(F2477,'Set up'!$A$2:$C$48,3,FALSE)</f>
        <v>Cash</v>
      </c>
      <c r="J2477" s="5">
        <f>VLOOKUP(F2477,'Set up'!$A$2:$D$48,4,FALSE)</f>
        <v>0</v>
      </c>
      <c r="K2477" s="4">
        <f t="shared" si="853"/>
        <v>45281</v>
      </c>
      <c r="L2477" s="5">
        <f t="shared" si="854"/>
        <v>12</v>
      </c>
      <c r="M2477" s="5">
        <f t="shared" si="855"/>
        <v>2023</v>
      </c>
      <c r="N2477" s="96">
        <v>3476</v>
      </c>
      <c r="O2477" s="6">
        <f t="shared" si="867"/>
        <v>-3476</v>
      </c>
      <c r="P2477" s="6">
        <f t="shared" si="859"/>
        <v>0</v>
      </c>
      <c r="Q2477" s="7">
        <f t="shared" si="866"/>
        <v>4045547.1500000018</v>
      </c>
      <c r="R2477" s="44" t="str">
        <f>VLOOKUP(F2477,'Set up'!$A$2:$E$48,5,FALSE)</f>
        <v>Trsf</v>
      </c>
      <c r="S2477" s="1" t="s">
        <v>2257</v>
      </c>
    </row>
    <row r="2478" spans="1:19" ht="15" customHeight="1" x14ac:dyDescent="0.35">
      <c r="A2478" s="4">
        <v>45281</v>
      </c>
      <c r="B2478" s="5">
        <f t="shared" si="857"/>
        <v>12</v>
      </c>
      <c r="C2478" s="5">
        <f t="shared" si="858"/>
        <v>2023</v>
      </c>
      <c r="D2478" s="88" t="s">
        <v>2211</v>
      </c>
      <c r="E2478" s="5" t="str">
        <f>VLOOKUP(F2478,'Set up'!$A$2:$C$48,2,FALSE)</f>
        <v>C00000043</v>
      </c>
      <c r="F2478" s="1" t="s">
        <v>2137</v>
      </c>
      <c r="G2478" s="99" t="s">
        <v>1390</v>
      </c>
      <c r="H2478" s="5">
        <v>1</v>
      </c>
      <c r="I2478" s="5" t="str">
        <f>VLOOKUP(F2478,'Set up'!$A$2:$C$48,3,FALSE)</f>
        <v>Cash</v>
      </c>
      <c r="J2478" s="5">
        <f>VLOOKUP(F2478,'Set up'!$A$2:$D$48,4,FALSE)</f>
        <v>0</v>
      </c>
      <c r="K2478" s="4">
        <f t="shared" si="853"/>
        <v>45281</v>
      </c>
      <c r="L2478" s="5">
        <f t="shared" si="854"/>
        <v>12</v>
      </c>
      <c r="M2478" s="5">
        <f t="shared" si="855"/>
        <v>2023</v>
      </c>
      <c r="N2478" s="96">
        <v>432</v>
      </c>
      <c r="O2478" s="6">
        <f t="shared" si="867"/>
        <v>-432</v>
      </c>
      <c r="P2478" s="6">
        <f t="shared" si="859"/>
        <v>0</v>
      </c>
      <c r="Q2478" s="7">
        <f t="shared" si="866"/>
        <v>4045979.1500000018</v>
      </c>
      <c r="R2478" s="44" t="str">
        <f>VLOOKUP(F2478,'Set up'!$A$2:$E$48,5,FALSE)</f>
        <v>Trsf</v>
      </c>
      <c r="S2478" s="1" t="s">
        <v>2257</v>
      </c>
    </row>
    <row r="2479" spans="1:19" ht="15" customHeight="1" x14ac:dyDescent="0.35">
      <c r="A2479" s="4">
        <v>45281</v>
      </c>
      <c r="B2479" s="5">
        <f t="shared" si="857"/>
        <v>12</v>
      </c>
      <c r="C2479" s="5">
        <f t="shared" si="858"/>
        <v>2023</v>
      </c>
      <c r="D2479" s="88" t="s">
        <v>2211</v>
      </c>
      <c r="E2479" s="5" t="str">
        <f>VLOOKUP(F2479,'Set up'!$A$2:$C$48,2,FALSE)</f>
        <v>C00000043</v>
      </c>
      <c r="F2479" s="1" t="s">
        <v>2137</v>
      </c>
      <c r="G2479" s="99" t="s">
        <v>2134</v>
      </c>
      <c r="H2479" s="5">
        <v>10</v>
      </c>
      <c r="I2479" s="5" t="str">
        <f>VLOOKUP(F2479,'Set up'!$A$2:$C$48,3,FALSE)</f>
        <v>Cash</v>
      </c>
      <c r="J2479" s="5">
        <f>VLOOKUP(F2479,'Set up'!$A$2:$D$48,4,FALSE)</f>
        <v>0</v>
      </c>
      <c r="K2479" s="4">
        <f t="shared" si="853"/>
        <v>45281</v>
      </c>
      <c r="L2479" s="5">
        <f t="shared" si="854"/>
        <v>12</v>
      </c>
      <c r="M2479" s="5">
        <f t="shared" si="855"/>
        <v>2023</v>
      </c>
      <c r="N2479" s="96">
        <v>600</v>
      </c>
      <c r="O2479" s="6">
        <f t="shared" si="867"/>
        <v>-600</v>
      </c>
      <c r="P2479" s="6">
        <f t="shared" si="859"/>
        <v>0</v>
      </c>
      <c r="Q2479" s="7">
        <f t="shared" si="866"/>
        <v>4046579.1500000018</v>
      </c>
      <c r="R2479" s="44" t="str">
        <f>VLOOKUP(F2479,'Set up'!$A$2:$E$48,5,FALSE)</f>
        <v>Trsf</v>
      </c>
      <c r="S2479" s="1" t="s">
        <v>2257</v>
      </c>
    </row>
    <row r="2480" spans="1:19" ht="15" customHeight="1" x14ac:dyDescent="0.35">
      <c r="A2480" s="4">
        <v>45281</v>
      </c>
      <c r="B2480" s="5">
        <f t="shared" si="857"/>
        <v>12</v>
      </c>
      <c r="C2480" s="5">
        <f t="shared" si="858"/>
        <v>2023</v>
      </c>
      <c r="D2480" s="88" t="s">
        <v>2211</v>
      </c>
      <c r="E2480" s="5" t="str">
        <f>VLOOKUP(F2480,'Set up'!$A$2:$C$48,2,FALSE)</f>
        <v>C00000043</v>
      </c>
      <c r="F2480" s="1" t="s">
        <v>2137</v>
      </c>
      <c r="G2480" s="99" t="s">
        <v>46</v>
      </c>
      <c r="H2480" s="5">
        <v>2</v>
      </c>
      <c r="I2480" s="5" t="str">
        <f>VLOOKUP(F2480,'Set up'!$A$2:$C$48,3,FALSE)</f>
        <v>Cash</v>
      </c>
      <c r="J2480" s="5">
        <f>VLOOKUP(F2480,'Set up'!$A$2:$D$48,4,FALSE)</f>
        <v>0</v>
      </c>
      <c r="K2480" s="4">
        <f t="shared" si="853"/>
        <v>45281</v>
      </c>
      <c r="L2480" s="5">
        <f t="shared" si="854"/>
        <v>12</v>
      </c>
      <c r="M2480" s="5">
        <f t="shared" si="855"/>
        <v>2023</v>
      </c>
      <c r="N2480" s="96">
        <v>220</v>
      </c>
      <c r="O2480" s="6">
        <f t="shared" si="867"/>
        <v>-220</v>
      </c>
      <c r="P2480" s="6">
        <f t="shared" si="859"/>
        <v>0</v>
      </c>
      <c r="Q2480" s="7">
        <f t="shared" si="866"/>
        <v>4046799.1500000018</v>
      </c>
      <c r="R2480" s="44" t="str">
        <f>VLOOKUP(F2480,'Set up'!$A$2:$E$48,5,FALSE)</f>
        <v>Trsf</v>
      </c>
      <c r="S2480" s="1" t="s">
        <v>2257</v>
      </c>
    </row>
    <row r="2481" spans="1:19" ht="15" customHeight="1" x14ac:dyDescent="0.35">
      <c r="A2481" s="4">
        <v>45282</v>
      </c>
      <c r="B2481" s="5">
        <f t="shared" si="857"/>
        <v>12</v>
      </c>
      <c r="C2481" s="5">
        <f t="shared" si="858"/>
        <v>2023</v>
      </c>
      <c r="D2481" s="88" t="s">
        <v>2212</v>
      </c>
      <c r="E2481" s="5" t="str">
        <f>VLOOKUP(F2481,'Set up'!$A$2:$C$48,2,FALSE)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up'!$A$2:$C$48,3,FALSE)</f>
        <v>Cash</v>
      </c>
      <c r="J2481" s="5">
        <f>VLOOKUP(F2481,'Set up'!$A$2:$D$48,4,FALSE)</f>
        <v>0</v>
      </c>
      <c r="K2481" s="4">
        <f t="shared" si="853"/>
        <v>45282</v>
      </c>
      <c r="L2481" s="5">
        <f t="shared" si="854"/>
        <v>12</v>
      </c>
      <c r="M2481" s="5">
        <f t="shared" si="855"/>
        <v>2023</v>
      </c>
      <c r="N2481" s="96">
        <v>175</v>
      </c>
      <c r="O2481" s="6">
        <f t="shared" ref="O2481" si="868">-N2481</f>
        <v>-175</v>
      </c>
      <c r="P2481" s="6">
        <f t="shared" si="859"/>
        <v>0</v>
      </c>
      <c r="Q2481" s="7">
        <f t="shared" si="866"/>
        <v>4046974.1500000018</v>
      </c>
      <c r="R2481" s="44" t="str">
        <f>VLOOKUP(F2481,'Set up'!$A$2:$E$48,5,FALSE)</f>
        <v>Trsf</v>
      </c>
      <c r="S2481" s="1" t="s">
        <v>2263</v>
      </c>
    </row>
    <row r="2482" spans="1:19" ht="15" customHeight="1" x14ac:dyDescent="0.35">
      <c r="A2482" s="4">
        <v>45282</v>
      </c>
      <c r="B2482" s="5">
        <f t="shared" si="857"/>
        <v>12</v>
      </c>
      <c r="C2482" s="5">
        <f t="shared" si="858"/>
        <v>2023</v>
      </c>
      <c r="D2482" s="88" t="s">
        <v>2213</v>
      </c>
      <c r="E2482" s="5" t="str">
        <f>VLOOKUP(F2482,'Set up'!$A$2:$C$48,2,FALSE)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up'!$A$2:$C$48,3,FALSE)</f>
        <v>Cash</v>
      </c>
      <c r="J2482" s="5">
        <f>VLOOKUP(F2482,'Set up'!$A$2:$D$48,4,FALSE)</f>
        <v>0</v>
      </c>
      <c r="K2482" s="4">
        <f t="shared" si="853"/>
        <v>45282</v>
      </c>
      <c r="L2482" s="5">
        <f t="shared" si="854"/>
        <v>12</v>
      </c>
      <c r="M2482" s="5">
        <f t="shared" si="855"/>
        <v>2023</v>
      </c>
      <c r="N2482" s="96">
        <v>1738</v>
      </c>
      <c r="P2482" s="6">
        <f t="shared" si="859"/>
        <v>1738</v>
      </c>
      <c r="Q2482" s="7">
        <f t="shared" si="866"/>
        <v>4048712.1500000018</v>
      </c>
      <c r="R2482" s="44" t="str">
        <f>VLOOKUP(F2482,'Set up'!$A$2:$E$48,5,FALSE)</f>
        <v>PD Chq</v>
      </c>
    </row>
    <row r="2483" spans="1:19" ht="15" customHeight="1" x14ac:dyDescent="0.35">
      <c r="A2483" s="4">
        <v>45282</v>
      </c>
      <c r="B2483" s="5">
        <f t="shared" si="857"/>
        <v>12</v>
      </c>
      <c r="C2483" s="5">
        <f t="shared" si="858"/>
        <v>2023</v>
      </c>
      <c r="D2483" s="88" t="s">
        <v>2213</v>
      </c>
      <c r="E2483" s="5" t="str">
        <f>VLOOKUP(F2483,'Set up'!$A$2:$C$48,2,FALSE)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up'!$A$2:$C$48,3,FALSE)</f>
        <v>Cash</v>
      </c>
      <c r="J2483" s="5">
        <f>VLOOKUP(F2483,'Set up'!$A$2:$D$48,4,FALSE)</f>
        <v>0</v>
      </c>
      <c r="K2483" s="4">
        <f t="shared" si="853"/>
        <v>45282</v>
      </c>
      <c r="L2483" s="5">
        <f t="shared" si="854"/>
        <v>12</v>
      </c>
      <c r="M2483" s="5">
        <f t="shared" si="855"/>
        <v>2023</v>
      </c>
      <c r="N2483" s="96">
        <v>95</v>
      </c>
      <c r="P2483" s="6">
        <f t="shared" si="859"/>
        <v>95</v>
      </c>
      <c r="Q2483" s="7">
        <f t="shared" si="866"/>
        <v>4048807.1500000018</v>
      </c>
      <c r="R2483" s="44" t="str">
        <f>VLOOKUP(F2483,'Set up'!$A$2:$E$48,5,FALSE)</f>
        <v>PD Chq</v>
      </c>
    </row>
    <row r="2484" spans="1:19" ht="15" customHeight="1" x14ac:dyDescent="0.35">
      <c r="A2484" s="4">
        <v>45282</v>
      </c>
      <c r="B2484" s="5">
        <f t="shared" si="857"/>
        <v>12</v>
      </c>
      <c r="C2484" s="5">
        <f t="shared" si="858"/>
        <v>2023</v>
      </c>
      <c r="D2484" s="88" t="s">
        <v>2213</v>
      </c>
      <c r="E2484" s="5" t="str">
        <f>VLOOKUP(F2484,'Set up'!$A$2:$C$48,2,FALSE)</f>
        <v>C00000021</v>
      </c>
      <c r="F2484" s="1" t="s">
        <v>491</v>
      </c>
      <c r="G2484" s="99" t="s">
        <v>2133</v>
      </c>
      <c r="H2484" s="5">
        <v>5</v>
      </c>
      <c r="I2484" s="5" t="str">
        <f>VLOOKUP(F2484,'Set up'!$A$2:$C$48,3,FALSE)</f>
        <v>Cash</v>
      </c>
      <c r="J2484" s="5">
        <f>VLOOKUP(F2484,'Set up'!$A$2:$D$48,4,FALSE)</f>
        <v>0</v>
      </c>
      <c r="K2484" s="4">
        <f t="shared" si="853"/>
        <v>45282</v>
      </c>
      <c r="L2484" s="5">
        <f t="shared" si="854"/>
        <v>12</v>
      </c>
      <c r="M2484" s="5">
        <f t="shared" si="855"/>
        <v>2023</v>
      </c>
      <c r="N2484" s="96">
        <v>312.5</v>
      </c>
      <c r="P2484" s="6">
        <f t="shared" si="859"/>
        <v>312.5</v>
      </c>
      <c r="Q2484" s="7">
        <f t="shared" si="866"/>
        <v>4049119.6500000018</v>
      </c>
      <c r="R2484" s="44" t="str">
        <f>VLOOKUP(F2484,'Set up'!$A$2:$E$48,5,FALSE)</f>
        <v>PD Chq</v>
      </c>
    </row>
    <row r="2485" spans="1:19" ht="15" customHeight="1" x14ac:dyDescent="0.35">
      <c r="A2485" s="4">
        <v>45287</v>
      </c>
      <c r="B2485" s="5">
        <f t="shared" si="857"/>
        <v>12</v>
      </c>
      <c r="C2485" s="5">
        <f t="shared" si="858"/>
        <v>2023</v>
      </c>
      <c r="D2485" s="88" t="s">
        <v>2214</v>
      </c>
      <c r="E2485" s="5" t="str">
        <f>VLOOKUP(F2485,'Set up'!$A$2:$C$48,2,FALSE)</f>
        <v>C00000042</v>
      </c>
      <c r="F2485" s="1" t="s">
        <v>2012</v>
      </c>
      <c r="G2485" s="99" t="s">
        <v>2133</v>
      </c>
      <c r="H2485" s="5">
        <v>5</v>
      </c>
      <c r="I2485" s="5" t="str">
        <f>VLOOKUP(F2485,'Set up'!$A$2:$C$48,3,FALSE)</f>
        <v>Cash</v>
      </c>
      <c r="J2485" s="5">
        <f>VLOOKUP(F2485,'Set up'!$A$2:$D$48,4,FALSE)</f>
        <v>0</v>
      </c>
      <c r="K2485" s="4">
        <f t="shared" si="853"/>
        <v>45287</v>
      </c>
      <c r="L2485" s="5">
        <f t="shared" si="854"/>
        <v>12</v>
      </c>
      <c r="M2485" s="5">
        <f t="shared" si="855"/>
        <v>2023</v>
      </c>
      <c r="N2485" s="96">
        <v>312.5</v>
      </c>
      <c r="P2485" s="6">
        <f t="shared" si="859"/>
        <v>312.5</v>
      </c>
      <c r="Q2485" s="7">
        <f t="shared" si="866"/>
        <v>4049432.1500000018</v>
      </c>
      <c r="R2485" s="44" t="str">
        <f>VLOOKUP(F2485,'Set up'!$A$2:$E$48,5,FALSE)</f>
        <v>Trsf</v>
      </c>
    </row>
    <row r="2486" spans="1:19" ht="15" customHeight="1" x14ac:dyDescent="0.35">
      <c r="A2486" s="4">
        <v>45287</v>
      </c>
      <c r="B2486" s="5">
        <f t="shared" si="857"/>
        <v>12</v>
      </c>
      <c r="C2486" s="5">
        <f t="shared" si="858"/>
        <v>2023</v>
      </c>
      <c r="D2486" s="88" t="s">
        <v>2215</v>
      </c>
      <c r="E2486" s="5" t="str">
        <f>VLOOKUP(F2486,'Set up'!$A$2:$C$48,2,FALSE)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up'!$A$2:$C$48,3,FALSE)</f>
        <v>Cash</v>
      </c>
      <c r="J2486" s="5">
        <f>VLOOKUP(F2486,'Set up'!$A$2:$D$48,4,FALSE)</f>
        <v>0</v>
      </c>
      <c r="K2486" s="4">
        <f t="shared" si="853"/>
        <v>45287</v>
      </c>
      <c r="L2486" s="5">
        <f t="shared" si="854"/>
        <v>12</v>
      </c>
      <c r="M2486" s="5">
        <f t="shared" si="855"/>
        <v>2023</v>
      </c>
      <c r="N2486" s="96">
        <v>8030</v>
      </c>
      <c r="P2486" s="6">
        <f t="shared" si="859"/>
        <v>8030</v>
      </c>
      <c r="Q2486" s="7">
        <f t="shared" si="866"/>
        <v>4057462.1500000018</v>
      </c>
      <c r="R2486" s="44" t="str">
        <f>VLOOKUP(F2486,'Set up'!$A$2:$E$48,5,FALSE)</f>
        <v>Trsf</v>
      </c>
    </row>
    <row r="2487" spans="1:19" ht="15" customHeight="1" x14ac:dyDescent="0.35">
      <c r="A2487" s="4">
        <v>45287</v>
      </c>
      <c r="B2487" s="5">
        <f t="shared" si="857"/>
        <v>12</v>
      </c>
      <c r="C2487" s="5">
        <f t="shared" si="858"/>
        <v>2023</v>
      </c>
      <c r="D2487" s="88" t="s">
        <v>2215</v>
      </c>
      <c r="E2487" s="5" t="str">
        <f>VLOOKUP(F2487,'Set up'!$A$2:$C$48,2,FALSE)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up'!$A$2:$C$48,3,FALSE)</f>
        <v>Cash</v>
      </c>
      <c r="J2487" s="5">
        <f>VLOOKUP(F2487,'Set up'!$A$2:$D$48,4,FALSE)</f>
        <v>0</v>
      </c>
      <c r="K2487" s="4">
        <f t="shared" si="853"/>
        <v>45287</v>
      </c>
      <c r="L2487" s="5">
        <f t="shared" si="854"/>
        <v>12</v>
      </c>
      <c r="M2487" s="5">
        <f t="shared" si="855"/>
        <v>2023</v>
      </c>
      <c r="N2487" s="96">
        <v>1914</v>
      </c>
      <c r="P2487" s="6">
        <f t="shared" si="859"/>
        <v>1914</v>
      </c>
      <c r="Q2487" s="7">
        <f t="shared" si="866"/>
        <v>4059376.1500000018</v>
      </c>
      <c r="R2487" s="44" t="str">
        <f>VLOOKUP(F2487,'Set up'!$A$2:$E$48,5,FALSE)</f>
        <v>Trsf</v>
      </c>
    </row>
    <row r="2488" spans="1:19" ht="15" customHeight="1" x14ac:dyDescent="0.35">
      <c r="A2488" s="4">
        <v>45287</v>
      </c>
      <c r="B2488" s="5">
        <f t="shared" si="857"/>
        <v>12</v>
      </c>
      <c r="C2488" s="5">
        <f t="shared" si="858"/>
        <v>2023</v>
      </c>
      <c r="D2488" s="88" t="s">
        <v>2215</v>
      </c>
      <c r="E2488" s="5" t="str">
        <f>VLOOKUP(F2488,'Set up'!$A$2:$C$48,2,FALSE)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up'!$A$2:$C$48,3,FALSE)</f>
        <v>Cash</v>
      </c>
      <c r="J2488" s="5">
        <f>VLOOKUP(F2488,'Set up'!$A$2:$D$48,4,FALSE)</f>
        <v>0</v>
      </c>
      <c r="K2488" s="4">
        <f t="shared" si="853"/>
        <v>45287</v>
      </c>
      <c r="L2488" s="5">
        <f t="shared" si="854"/>
        <v>12</v>
      </c>
      <c r="M2488" s="5">
        <f t="shared" si="855"/>
        <v>2023</v>
      </c>
      <c r="N2488" s="96">
        <v>1404</v>
      </c>
      <c r="P2488" s="6">
        <f t="shared" si="859"/>
        <v>1404</v>
      </c>
      <c r="Q2488" s="7">
        <f t="shared" si="866"/>
        <v>4060780.1500000018</v>
      </c>
      <c r="R2488" s="44" t="str">
        <f>VLOOKUP(F2488,'Set up'!$A$2:$E$48,5,FALSE)</f>
        <v>Trsf</v>
      </c>
    </row>
    <row r="2489" spans="1:19" ht="15" customHeight="1" x14ac:dyDescent="0.35">
      <c r="A2489" s="4">
        <v>45287</v>
      </c>
      <c r="B2489" s="5">
        <f t="shared" si="857"/>
        <v>12</v>
      </c>
      <c r="C2489" s="5">
        <f t="shared" si="858"/>
        <v>2023</v>
      </c>
      <c r="D2489" s="88" t="s">
        <v>2215</v>
      </c>
      <c r="E2489" s="5" t="str">
        <f>VLOOKUP(F2489,'Set up'!$A$2:$C$48,2,FALSE)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up'!$A$2:$C$48,3,FALSE)</f>
        <v>Cash</v>
      </c>
      <c r="J2489" s="5">
        <f>VLOOKUP(F2489,'Set up'!$A$2:$D$48,4,FALSE)</f>
        <v>0</v>
      </c>
      <c r="K2489" s="4">
        <f t="shared" si="853"/>
        <v>45287</v>
      </c>
      <c r="L2489" s="5">
        <f t="shared" si="854"/>
        <v>12</v>
      </c>
      <c r="M2489" s="5">
        <f t="shared" si="855"/>
        <v>2023</v>
      </c>
      <c r="N2489" s="96">
        <v>1000</v>
      </c>
      <c r="P2489" s="6">
        <f t="shared" si="859"/>
        <v>1000</v>
      </c>
      <c r="Q2489" s="7">
        <f t="shared" si="866"/>
        <v>4061780.1500000018</v>
      </c>
      <c r="R2489" s="44" t="str">
        <f>VLOOKUP(F2489,'Set up'!$A$2:$E$48,5,FALSE)</f>
        <v>Trsf</v>
      </c>
    </row>
    <row r="2490" spans="1:19" ht="15" customHeight="1" x14ac:dyDescent="0.35">
      <c r="A2490" s="4">
        <v>45290</v>
      </c>
      <c r="B2490" s="5">
        <f t="shared" si="857"/>
        <v>12</v>
      </c>
      <c r="C2490" s="5">
        <f t="shared" si="858"/>
        <v>2023</v>
      </c>
      <c r="D2490" s="88" t="s">
        <v>2216</v>
      </c>
      <c r="E2490" s="5" t="str">
        <f>VLOOKUP(F2490,'Set up'!$A$2:$C$48,2,FALSE)</f>
        <v>C00000042</v>
      </c>
      <c r="F2490" s="1" t="s">
        <v>2012</v>
      </c>
      <c r="G2490" s="99" t="s">
        <v>2133</v>
      </c>
      <c r="H2490" s="5">
        <v>10</v>
      </c>
      <c r="I2490" s="5" t="str">
        <f>VLOOKUP(F2490,'Set up'!$A$2:$C$48,3,FALSE)</f>
        <v>Cash</v>
      </c>
      <c r="J2490" s="5">
        <f>VLOOKUP(F2490,'Set up'!$A$2:$D$48,4,FALSE)</f>
        <v>0</v>
      </c>
      <c r="K2490" s="4">
        <f t="shared" si="853"/>
        <v>45290</v>
      </c>
      <c r="L2490" s="5">
        <f t="shared" si="854"/>
        <v>12</v>
      </c>
      <c r="M2490" s="5">
        <f t="shared" si="855"/>
        <v>2023</v>
      </c>
      <c r="N2490" s="96">
        <v>625</v>
      </c>
      <c r="P2490" s="6">
        <f t="shared" si="859"/>
        <v>625</v>
      </c>
      <c r="Q2490" s="7">
        <f t="shared" si="866"/>
        <v>4062405.1500000018</v>
      </c>
      <c r="R2490" s="44" t="str">
        <f>VLOOKUP(F2490,'Set up'!$A$2:$E$48,5,FALSE)</f>
        <v>Trsf</v>
      </c>
    </row>
    <row r="2491" spans="1:19" ht="15" customHeight="1" x14ac:dyDescent="0.35">
      <c r="A2491" s="4">
        <v>45290</v>
      </c>
      <c r="B2491" s="5">
        <f t="shared" si="857"/>
        <v>12</v>
      </c>
      <c r="C2491" s="5">
        <f t="shared" si="858"/>
        <v>2023</v>
      </c>
      <c r="D2491" s="88" t="s">
        <v>2217</v>
      </c>
      <c r="E2491" s="5" t="str">
        <f>VLOOKUP(F2491,'Set up'!$A$2:$C$48,2,FALSE)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up'!$A$2:$C$48,3,FALSE)</f>
        <v>Cash</v>
      </c>
      <c r="J2491" s="5">
        <f>VLOOKUP(F2491,'Set up'!$A$2:$D$48,4,FALSE)</f>
        <v>0</v>
      </c>
      <c r="K2491" s="4">
        <f t="shared" si="853"/>
        <v>45290</v>
      </c>
      <c r="L2491" s="5">
        <f t="shared" si="854"/>
        <v>12</v>
      </c>
      <c r="M2491" s="5">
        <f t="shared" si="855"/>
        <v>2023</v>
      </c>
      <c r="N2491" s="96">
        <v>8030</v>
      </c>
      <c r="P2491" s="6">
        <f t="shared" si="859"/>
        <v>8030</v>
      </c>
      <c r="Q2491" s="7">
        <f t="shared" si="866"/>
        <v>4070435.1500000018</v>
      </c>
      <c r="R2491" s="44" t="str">
        <f>VLOOKUP(F2491,'Set up'!$A$2:$E$48,5,FALSE)</f>
        <v>Trsf</v>
      </c>
    </row>
    <row r="2492" spans="1:19" ht="15" customHeight="1" x14ac:dyDescent="0.35">
      <c r="A2492" s="4">
        <v>45290</v>
      </c>
      <c r="B2492" s="5">
        <f t="shared" si="857"/>
        <v>12</v>
      </c>
      <c r="C2492" s="5">
        <f t="shared" si="858"/>
        <v>2023</v>
      </c>
      <c r="D2492" s="88" t="s">
        <v>2217</v>
      </c>
      <c r="E2492" s="5" t="str">
        <f>VLOOKUP(F2492,'Set up'!$A$2:$C$48,2,FALSE)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up'!$A$2:$C$48,3,FALSE)</f>
        <v>Cash</v>
      </c>
      <c r="J2492" s="5">
        <f>VLOOKUP(F2492,'Set up'!$A$2:$D$48,4,FALSE)</f>
        <v>0</v>
      </c>
      <c r="K2492" s="4">
        <f t="shared" si="853"/>
        <v>45290</v>
      </c>
      <c r="L2492" s="5">
        <f t="shared" si="854"/>
        <v>12</v>
      </c>
      <c r="M2492" s="5">
        <f t="shared" si="855"/>
        <v>2023</v>
      </c>
      <c r="N2492" s="96">
        <v>2610</v>
      </c>
      <c r="P2492" s="6">
        <f t="shared" si="859"/>
        <v>2610</v>
      </c>
      <c r="Q2492" s="7">
        <f t="shared" si="866"/>
        <v>4073045.1500000018</v>
      </c>
      <c r="R2492" s="44" t="str">
        <f>VLOOKUP(F2492,'Set up'!$A$2:$E$48,5,FALSE)</f>
        <v>Trsf</v>
      </c>
    </row>
    <row r="2493" spans="1:19" ht="15" customHeight="1" x14ac:dyDescent="0.35">
      <c r="A2493" s="4">
        <v>45290</v>
      </c>
      <c r="B2493" s="5">
        <f t="shared" si="857"/>
        <v>12</v>
      </c>
      <c r="C2493" s="5">
        <f t="shared" si="858"/>
        <v>2023</v>
      </c>
      <c r="D2493" s="88" t="s">
        <v>2217</v>
      </c>
      <c r="E2493" s="5" t="str">
        <f>VLOOKUP(F2493,'Set up'!$A$2:$C$48,2,FALSE)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up'!$A$2:$C$48,3,FALSE)</f>
        <v>Cash</v>
      </c>
      <c r="J2493" s="5">
        <f>VLOOKUP(F2493,'Set up'!$A$2:$D$48,4,FALSE)</f>
        <v>0</v>
      </c>
      <c r="K2493" s="4">
        <f t="shared" si="853"/>
        <v>45290</v>
      </c>
      <c r="L2493" s="5">
        <f t="shared" si="854"/>
        <v>12</v>
      </c>
      <c r="M2493" s="5">
        <f t="shared" si="855"/>
        <v>2023</v>
      </c>
      <c r="N2493" s="96">
        <v>2106</v>
      </c>
      <c r="P2493" s="6">
        <f t="shared" si="859"/>
        <v>2106</v>
      </c>
      <c r="Q2493" s="7">
        <f t="shared" si="866"/>
        <v>4075151.1500000018</v>
      </c>
      <c r="R2493" s="44" t="str">
        <f>VLOOKUP(F2493,'Set up'!$A$2:$E$48,5,FALSE)</f>
        <v>Trsf</v>
      </c>
    </row>
    <row r="2494" spans="1:19" ht="15" customHeight="1" x14ac:dyDescent="0.35">
      <c r="A2494" s="4">
        <v>45290</v>
      </c>
      <c r="B2494" s="5">
        <f t="shared" ref="B2494:B2504" si="869">MONTH(A2494)</f>
        <v>12</v>
      </c>
      <c r="C2494" s="5">
        <f t="shared" ref="C2494:C2504" si="870">YEAR(A2494)</f>
        <v>2023</v>
      </c>
      <c r="D2494" s="88" t="s">
        <v>2217</v>
      </c>
      <c r="E2494" s="5" t="str">
        <f>VLOOKUP(F2494,'Set up'!$A$2:$C$48,2,FALSE)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up'!$A$2:$C$48,3,FALSE)</f>
        <v>Cash</v>
      </c>
      <c r="J2494" s="5">
        <f>VLOOKUP(F2494,'Set up'!$A$2:$D$48,4,FALSE)</f>
        <v>0</v>
      </c>
      <c r="K2494" s="4">
        <f t="shared" ref="K2494:K2504" si="871">A2494+J2494</f>
        <v>45290</v>
      </c>
      <c r="L2494" s="5">
        <f t="shared" ref="L2494:L2504" si="872">MONTH(K2494)</f>
        <v>12</v>
      </c>
      <c r="M2494" s="5">
        <f t="shared" ref="M2494:M2504" si="873">YEAR(K2494)</f>
        <v>2023</v>
      </c>
      <c r="N2494" s="96">
        <v>208</v>
      </c>
      <c r="P2494" s="6">
        <f t="shared" si="859"/>
        <v>208</v>
      </c>
      <c r="Q2494" s="7">
        <f t="shared" si="866"/>
        <v>4075359.1500000018</v>
      </c>
      <c r="R2494" s="44" t="str">
        <f>VLOOKUP(F2494,'Set up'!$A$2:$E$48,5,FALSE)</f>
        <v>Trsf</v>
      </c>
    </row>
    <row r="2495" spans="1:19" ht="15" customHeight="1" x14ac:dyDescent="0.35">
      <c r="A2495" s="4">
        <v>45290</v>
      </c>
      <c r="B2495" s="5">
        <f t="shared" si="869"/>
        <v>12</v>
      </c>
      <c r="C2495" s="5">
        <f t="shared" si="870"/>
        <v>2023</v>
      </c>
      <c r="D2495" s="88" t="s">
        <v>2217</v>
      </c>
      <c r="E2495" s="5" t="str">
        <f>VLOOKUP(F2495,'Set up'!$A$2:$C$48,2,FALSE)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up'!$A$2:$C$48,3,FALSE)</f>
        <v>Cash</v>
      </c>
      <c r="J2495" s="5">
        <f>VLOOKUP(F2495,'Set up'!$A$2:$D$48,4,FALSE)</f>
        <v>0</v>
      </c>
      <c r="K2495" s="4">
        <f t="shared" si="871"/>
        <v>45290</v>
      </c>
      <c r="L2495" s="5">
        <f t="shared" si="872"/>
        <v>12</v>
      </c>
      <c r="M2495" s="5">
        <f t="shared" si="873"/>
        <v>2023</v>
      </c>
      <c r="N2495" s="96">
        <v>380</v>
      </c>
      <c r="P2495" s="6">
        <f t="shared" si="859"/>
        <v>380</v>
      </c>
      <c r="Q2495" s="7">
        <f t="shared" si="866"/>
        <v>4075739.1500000018</v>
      </c>
      <c r="R2495" s="44" t="str">
        <f>VLOOKUP(F2495,'Set up'!$A$2:$E$48,5,FALSE)</f>
        <v>Trsf</v>
      </c>
    </row>
    <row r="2496" spans="1:19" ht="15" customHeight="1" x14ac:dyDescent="0.35">
      <c r="A2496" s="4">
        <v>45290</v>
      </c>
      <c r="B2496" s="5">
        <f t="shared" si="869"/>
        <v>12</v>
      </c>
      <c r="C2496" s="5">
        <f t="shared" si="870"/>
        <v>2023</v>
      </c>
      <c r="D2496" s="88" t="s">
        <v>2217</v>
      </c>
      <c r="E2496" s="5" t="str">
        <f>VLOOKUP(F2496,'Set up'!$A$2:$C$48,2,FALSE)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up'!$A$2:$C$48,3,FALSE)</f>
        <v>Cash</v>
      </c>
      <c r="J2496" s="5">
        <f>VLOOKUP(F2496,'Set up'!$A$2:$D$48,4,FALSE)</f>
        <v>0</v>
      </c>
      <c r="K2496" s="4">
        <f t="shared" si="871"/>
        <v>45290</v>
      </c>
      <c r="L2496" s="5">
        <f t="shared" si="872"/>
        <v>12</v>
      </c>
      <c r="M2496" s="5">
        <f t="shared" si="873"/>
        <v>2023</v>
      </c>
      <c r="N2496" s="96">
        <v>1000</v>
      </c>
      <c r="P2496" s="6">
        <f t="shared" si="859"/>
        <v>1000</v>
      </c>
      <c r="Q2496" s="7">
        <f t="shared" si="866"/>
        <v>4076739.1500000018</v>
      </c>
      <c r="R2496" s="44" t="str">
        <f>VLOOKUP(F2496,'Set up'!$A$2:$E$48,5,FALSE)</f>
        <v>Trsf</v>
      </c>
    </row>
    <row r="2497" spans="1:19" ht="15" customHeight="1" x14ac:dyDescent="0.35">
      <c r="A2497" s="4">
        <v>45290</v>
      </c>
      <c r="B2497" s="5">
        <f t="shared" si="869"/>
        <v>12</v>
      </c>
      <c r="C2497" s="5">
        <f t="shared" si="870"/>
        <v>2023</v>
      </c>
      <c r="D2497" s="88" t="s">
        <v>2218</v>
      </c>
      <c r="E2497" s="5" t="str">
        <f>VLOOKUP(F2497,'Set up'!$A$2:$C$48,2,FALSE)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up'!$A$2:$C$48,3,FALSE)</f>
        <v>Cash</v>
      </c>
      <c r="J2497" s="5">
        <f>VLOOKUP(F2497,'Set up'!$A$2:$D$48,4,FALSE)</f>
        <v>0</v>
      </c>
      <c r="K2497" s="4">
        <f t="shared" si="871"/>
        <v>45290</v>
      </c>
      <c r="L2497" s="5">
        <f t="shared" si="872"/>
        <v>12</v>
      </c>
      <c r="M2497" s="5">
        <f t="shared" si="873"/>
        <v>2023</v>
      </c>
      <c r="N2497" s="96">
        <v>1738</v>
      </c>
      <c r="P2497" s="6">
        <f t="shared" si="859"/>
        <v>1738</v>
      </c>
      <c r="Q2497" s="7">
        <f t="shared" si="866"/>
        <v>4078477.1500000018</v>
      </c>
      <c r="R2497" s="44" t="str">
        <f>VLOOKUP(F2497,'Set up'!$A$2:$E$48,5,FALSE)</f>
        <v>PD Chq</v>
      </c>
    </row>
    <row r="2498" spans="1:19" ht="15" customHeight="1" x14ac:dyDescent="0.35">
      <c r="A2498" s="4">
        <v>45290</v>
      </c>
      <c r="B2498" s="5">
        <f t="shared" si="869"/>
        <v>12</v>
      </c>
      <c r="C2498" s="5">
        <f t="shared" si="870"/>
        <v>2023</v>
      </c>
      <c r="D2498" s="88" t="s">
        <v>2218</v>
      </c>
      <c r="E2498" s="5" t="str">
        <f>VLOOKUP(F2498,'Set up'!$A$2:$C$48,2,FALSE)</f>
        <v>C00000021</v>
      </c>
      <c r="F2498" s="1" t="s">
        <v>491</v>
      </c>
      <c r="G2498" s="99" t="s">
        <v>2132</v>
      </c>
      <c r="H2498" s="5">
        <v>1</v>
      </c>
      <c r="I2498" s="5" t="str">
        <f>VLOOKUP(F2498,'Set up'!$A$2:$C$48,3,FALSE)</f>
        <v>Cash</v>
      </c>
      <c r="J2498" s="5">
        <f>VLOOKUP(F2498,'Set up'!$A$2:$D$48,4,FALSE)</f>
        <v>0</v>
      </c>
      <c r="K2498" s="4">
        <f t="shared" si="871"/>
        <v>45290</v>
      </c>
      <c r="L2498" s="5">
        <f t="shared" si="872"/>
        <v>12</v>
      </c>
      <c r="M2498" s="5">
        <f t="shared" si="873"/>
        <v>2023</v>
      </c>
      <c r="N2498" s="96">
        <v>277.5</v>
      </c>
      <c r="P2498" s="6">
        <f t="shared" si="859"/>
        <v>277.5</v>
      </c>
      <c r="Q2498" s="7">
        <f t="shared" si="866"/>
        <v>4078754.6500000018</v>
      </c>
      <c r="R2498" s="44" t="str">
        <f>VLOOKUP(F2498,'Set up'!$A$2:$E$48,5,FALSE)</f>
        <v>PD Chq</v>
      </c>
    </row>
    <row r="2499" spans="1:19" ht="15" customHeight="1" x14ac:dyDescent="0.35">
      <c r="A2499" s="4">
        <v>45290</v>
      </c>
      <c r="B2499" s="5">
        <f t="shared" si="869"/>
        <v>12</v>
      </c>
      <c r="C2499" s="5">
        <f t="shared" si="870"/>
        <v>2023</v>
      </c>
      <c r="D2499" s="88" t="s">
        <v>2218</v>
      </c>
      <c r="E2499" s="5" t="str">
        <f>VLOOKUP(F2499,'Set up'!$A$2:$C$48,2,FALSE)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up'!$A$2:$C$48,3,FALSE)</f>
        <v>Cash</v>
      </c>
      <c r="J2499" s="5">
        <f>VLOOKUP(F2499,'Set up'!$A$2:$D$48,4,FALSE)</f>
        <v>0</v>
      </c>
      <c r="K2499" s="4">
        <f t="shared" si="871"/>
        <v>45290</v>
      </c>
      <c r="L2499" s="5">
        <f t="shared" si="872"/>
        <v>12</v>
      </c>
      <c r="M2499" s="5">
        <f t="shared" si="873"/>
        <v>2023</v>
      </c>
      <c r="N2499" s="96">
        <v>95</v>
      </c>
      <c r="P2499" s="6">
        <f t="shared" si="859"/>
        <v>95</v>
      </c>
      <c r="Q2499" s="7">
        <f t="shared" si="866"/>
        <v>4078849.6500000018</v>
      </c>
      <c r="R2499" s="44" t="str">
        <f>VLOOKUP(F2499,'Set up'!$A$2:$E$48,5,FALSE)</f>
        <v>PD Chq</v>
      </c>
    </row>
    <row r="2500" spans="1:19" ht="15" customHeight="1" x14ac:dyDescent="0.35">
      <c r="A2500" s="4">
        <v>45290</v>
      </c>
      <c r="B2500" s="5">
        <f t="shared" si="869"/>
        <v>12</v>
      </c>
      <c r="C2500" s="5">
        <f t="shared" si="870"/>
        <v>2023</v>
      </c>
      <c r="D2500" s="88" t="s">
        <v>2218</v>
      </c>
      <c r="E2500" s="5" t="str">
        <f>VLOOKUP(F2500,'Set up'!$A$2:$C$48,2,FALSE)</f>
        <v>C00000021</v>
      </c>
      <c r="F2500" s="1" t="s">
        <v>491</v>
      </c>
      <c r="G2500" s="99" t="s">
        <v>2133</v>
      </c>
      <c r="H2500" s="5">
        <v>5</v>
      </c>
      <c r="I2500" s="5" t="str">
        <f>VLOOKUP(F2500,'Set up'!$A$2:$C$48,3,FALSE)</f>
        <v>Cash</v>
      </c>
      <c r="J2500" s="5">
        <f>VLOOKUP(F2500,'Set up'!$A$2:$D$48,4,FALSE)</f>
        <v>0</v>
      </c>
      <c r="K2500" s="4">
        <f t="shared" si="871"/>
        <v>45290</v>
      </c>
      <c r="L2500" s="5">
        <f t="shared" si="872"/>
        <v>12</v>
      </c>
      <c r="M2500" s="5">
        <f t="shared" si="873"/>
        <v>2023</v>
      </c>
      <c r="N2500" s="96">
        <v>312.5</v>
      </c>
      <c r="P2500" s="6">
        <f t="shared" si="859"/>
        <v>312.5</v>
      </c>
      <c r="Q2500" s="7">
        <f t="shared" si="866"/>
        <v>4079162.1500000018</v>
      </c>
      <c r="R2500" s="44" t="str">
        <f>VLOOKUP(F2500,'Set up'!$A$2:$E$48,5,FALSE)</f>
        <v>PD Chq</v>
      </c>
    </row>
    <row r="2501" spans="1:19" ht="15" customHeight="1" x14ac:dyDescent="0.35">
      <c r="A2501" s="4">
        <v>45290</v>
      </c>
      <c r="B2501" s="5">
        <f t="shared" si="869"/>
        <v>12</v>
      </c>
      <c r="C2501" s="5">
        <f t="shared" si="870"/>
        <v>2023</v>
      </c>
      <c r="D2501" s="88" t="s">
        <v>2219</v>
      </c>
      <c r="E2501" s="5" t="str">
        <f>VLOOKUP(F2501,'Set up'!$A$2:$C$48,2,FALSE)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up'!$A$2:$C$48,3,FALSE)</f>
        <v>Cash</v>
      </c>
      <c r="J2501" s="5">
        <f>VLOOKUP(F2501,'Set up'!$A$2:$D$48,4,FALSE)</f>
        <v>0</v>
      </c>
      <c r="K2501" s="4">
        <f t="shared" si="871"/>
        <v>45290</v>
      </c>
      <c r="L2501" s="5">
        <f t="shared" si="872"/>
        <v>12</v>
      </c>
      <c r="M2501" s="5">
        <f t="shared" si="873"/>
        <v>2023</v>
      </c>
      <c r="N2501" s="96">
        <v>1738</v>
      </c>
      <c r="P2501" s="6">
        <f t="shared" si="859"/>
        <v>1738</v>
      </c>
      <c r="Q2501" s="7">
        <f t="shared" si="866"/>
        <v>4080900.1500000018</v>
      </c>
      <c r="R2501" s="44" t="str">
        <f>VLOOKUP(F2501,'Set up'!$A$2:$E$48,5,FALSE)</f>
        <v>Trsf</v>
      </c>
    </row>
    <row r="2502" spans="1:19" ht="15" customHeight="1" x14ac:dyDescent="0.35">
      <c r="A2502" s="4">
        <v>45290</v>
      </c>
      <c r="B2502" s="5">
        <f t="shared" si="869"/>
        <v>12</v>
      </c>
      <c r="C2502" s="5">
        <f t="shared" si="870"/>
        <v>2023</v>
      </c>
      <c r="D2502" s="88" t="s">
        <v>2219</v>
      </c>
      <c r="E2502" s="5" t="str">
        <f>VLOOKUP(F2502,'Set up'!$A$2:$C$48,2,FALSE)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up'!$A$2:$C$48,3,FALSE)</f>
        <v>Cash</v>
      </c>
      <c r="J2502" s="5">
        <f>VLOOKUP(F2502,'Set up'!$A$2:$D$48,4,FALSE)</f>
        <v>0</v>
      </c>
      <c r="K2502" s="4">
        <f t="shared" si="871"/>
        <v>45290</v>
      </c>
      <c r="L2502" s="5">
        <f t="shared" si="872"/>
        <v>12</v>
      </c>
      <c r="M2502" s="5">
        <f t="shared" si="873"/>
        <v>2023</v>
      </c>
      <c r="N2502" s="96">
        <v>390</v>
      </c>
      <c r="P2502" s="6">
        <f t="shared" si="859"/>
        <v>390</v>
      </c>
      <c r="Q2502" s="7">
        <f t="shared" si="866"/>
        <v>4081290.1500000018</v>
      </c>
      <c r="R2502" s="44" t="str">
        <f>VLOOKUP(F2502,'Set up'!$A$2:$E$48,5,FALSE)</f>
        <v>Trsf</v>
      </c>
    </row>
    <row r="2503" spans="1:19" ht="15" customHeight="1" x14ac:dyDescent="0.35">
      <c r="A2503" s="4">
        <v>45290</v>
      </c>
      <c r="B2503" s="5">
        <f t="shared" si="869"/>
        <v>12</v>
      </c>
      <c r="C2503" s="5">
        <f t="shared" si="870"/>
        <v>2023</v>
      </c>
      <c r="D2503" s="88" t="s">
        <v>2219</v>
      </c>
      <c r="E2503" s="5" t="str">
        <f>VLOOKUP(F2503,'Set up'!$A$2:$C$48,2,FALSE)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up'!$A$2:$C$48,3,FALSE)</f>
        <v>Cash</v>
      </c>
      <c r="J2503" s="5">
        <f>VLOOKUP(F2503,'Set up'!$A$2:$D$48,4,FALSE)</f>
        <v>0</v>
      </c>
      <c r="K2503" s="4">
        <f t="shared" si="871"/>
        <v>45290</v>
      </c>
      <c r="L2503" s="5">
        <f t="shared" si="872"/>
        <v>12</v>
      </c>
      <c r="M2503" s="5">
        <f t="shared" si="873"/>
        <v>2023</v>
      </c>
      <c r="N2503" s="96">
        <v>105</v>
      </c>
      <c r="P2503" s="6">
        <f t="shared" si="859"/>
        <v>105</v>
      </c>
      <c r="Q2503" s="7">
        <f t="shared" si="866"/>
        <v>4081395.1500000018</v>
      </c>
      <c r="R2503" s="44" t="str">
        <f>VLOOKUP(F2503,'Set up'!$A$2:$E$48,5,FALSE)</f>
        <v>Trsf</v>
      </c>
    </row>
    <row r="2504" spans="1:19" ht="15" customHeight="1" x14ac:dyDescent="0.35">
      <c r="A2504" s="4">
        <v>45290</v>
      </c>
      <c r="B2504" s="5">
        <f t="shared" si="869"/>
        <v>12</v>
      </c>
      <c r="C2504" s="5">
        <f t="shared" si="870"/>
        <v>2023</v>
      </c>
      <c r="D2504" s="88" t="s">
        <v>2219</v>
      </c>
      <c r="E2504" s="5" t="str">
        <f>VLOOKUP(F2504,'Set up'!$A$2:$C$48,2,FALSE)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up'!$A$2:$C$48,3,FALSE)</f>
        <v>Cash</v>
      </c>
      <c r="J2504" s="5">
        <f>VLOOKUP(F2504,'Set up'!$A$2:$D$48,4,FALSE)</f>
        <v>0</v>
      </c>
      <c r="K2504" s="4">
        <f t="shared" si="871"/>
        <v>45290</v>
      </c>
      <c r="L2504" s="5">
        <f t="shared" si="872"/>
        <v>12</v>
      </c>
      <c r="M2504" s="5">
        <f t="shared" si="873"/>
        <v>2023</v>
      </c>
      <c r="N2504" s="96">
        <v>120</v>
      </c>
      <c r="P2504" s="6">
        <f t="shared" si="859"/>
        <v>120</v>
      </c>
      <c r="Q2504" s="7">
        <f t="shared" si="866"/>
        <v>4081515.1500000018</v>
      </c>
      <c r="R2504" s="44" t="str">
        <f>VLOOKUP(F2504,'Set up'!$A$2:$E$48,5,FALSE)</f>
        <v>Trsf</v>
      </c>
    </row>
    <row r="2505" spans="1:19" ht="15" customHeight="1" x14ac:dyDescent="0.35">
      <c r="A2505" s="4">
        <v>45294</v>
      </c>
      <c r="B2505" s="5">
        <f t="shared" ref="B2505:B2568" si="874">MONTH(A2505)</f>
        <v>1</v>
      </c>
      <c r="C2505" s="5">
        <f t="shared" ref="C2505:C2568" si="875">YEAR(A2505)</f>
        <v>2024</v>
      </c>
      <c r="D2505" s="5" t="s">
        <v>2274</v>
      </c>
      <c r="E2505" s="5" t="str">
        <f>VLOOKUP(F2505,'Set up'!$A$2:$C$48,2,FALSE)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up'!$A$2:$C$48,3,FALSE)</f>
        <v>Cash</v>
      </c>
      <c r="J2505" s="5">
        <f>VLOOKUP(F2505,'Set up'!$A$2:$D$48,4,FALSE)</f>
        <v>0</v>
      </c>
      <c r="K2505" s="4">
        <f t="shared" ref="K2505:K2568" si="876">A2505+J2505</f>
        <v>45294</v>
      </c>
      <c r="L2505" s="5">
        <f t="shared" ref="L2505:L2568" si="877">MONTH(K2505)</f>
        <v>1</v>
      </c>
      <c r="M2505" s="5">
        <f t="shared" ref="M2505:M2568" si="878">YEAR(K2505)</f>
        <v>2024</v>
      </c>
      <c r="N2505" s="96">
        <v>1606</v>
      </c>
      <c r="O2505" s="6">
        <f t="shared" ref="O2505:O2506" si="879">-N2505</f>
        <v>-1606</v>
      </c>
      <c r="P2505" s="6">
        <f t="shared" si="859"/>
        <v>0</v>
      </c>
      <c r="Q2505" s="7">
        <f t="shared" si="866"/>
        <v>4083121.1500000018</v>
      </c>
      <c r="R2505" s="44" t="str">
        <f>VLOOKUP(F2505,'Set up'!$A$2:$E$48,5,FALSE)</f>
        <v>Cash</v>
      </c>
      <c r="S2505" s="1" t="s">
        <v>2312</v>
      </c>
    </row>
    <row r="2506" spans="1:19" ht="15" customHeight="1" x14ac:dyDescent="0.35">
      <c r="A2506" s="4">
        <v>45294</v>
      </c>
      <c r="B2506" s="5">
        <f t="shared" si="874"/>
        <v>1</v>
      </c>
      <c r="C2506" s="5">
        <f t="shared" si="875"/>
        <v>2024</v>
      </c>
      <c r="D2506" s="5" t="s">
        <v>2274</v>
      </c>
      <c r="E2506" s="5" t="str">
        <f>VLOOKUP(F2506,'Set up'!$A$2:$C$48,2,FALSE)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up'!$A$2:$C$48,3,FALSE)</f>
        <v>Cash</v>
      </c>
      <c r="J2506" s="5">
        <f>VLOOKUP(F2506,'Set up'!$A$2:$D$48,4,FALSE)</f>
        <v>0</v>
      </c>
      <c r="K2506" s="4">
        <f t="shared" si="876"/>
        <v>45294</v>
      </c>
      <c r="L2506" s="5">
        <f t="shared" si="877"/>
        <v>1</v>
      </c>
      <c r="M2506" s="5">
        <f t="shared" si="878"/>
        <v>2024</v>
      </c>
      <c r="N2506" s="96">
        <v>630</v>
      </c>
      <c r="O2506" s="6">
        <f t="shared" si="879"/>
        <v>-630</v>
      </c>
      <c r="P2506" s="6">
        <f t="shared" si="859"/>
        <v>0</v>
      </c>
      <c r="Q2506" s="7">
        <f t="shared" si="866"/>
        <v>4083751.1500000018</v>
      </c>
      <c r="R2506" s="44" t="str">
        <f>VLOOKUP(F2506,'Set up'!$A$2:$E$48,5,FALSE)</f>
        <v>Cash</v>
      </c>
      <c r="S2506" s="1" t="s">
        <v>2312</v>
      </c>
    </row>
    <row r="2507" spans="1:19" ht="15" customHeight="1" x14ac:dyDescent="0.35">
      <c r="A2507" s="4">
        <v>45294</v>
      </c>
      <c r="B2507" s="5">
        <f t="shared" si="874"/>
        <v>1</v>
      </c>
      <c r="C2507" s="5">
        <f t="shared" si="875"/>
        <v>2024</v>
      </c>
      <c r="D2507" s="5" t="s">
        <v>2275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up'!$A$2:$C$48,3,FALSE)</f>
        <v>Cash</v>
      </c>
      <c r="J2507" s="5">
        <f>VLOOKUP(F2507,'Set up'!$A$2:$D$48,4,FALSE)</f>
        <v>0</v>
      </c>
      <c r="K2507" s="4">
        <f t="shared" si="876"/>
        <v>45294</v>
      </c>
      <c r="L2507" s="5">
        <f t="shared" si="877"/>
        <v>1</v>
      </c>
      <c r="M2507" s="5">
        <f t="shared" si="878"/>
        <v>2024</v>
      </c>
      <c r="N2507" s="96">
        <v>1738</v>
      </c>
      <c r="P2507" s="6">
        <f t="shared" si="859"/>
        <v>1738</v>
      </c>
      <c r="Q2507" s="7">
        <f t="shared" si="866"/>
        <v>4085489.1500000018</v>
      </c>
      <c r="R2507" s="44" t="str">
        <f>VLOOKUP(F2507,'Set up'!$A$2:$E$48,5,FALSE)</f>
        <v>Chq</v>
      </c>
    </row>
    <row r="2508" spans="1:19" ht="15" customHeight="1" x14ac:dyDescent="0.35">
      <c r="A2508" s="4">
        <v>45294</v>
      </c>
      <c r="B2508" s="5">
        <f t="shared" si="874"/>
        <v>1</v>
      </c>
      <c r="C2508" s="5">
        <f t="shared" si="875"/>
        <v>2024</v>
      </c>
      <c r="D2508" s="5" t="s">
        <v>2275</v>
      </c>
      <c r="E2508" s="5" t="str">
        <f>VLOOKUP(F2508,'Set up'!$A$2:$C$48,2,FALSE)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up'!$A$2:$C$48,3,FALSE)</f>
        <v>Cash</v>
      </c>
      <c r="J2508" s="5">
        <f>VLOOKUP(F2508,'Set up'!$A$2:$D$48,4,FALSE)</f>
        <v>0</v>
      </c>
      <c r="K2508" s="4">
        <f t="shared" si="876"/>
        <v>45294</v>
      </c>
      <c r="L2508" s="5">
        <f t="shared" si="877"/>
        <v>1</v>
      </c>
      <c r="M2508" s="5">
        <f t="shared" si="878"/>
        <v>2024</v>
      </c>
      <c r="N2508" s="96">
        <v>675</v>
      </c>
      <c r="P2508" s="6">
        <f t="shared" si="859"/>
        <v>675</v>
      </c>
      <c r="Q2508" s="7">
        <f t="shared" si="866"/>
        <v>4086164.1500000018</v>
      </c>
      <c r="R2508" s="44" t="str">
        <f>VLOOKUP(F2508,'Set up'!$A$2:$E$48,5,FALSE)</f>
        <v>Chq</v>
      </c>
    </row>
    <row r="2509" spans="1:19" ht="15" customHeight="1" x14ac:dyDescent="0.35">
      <c r="A2509" s="4">
        <v>45294</v>
      </c>
      <c r="B2509" s="5">
        <f t="shared" si="874"/>
        <v>1</v>
      </c>
      <c r="C2509" s="5">
        <f t="shared" si="875"/>
        <v>2024</v>
      </c>
      <c r="D2509" s="5" t="s">
        <v>2275</v>
      </c>
      <c r="E2509" s="5" t="str">
        <f>VLOOKUP(F2509,'Set up'!$A$2:$C$48,2,FALSE)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up'!$A$2:$C$48,3,FALSE)</f>
        <v>Cash</v>
      </c>
      <c r="J2509" s="5">
        <f>VLOOKUP(F2509,'Set up'!$A$2:$D$48,4,FALSE)</f>
        <v>0</v>
      </c>
      <c r="K2509" s="4">
        <f t="shared" si="876"/>
        <v>45294</v>
      </c>
      <c r="L2509" s="5">
        <f t="shared" si="877"/>
        <v>1</v>
      </c>
      <c r="M2509" s="5">
        <f t="shared" si="878"/>
        <v>2024</v>
      </c>
      <c r="N2509" s="96">
        <v>175</v>
      </c>
      <c r="P2509" s="6">
        <f t="shared" si="859"/>
        <v>175</v>
      </c>
      <c r="Q2509" s="7">
        <f t="shared" si="866"/>
        <v>4086339.1500000018</v>
      </c>
      <c r="R2509" s="44" t="str">
        <f>VLOOKUP(F2509,'Set up'!$A$2:$E$48,5,FALSE)</f>
        <v>Chq</v>
      </c>
    </row>
    <row r="2510" spans="1:19" ht="15" customHeight="1" x14ac:dyDescent="0.35">
      <c r="A2510" s="4">
        <v>45294</v>
      </c>
      <c r="B2510" s="5">
        <f t="shared" si="874"/>
        <v>1</v>
      </c>
      <c r="C2510" s="5">
        <f t="shared" si="875"/>
        <v>2024</v>
      </c>
      <c r="D2510" s="5" t="s">
        <v>2275</v>
      </c>
      <c r="E2510" s="5" t="str">
        <f>VLOOKUP(F2510,'Set up'!$A$2:$C$48,2,FALSE)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up'!$A$2:$C$48,3,FALSE)</f>
        <v>Cash</v>
      </c>
      <c r="J2510" s="5">
        <f>VLOOKUP(F2510,'Set up'!$A$2:$D$48,4,FALSE)</f>
        <v>0</v>
      </c>
      <c r="K2510" s="4">
        <f t="shared" si="876"/>
        <v>45294</v>
      </c>
      <c r="L2510" s="5">
        <f t="shared" si="877"/>
        <v>1</v>
      </c>
      <c r="M2510" s="5">
        <f t="shared" si="878"/>
        <v>2024</v>
      </c>
      <c r="N2510" s="96">
        <v>60</v>
      </c>
      <c r="P2510" s="6">
        <f t="shared" si="859"/>
        <v>60</v>
      </c>
      <c r="Q2510" s="7">
        <f t="shared" si="866"/>
        <v>4086399.1500000018</v>
      </c>
      <c r="R2510" s="44" t="str">
        <f>VLOOKUP(F2510,'Set up'!$A$2:$E$48,5,FALSE)</f>
        <v>Chq</v>
      </c>
    </row>
    <row r="2511" spans="1:19" ht="15" customHeight="1" x14ac:dyDescent="0.35">
      <c r="A2511" s="4">
        <v>45295</v>
      </c>
      <c r="B2511" s="5">
        <f t="shared" si="874"/>
        <v>1</v>
      </c>
      <c r="C2511" s="5">
        <f t="shared" si="875"/>
        <v>2024</v>
      </c>
      <c r="D2511" s="5" t="s">
        <v>2276</v>
      </c>
      <c r="E2511" s="5" t="str">
        <f>VLOOKUP(F2511,'Set up'!$A$2:$C$48,2,FALSE)</f>
        <v>C00000045</v>
      </c>
      <c r="F2511" s="1" t="s">
        <v>2277</v>
      </c>
      <c r="G2511" s="11" t="s">
        <v>67</v>
      </c>
      <c r="H2511" s="5">
        <v>1</v>
      </c>
      <c r="I2511" s="5" t="str">
        <f>VLOOKUP(F2511,'Set up'!$A$2:$C$48,3,FALSE)</f>
        <v>Cash</v>
      </c>
      <c r="J2511" s="5">
        <f>VLOOKUP(F2511,'Set up'!$A$2:$D$48,4,FALSE)</f>
        <v>0</v>
      </c>
      <c r="K2511" s="4">
        <f t="shared" si="876"/>
        <v>45295</v>
      </c>
      <c r="L2511" s="5">
        <f t="shared" si="877"/>
        <v>1</v>
      </c>
      <c r="M2511" s="5">
        <f t="shared" si="878"/>
        <v>2024</v>
      </c>
      <c r="N2511" s="6">
        <v>1606</v>
      </c>
      <c r="O2511" s="6">
        <f t="shared" ref="O2511:O2513" si="880">-N2511</f>
        <v>-1606</v>
      </c>
      <c r="P2511" s="6">
        <f t="shared" si="859"/>
        <v>0</v>
      </c>
      <c r="Q2511" s="7">
        <f t="shared" si="866"/>
        <v>4088005.1500000018</v>
      </c>
      <c r="R2511" s="44" t="str">
        <f>VLOOKUP(F2511,'Set up'!$A$2:$E$48,5,FALSE)</f>
        <v>Trsf</v>
      </c>
      <c r="S2511" s="1" t="s">
        <v>2342</v>
      </c>
    </row>
    <row r="2512" spans="1:19" ht="15" customHeight="1" x14ac:dyDescent="0.35">
      <c r="A2512" s="4">
        <v>45295</v>
      </c>
      <c r="B2512" s="5">
        <f t="shared" si="874"/>
        <v>1</v>
      </c>
      <c r="C2512" s="5">
        <f t="shared" si="875"/>
        <v>2024</v>
      </c>
      <c r="D2512" s="5" t="s">
        <v>2276</v>
      </c>
      <c r="E2512" s="5" t="str">
        <f>VLOOKUP(F2512,'Set up'!$A$2:$C$48,2,FALSE)</f>
        <v>C00000045</v>
      </c>
      <c r="F2512" s="1" t="s">
        <v>2277</v>
      </c>
      <c r="G2512" s="11" t="s">
        <v>913</v>
      </c>
      <c r="H2512" s="5">
        <v>4</v>
      </c>
      <c r="I2512" s="5" t="str">
        <f>VLOOKUP(F2512,'Set up'!$A$2:$C$48,3,FALSE)</f>
        <v>Cash</v>
      </c>
      <c r="J2512" s="5">
        <f>VLOOKUP(F2512,'Set up'!$A$2:$D$48,4,FALSE)</f>
        <v>0</v>
      </c>
      <c r="K2512" s="4">
        <f t="shared" si="876"/>
        <v>45295</v>
      </c>
      <c r="L2512" s="5">
        <f t="shared" si="877"/>
        <v>1</v>
      </c>
      <c r="M2512" s="5">
        <f t="shared" si="878"/>
        <v>2024</v>
      </c>
      <c r="N2512" s="6">
        <v>780</v>
      </c>
      <c r="O2512" s="6">
        <f t="shared" si="880"/>
        <v>-780</v>
      </c>
      <c r="P2512" s="6">
        <f t="shared" si="859"/>
        <v>0</v>
      </c>
      <c r="Q2512" s="7">
        <f t="shared" si="866"/>
        <v>4088785.1500000018</v>
      </c>
      <c r="R2512" s="44" t="str">
        <f>VLOOKUP(F2512,'Set up'!$A$2:$E$48,5,FALSE)</f>
        <v>Trsf</v>
      </c>
      <c r="S2512" s="1" t="s">
        <v>2342</v>
      </c>
    </row>
    <row r="2513" spans="1:19" ht="15" customHeight="1" x14ac:dyDescent="0.35">
      <c r="A2513" s="4">
        <v>45295</v>
      </c>
      <c r="B2513" s="5">
        <f t="shared" si="874"/>
        <v>1</v>
      </c>
      <c r="C2513" s="5">
        <f t="shared" si="875"/>
        <v>2024</v>
      </c>
      <c r="D2513" s="5" t="s">
        <v>2276</v>
      </c>
      <c r="E2513" s="5" t="str">
        <f>VLOOKUP(F2513,'Set up'!$A$2:$C$48,2,FALSE)</f>
        <v>C00000045</v>
      </c>
      <c r="F2513" s="1" t="s">
        <v>2277</v>
      </c>
      <c r="G2513" s="90" t="s">
        <v>46</v>
      </c>
      <c r="H2513" s="5">
        <v>4</v>
      </c>
      <c r="I2513" s="5" t="str">
        <f>VLOOKUP(F2513,'Set up'!$A$2:$C$48,3,FALSE)</f>
        <v>Cash</v>
      </c>
      <c r="J2513" s="5">
        <f>VLOOKUP(F2513,'Set up'!$A$2:$D$48,4,FALSE)</f>
        <v>0</v>
      </c>
      <c r="K2513" s="4">
        <f t="shared" si="876"/>
        <v>45295</v>
      </c>
      <c r="L2513" s="5">
        <f t="shared" si="877"/>
        <v>1</v>
      </c>
      <c r="M2513" s="5">
        <f t="shared" si="878"/>
        <v>2024</v>
      </c>
      <c r="N2513" s="6">
        <v>440</v>
      </c>
      <c r="O2513" s="6">
        <f t="shared" si="880"/>
        <v>-440</v>
      </c>
      <c r="P2513" s="6">
        <f t="shared" si="859"/>
        <v>0</v>
      </c>
      <c r="Q2513" s="7">
        <f t="shared" si="866"/>
        <v>4089225.1500000018</v>
      </c>
      <c r="R2513" s="44" t="str">
        <f>VLOOKUP(F2513,'Set up'!$A$2:$E$48,5,FALSE)</f>
        <v>Trsf</v>
      </c>
      <c r="S2513" s="1" t="s">
        <v>2342</v>
      </c>
    </row>
    <row r="2514" spans="1:19" ht="15" customHeight="1" x14ac:dyDescent="0.35">
      <c r="A2514" s="4">
        <v>45296</v>
      </c>
      <c r="B2514" s="5">
        <f t="shared" si="874"/>
        <v>1</v>
      </c>
      <c r="C2514" s="5">
        <f t="shared" si="875"/>
        <v>2024</v>
      </c>
      <c r="D2514" s="5" t="s">
        <v>2278</v>
      </c>
      <c r="E2514" s="5" t="str">
        <f>VLOOKUP(F2514,'Set up'!$A$2:$C$48,2,FALSE)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up'!$A$2:$C$48,3,FALSE)</f>
        <v>Cash</v>
      </c>
      <c r="J2514" s="5">
        <f>VLOOKUP(F2514,'Set up'!$A$2:$D$48,4,FALSE)</f>
        <v>0</v>
      </c>
      <c r="K2514" s="4">
        <f t="shared" si="876"/>
        <v>45296</v>
      </c>
      <c r="L2514" s="5">
        <f t="shared" si="877"/>
        <v>1</v>
      </c>
      <c r="M2514" s="5">
        <f t="shared" si="878"/>
        <v>2024</v>
      </c>
      <c r="N2514" s="6">
        <v>1738</v>
      </c>
      <c r="P2514" s="6">
        <f t="shared" si="859"/>
        <v>1738</v>
      </c>
      <c r="Q2514" s="7">
        <f t="shared" si="866"/>
        <v>4090963.1500000018</v>
      </c>
      <c r="R2514" s="44" t="str">
        <f>VLOOKUP(F2514,'Set up'!$A$2:$E$48,5,FALSE)</f>
        <v>PD Chq</v>
      </c>
    </row>
    <row r="2515" spans="1:19" ht="15" customHeight="1" x14ac:dyDescent="0.35">
      <c r="A2515" s="4">
        <v>45296</v>
      </c>
      <c r="B2515" s="5">
        <f t="shared" si="874"/>
        <v>1</v>
      </c>
      <c r="C2515" s="5">
        <f t="shared" si="875"/>
        <v>2024</v>
      </c>
      <c r="D2515" s="5" t="s">
        <v>2278</v>
      </c>
      <c r="E2515" s="5" t="str">
        <f>VLOOKUP(F2515,'Set up'!$A$2:$C$48,2,FALSE)</f>
        <v>C00000021</v>
      </c>
      <c r="F2515" s="1" t="s">
        <v>491</v>
      </c>
      <c r="G2515" s="99" t="s">
        <v>2132</v>
      </c>
      <c r="H2515" s="5">
        <v>2</v>
      </c>
      <c r="I2515" s="5" t="str">
        <f>VLOOKUP(F2515,'Set up'!$A$2:$C$48,3,FALSE)</f>
        <v>Cash</v>
      </c>
      <c r="J2515" s="5">
        <f>VLOOKUP(F2515,'Set up'!$A$2:$D$48,4,FALSE)</f>
        <v>0</v>
      </c>
      <c r="K2515" s="4">
        <f t="shared" si="876"/>
        <v>45296</v>
      </c>
      <c r="L2515" s="5">
        <f t="shared" si="877"/>
        <v>1</v>
      </c>
      <c r="M2515" s="5">
        <f t="shared" si="878"/>
        <v>2024</v>
      </c>
      <c r="N2515" s="6">
        <v>555</v>
      </c>
      <c r="P2515" s="6">
        <f t="shared" si="859"/>
        <v>555</v>
      </c>
      <c r="Q2515" s="7">
        <f t="shared" si="866"/>
        <v>4091518.1500000018</v>
      </c>
      <c r="R2515" s="44" t="str">
        <f>VLOOKUP(F2515,'Set up'!$A$2:$E$48,5,FALSE)</f>
        <v>PD Chq</v>
      </c>
    </row>
    <row r="2516" spans="1:19" ht="15" customHeight="1" x14ac:dyDescent="0.35">
      <c r="A2516" s="4">
        <v>45296</v>
      </c>
      <c r="B2516" s="5">
        <f t="shared" si="874"/>
        <v>1</v>
      </c>
      <c r="C2516" s="5">
        <f t="shared" si="875"/>
        <v>2024</v>
      </c>
      <c r="D2516" s="5" t="s">
        <v>2278</v>
      </c>
      <c r="E2516" s="5" t="str">
        <f>VLOOKUP(F2516,'Set up'!$A$2:$C$48,2,FALSE)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up'!$A$2:$C$48,3,FALSE)</f>
        <v>Cash</v>
      </c>
      <c r="J2516" s="5">
        <f>VLOOKUP(F2516,'Set up'!$A$2:$D$48,4,FALSE)</f>
        <v>0</v>
      </c>
      <c r="K2516" s="4">
        <f t="shared" si="876"/>
        <v>45296</v>
      </c>
      <c r="L2516" s="5">
        <f t="shared" si="877"/>
        <v>1</v>
      </c>
      <c r="M2516" s="5">
        <f t="shared" si="878"/>
        <v>2024</v>
      </c>
      <c r="N2516" s="6">
        <v>95</v>
      </c>
      <c r="P2516" s="6">
        <f t="shared" si="859"/>
        <v>95</v>
      </c>
      <c r="Q2516" s="7">
        <f t="shared" si="866"/>
        <v>4091613.1500000018</v>
      </c>
      <c r="R2516" s="44" t="str">
        <f>VLOOKUP(F2516,'Set up'!$A$2:$E$48,5,FALSE)</f>
        <v>PD Chq</v>
      </c>
    </row>
    <row r="2517" spans="1:19" ht="15" customHeight="1" x14ac:dyDescent="0.35">
      <c r="A2517" s="4">
        <v>45297</v>
      </c>
      <c r="B2517" s="5">
        <f t="shared" si="874"/>
        <v>1</v>
      </c>
      <c r="C2517" s="5">
        <f t="shared" si="875"/>
        <v>2024</v>
      </c>
      <c r="D2517" s="5" t="s">
        <v>2279</v>
      </c>
      <c r="E2517" s="5" t="str">
        <f>VLOOKUP(F2517,'Set up'!$A$2:$C$48,2,FALSE)</f>
        <v>C00000043</v>
      </c>
      <c r="F2517" s="1" t="s">
        <v>2137</v>
      </c>
      <c r="G2517" s="107" t="s">
        <v>1738</v>
      </c>
      <c r="H2517" s="5">
        <v>2</v>
      </c>
      <c r="I2517" s="5" t="str">
        <f>VLOOKUP(F2517,'Set up'!$A$2:$C$48,3,FALSE)</f>
        <v>Cash</v>
      </c>
      <c r="J2517" s="5">
        <f>VLOOKUP(F2517,'Set up'!$A$2:$D$48,4,FALSE)</f>
        <v>0</v>
      </c>
      <c r="K2517" s="4">
        <f t="shared" si="876"/>
        <v>45297</v>
      </c>
      <c r="L2517" s="5">
        <f t="shared" si="877"/>
        <v>1</v>
      </c>
      <c r="M2517" s="5">
        <f t="shared" si="878"/>
        <v>2024</v>
      </c>
      <c r="N2517" s="6">
        <v>3476</v>
      </c>
      <c r="O2517" s="6">
        <f t="shared" ref="O2517:O2524" si="881">-N2517</f>
        <v>-3476</v>
      </c>
      <c r="P2517" s="6">
        <f t="shared" ref="P2517:P2580" si="882">SUM(N2517+O2517)</f>
        <v>0</v>
      </c>
      <c r="Q2517" s="7">
        <f t="shared" si="866"/>
        <v>4095089.1500000018</v>
      </c>
      <c r="R2517" s="44" t="str">
        <f>VLOOKUP(F2517,'Set up'!$A$2:$E$48,5,FALSE)</f>
        <v>Trsf</v>
      </c>
      <c r="S2517" s="1" t="s">
        <v>2341</v>
      </c>
    </row>
    <row r="2518" spans="1:19" ht="15" customHeight="1" x14ac:dyDescent="0.35">
      <c r="A2518" s="4">
        <v>45297</v>
      </c>
      <c r="B2518" s="5">
        <f t="shared" si="874"/>
        <v>1</v>
      </c>
      <c r="C2518" s="5">
        <f t="shared" si="875"/>
        <v>2024</v>
      </c>
      <c r="D2518" s="5" t="s">
        <v>2279</v>
      </c>
      <c r="E2518" s="5" t="str">
        <f>VLOOKUP(F2518,'Set up'!$A$2:$C$48,2,FALSE)</f>
        <v>C00000043</v>
      </c>
      <c r="F2518" s="1" t="s">
        <v>2137</v>
      </c>
      <c r="G2518" s="99" t="s">
        <v>1390</v>
      </c>
      <c r="H2518" s="5">
        <v>2</v>
      </c>
      <c r="I2518" s="5" t="str">
        <f>VLOOKUP(F2518,'Set up'!$A$2:$C$48,3,FALSE)</f>
        <v>Cash</v>
      </c>
      <c r="J2518" s="5">
        <f>VLOOKUP(F2518,'Set up'!$A$2:$D$48,4,FALSE)</f>
        <v>0</v>
      </c>
      <c r="K2518" s="4">
        <f t="shared" si="876"/>
        <v>45297</v>
      </c>
      <c r="L2518" s="5">
        <f t="shared" si="877"/>
        <v>1</v>
      </c>
      <c r="M2518" s="5">
        <f t="shared" si="878"/>
        <v>2024</v>
      </c>
      <c r="N2518" s="6">
        <v>853.2</v>
      </c>
      <c r="O2518" s="6">
        <f t="shared" si="881"/>
        <v>-853.2</v>
      </c>
      <c r="P2518" s="6">
        <f t="shared" si="882"/>
        <v>0</v>
      </c>
      <c r="Q2518" s="7">
        <f t="shared" si="866"/>
        <v>4095942.350000002</v>
      </c>
      <c r="R2518" s="44" t="str">
        <f>VLOOKUP(F2518,'Set up'!$A$2:$E$48,5,FALSE)</f>
        <v>Trsf</v>
      </c>
      <c r="S2518" s="1" t="s">
        <v>2341</v>
      </c>
    </row>
    <row r="2519" spans="1:19" ht="15" customHeight="1" x14ac:dyDescent="0.35">
      <c r="A2519" s="4">
        <v>45297</v>
      </c>
      <c r="B2519" s="5">
        <f t="shared" si="874"/>
        <v>1</v>
      </c>
      <c r="C2519" s="5">
        <f t="shared" si="875"/>
        <v>2024</v>
      </c>
      <c r="D2519" s="5" t="s">
        <v>2279</v>
      </c>
      <c r="E2519" s="5" t="str">
        <f>VLOOKUP(F2519,'Set up'!$A$2:$C$48,2,FALSE)</f>
        <v>C00000043</v>
      </c>
      <c r="F2519" s="1" t="s">
        <v>2137</v>
      </c>
      <c r="G2519" s="99" t="s">
        <v>292</v>
      </c>
      <c r="H2519" s="5">
        <v>1</v>
      </c>
      <c r="I2519" s="5" t="str">
        <f>VLOOKUP(F2519,'Set up'!$A$2:$C$48,3,FALSE)</f>
        <v>Cash</v>
      </c>
      <c r="J2519" s="5">
        <f>VLOOKUP(F2519,'Set up'!$A$2:$D$48,4,FALSE)</f>
        <v>0</v>
      </c>
      <c r="K2519" s="4">
        <f t="shared" si="876"/>
        <v>45297</v>
      </c>
      <c r="L2519" s="5">
        <f t="shared" si="877"/>
        <v>1</v>
      </c>
      <c r="M2519" s="5">
        <f t="shared" si="878"/>
        <v>2024</v>
      </c>
      <c r="N2519" s="6">
        <v>480</v>
      </c>
      <c r="O2519" s="6">
        <f t="shared" si="881"/>
        <v>-480</v>
      </c>
      <c r="P2519" s="6">
        <f t="shared" si="882"/>
        <v>0</v>
      </c>
      <c r="Q2519" s="7">
        <f t="shared" si="866"/>
        <v>4096422.350000002</v>
      </c>
      <c r="R2519" s="44" t="str">
        <f>VLOOKUP(F2519,'Set up'!$A$2:$E$48,5,FALSE)</f>
        <v>Trsf</v>
      </c>
      <c r="S2519" s="1" t="s">
        <v>2341</v>
      </c>
    </row>
    <row r="2520" spans="1:19" ht="15" customHeight="1" x14ac:dyDescent="0.35">
      <c r="A2520" s="4">
        <v>45297</v>
      </c>
      <c r="B2520" s="5">
        <f t="shared" si="874"/>
        <v>1</v>
      </c>
      <c r="C2520" s="5">
        <f t="shared" si="875"/>
        <v>2024</v>
      </c>
      <c r="D2520" s="5" t="s">
        <v>2279</v>
      </c>
      <c r="E2520" s="5" t="str">
        <f>VLOOKUP(F2520,'Set up'!$A$2:$C$48,2,FALSE)</f>
        <v>C00000043</v>
      </c>
      <c r="F2520" s="1" t="s">
        <v>2137</v>
      </c>
      <c r="G2520" s="90" t="s">
        <v>2138</v>
      </c>
      <c r="H2520" s="5">
        <v>10</v>
      </c>
      <c r="I2520" s="5" t="str">
        <f>VLOOKUP(F2520,'Set up'!$A$2:$C$48,3,FALSE)</f>
        <v>Cash</v>
      </c>
      <c r="J2520" s="5">
        <f>VLOOKUP(F2520,'Set up'!$A$2:$D$48,4,FALSE)</f>
        <v>0</v>
      </c>
      <c r="K2520" s="4">
        <f t="shared" si="876"/>
        <v>45297</v>
      </c>
      <c r="L2520" s="5">
        <f t="shared" si="877"/>
        <v>1</v>
      </c>
      <c r="M2520" s="5">
        <f t="shared" si="878"/>
        <v>2024</v>
      </c>
      <c r="N2520" s="6">
        <v>650</v>
      </c>
      <c r="O2520" s="6">
        <f t="shared" si="881"/>
        <v>-650</v>
      </c>
      <c r="P2520" s="6">
        <f t="shared" si="882"/>
        <v>0</v>
      </c>
      <c r="Q2520" s="7">
        <f t="shared" si="866"/>
        <v>4097072.350000002</v>
      </c>
      <c r="R2520" s="44" t="str">
        <f>VLOOKUP(F2520,'Set up'!$A$2:$E$48,5,FALSE)</f>
        <v>Trsf</v>
      </c>
      <c r="S2520" s="1" t="s">
        <v>2341</v>
      </c>
    </row>
    <row r="2521" spans="1:19" ht="15" customHeight="1" x14ac:dyDescent="0.35">
      <c r="A2521" s="4">
        <v>45297</v>
      </c>
      <c r="B2521" s="5">
        <f t="shared" si="874"/>
        <v>1</v>
      </c>
      <c r="C2521" s="5">
        <f t="shared" si="875"/>
        <v>2024</v>
      </c>
      <c r="D2521" s="5" t="s">
        <v>2279</v>
      </c>
      <c r="E2521" s="5" t="str">
        <f>VLOOKUP(F2521,'Set up'!$A$2:$C$48,2,FALSE)</f>
        <v>C00000043</v>
      </c>
      <c r="F2521" s="1" t="s">
        <v>2137</v>
      </c>
      <c r="G2521" s="99" t="s">
        <v>2142</v>
      </c>
      <c r="H2521" s="5">
        <v>12</v>
      </c>
      <c r="I2521" s="5" t="str">
        <f>VLOOKUP(F2521,'Set up'!$A$2:$C$48,3,FALSE)</f>
        <v>Cash</v>
      </c>
      <c r="J2521" s="5">
        <f>VLOOKUP(F2521,'Set up'!$A$2:$D$48,4,FALSE)</f>
        <v>0</v>
      </c>
      <c r="K2521" s="4">
        <f t="shared" si="876"/>
        <v>45297</v>
      </c>
      <c r="L2521" s="5">
        <f t="shared" si="877"/>
        <v>1</v>
      </c>
      <c r="M2521" s="5">
        <f t="shared" si="878"/>
        <v>2024</v>
      </c>
      <c r="N2521" s="6">
        <v>54</v>
      </c>
      <c r="O2521" s="6">
        <f t="shared" si="881"/>
        <v>-54</v>
      </c>
      <c r="P2521" s="6">
        <f t="shared" si="882"/>
        <v>0</v>
      </c>
      <c r="Q2521" s="7">
        <f t="shared" si="866"/>
        <v>4097126.350000002</v>
      </c>
      <c r="R2521" s="44" t="str">
        <f>VLOOKUP(F2521,'Set up'!$A$2:$E$48,5,FALSE)</f>
        <v>Trsf</v>
      </c>
      <c r="S2521" s="1" t="s">
        <v>2341</v>
      </c>
    </row>
    <row r="2522" spans="1:19" ht="15" customHeight="1" x14ac:dyDescent="0.35">
      <c r="A2522" s="4">
        <v>45297</v>
      </c>
      <c r="B2522" s="5">
        <f t="shared" si="874"/>
        <v>1</v>
      </c>
      <c r="C2522" s="5">
        <f t="shared" si="875"/>
        <v>2024</v>
      </c>
      <c r="D2522" s="5" t="s">
        <v>2279</v>
      </c>
      <c r="E2522" s="5" t="str">
        <f>VLOOKUP(F2522,'Set up'!$A$2:$C$48,2,FALSE)</f>
        <v>C00000043</v>
      </c>
      <c r="F2522" s="1" t="s">
        <v>2137</v>
      </c>
      <c r="G2522" s="99" t="s">
        <v>2148</v>
      </c>
      <c r="H2522" s="5">
        <v>1</v>
      </c>
      <c r="I2522" s="5" t="str">
        <f>VLOOKUP(F2522,'Set up'!$A$2:$C$48,3,FALSE)</f>
        <v>Cash</v>
      </c>
      <c r="J2522" s="5">
        <f>VLOOKUP(F2522,'Set up'!$A$2:$D$48,4,FALSE)</f>
        <v>0</v>
      </c>
      <c r="K2522" s="4">
        <f t="shared" si="876"/>
        <v>45297</v>
      </c>
      <c r="L2522" s="5">
        <f t="shared" si="877"/>
        <v>1</v>
      </c>
      <c r="M2522" s="5">
        <f t="shared" si="878"/>
        <v>2024</v>
      </c>
      <c r="N2522" s="6">
        <v>283.8</v>
      </c>
      <c r="O2522" s="6">
        <f t="shared" si="881"/>
        <v>-283.8</v>
      </c>
      <c r="P2522" s="6">
        <f t="shared" si="882"/>
        <v>0</v>
      </c>
      <c r="Q2522" s="7">
        <f t="shared" si="866"/>
        <v>4097410.1500000018</v>
      </c>
      <c r="R2522" s="44" t="str">
        <f>VLOOKUP(F2522,'Set up'!$A$2:$E$48,5,FALSE)</f>
        <v>Trsf</v>
      </c>
      <c r="S2522" s="1" t="s">
        <v>2341</v>
      </c>
    </row>
    <row r="2523" spans="1:19" ht="15" customHeight="1" x14ac:dyDescent="0.35">
      <c r="A2523" s="4">
        <v>45297</v>
      </c>
      <c r="B2523" s="5">
        <f t="shared" si="874"/>
        <v>1</v>
      </c>
      <c r="C2523" s="5">
        <f t="shared" si="875"/>
        <v>2024</v>
      </c>
      <c r="D2523" s="5" t="s">
        <v>2279</v>
      </c>
      <c r="E2523" s="5" t="str">
        <f>VLOOKUP(F2523,'Set up'!$A$2:$C$48,2,FALSE)</f>
        <v>C00000043</v>
      </c>
      <c r="F2523" s="1" t="s">
        <v>2137</v>
      </c>
      <c r="G2523" s="99" t="s">
        <v>46</v>
      </c>
      <c r="H2523" s="5">
        <v>2</v>
      </c>
      <c r="I2523" s="5" t="str">
        <f>VLOOKUP(F2523,'Set up'!$A$2:$C$48,3,FALSE)</f>
        <v>Cash</v>
      </c>
      <c r="J2523" s="5">
        <f>VLOOKUP(F2523,'Set up'!$A$2:$D$48,4,FALSE)</f>
        <v>0</v>
      </c>
      <c r="K2523" s="4">
        <f t="shared" si="876"/>
        <v>45297</v>
      </c>
      <c r="L2523" s="5">
        <f t="shared" si="877"/>
        <v>1</v>
      </c>
      <c r="M2523" s="5">
        <f t="shared" si="878"/>
        <v>2024</v>
      </c>
      <c r="N2523" s="6">
        <v>220</v>
      </c>
      <c r="O2523" s="6">
        <f t="shared" si="881"/>
        <v>-220</v>
      </c>
      <c r="P2523" s="6">
        <f t="shared" si="882"/>
        <v>0</v>
      </c>
      <c r="Q2523" s="7">
        <f t="shared" si="866"/>
        <v>4097630.1500000018</v>
      </c>
      <c r="R2523" s="44" t="str">
        <f>VLOOKUP(F2523,'Set up'!$A$2:$E$48,5,FALSE)</f>
        <v>Trsf</v>
      </c>
      <c r="S2523" s="1" t="s">
        <v>2341</v>
      </c>
    </row>
    <row r="2524" spans="1:19" ht="15" customHeight="1" x14ac:dyDescent="0.35">
      <c r="A2524" s="4">
        <v>45297</v>
      </c>
      <c r="B2524" s="5">
        <f t="shared" si="874"/>
        <v>1</v>
      </c>
      <c r="C2524" s="5">
        <f t="shared" si="875"/>
        <v>2024</v>
      </c>
      <c r="D2524" s="5" t="s">
        <v>2279</v>
      </c>
      <c r="E2524" s="5" t="str">
        <f>VLOOKUP(F2524,'Set up'!$A$2:$C$48,2,FALSE)</f>
        <v>C00000043</v>
      </c>
      <c r="F2524" s="1" t="s">
        <v>2137</v>
      </c>
      <c r="G2524" s="99" t="s">
        <v>1390</v>
      </c>
      <c r="H2524" s="5">
        <v>1</v>
      </c>
      <c r="I2524" s="5" t="str">
        <f>VLOOKUP(F2524,'Set up'!$A$2:$C$48,3,FALSE)</f>
        <v>Cash</v>
      </c>
      <c r="J2524" s="5">
        <f>VLOOKUP(F2524,'Set up'!$A$2:$D$48,4,FALSE)</f>
        <v>0</v>
      </c>
      <c r="K2524" s="4">
        <f t="shared" si="876"/>
        <v>45297</v>
      </c>
      <c r="L2524" s="5">
        <f t="shared" si="877"/>
        <v>1</v>
      </c>
      <c r="M2524" s="5">
        <f t="shared" si="878"/>
        <v>2024</v>
      </c>
      <c r="N2524" s="6">
        <v>424.8</v>
      </c>
      <c r="O2524" s="6">
        <f t="shared" si="881"/>
        <v>-424.8</v>
      </c>
      <c r="P2524" s="6">
        <f t="shared" si="882"/>
        <v>0</v>
      </c>
      <c r="Q2524" s="7">
        <f t="shared" si="866"/>
        <v>4098054.9500000016</v>
      </c>
      <c r="R2524" s="44" t="str">
        <f>VLOOKUP(F2524,'Set up'!$A$2:$E$48,5,FALSE)</f>
        <v>Trsf</v>
      </c>
      <c r="S2524" s="1" t="s">
        <v>2341</v>
      </c>
    </row>
    <row r="2525" spans="1:19" ht="15" customHeight="1" x14ac:dyDescent="0.35">
      <c r="A2525" s="4">
        <v>45299</v>
      </c>
      <c r="B2525" s="5">
        <f t="shared" si="874"/>
        <v>1</v>
      </c>
      <c r="C2525" s="5">
        <f t="shared" si="875"/>
        <v>2024</v>
      </c>
      <c r="D2525" s="5" t="s">
        <v>2280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up'!$A$2:$C$48,3,FALSE)</f>
        <v>60</v>
      </c>
      <c r="J2525" s="5">
        <f>VLOOKUP(F2525,'Set up'!$A$2:$D$48,4,FALSE)</f>
        <v>60</v>
      </c>
      <c r="K2525" s="4">
        <f t="shared" si="876"/>
        <v>45359</v>
      </c>
      <c r="L2525" s="5">
        <f t="shared" si="877"/>
        <v>3</v>
      </c>
      <c r="M2525" s="5">
        <f t="shared" si="878"/>
        <v>2024</v>
      </c>
      <c r="N2525" s="6">
        <v>3212</v>
      </c>
      <c r="P2525" s="6">
        <f t="shared" si="882"/>
        <v>3212</v>
      </c>
      <c r="Q2525" s="7">
        <f t="shared" si="866"/>
        <v>4101266.9500000016</v>
      </c>
      <c r="R2525" s="44" t="str">
        <f>VLOOKUP(F2525,'Set up'!$A$2:$E$48,5,FALSE)</f>
        <v>Chq</v>
      </c>
    </row>
    <row r="2526" spans="1:19" ht="15" customHeight="1" x14ac:dyDescent="0.35">
      <c r="A2526" s="4">
        <v>45299</v>
      </c>
      <c r="B2526" s="5">
        <f t="shared" si="874"/>
        <v>1</v>
      </c>
      <c r="C2526" s="5">
        <f t="shared" si="875"/>
        <v>2024</v>
      </c>
      <c r="D2526" s="5" t="s">
        <v>2280</v>
      </c>
      <c r="E2526" s="5" t="str">
        <f>VLOOKUP(F2526,'Set up'!$A$2:$C$48,2,FALSE)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up'!$A$2:$C$48,3,FALSE)</f>
        <v>60</v>
      </c>
      <c r="J2526" s="5">
        <f>VLOOKUP(F2526,'Set up'!$A$2:$D$48,4,FALSE)</f>
        <v>60</v>
      </c>
      <c r="K2526" s="4">
        <f t="shared" si="876"/>
        <v>45359</v>
      </c>
      <c r="L2526" s="5">
        <f t="shared" si="877"/>
        <v>3</v>
      </c>
      <c r="M2526" s="5">
        <f t="shared" si="878"/>
        <v>2024</v>
      </c>
      <c r="N2526" s="6">
        <v>1606</v>
      </c>
      <c r="P2526" s="6">
        <f t="shared" si="882"/>
        <v>1606</v>
      </c>
      <c r="Q2526" s="7">
        <f t="shared" si="866"/>
        <v>4102872.9500000016</v>
      </c>
      <c r="R2526" s="44" t="str">
        <f>VLOOKUP(F2526,'Set up'!$A$2:$E$48,5,FALSE)</f>
        <v>Chq</v>
      </c>
    </row>
    <row r="2527" spans="1:19" ht="15" customHeight="1" x14ac:dyDescent="0.35">
      <c r="A2527" s="4">
        <v>45299</v>
      </c>
      <c r="B2527" s="5">
        <f t="shared" si="874"/>
        <v>1</v>
      </c>
      <c r="C2527" s="5">
        <f t="shared" si="875"/>
        <v>2024</v>
      </c>
      <c r="D2527" s="5" t="s">
        <v>2280</v>
      </c>
      <c r="E2527" s="5" t="str">
        <f>VLOOKUP(F2527,'Set up'!$A$2:$C$48,2,FALSE)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up'!$A$2:$C$48,3,FALSE)</f>
        <v>60</v>
      </c>
      <c r="J2527" s="5">
        <f>VLOOKUP(F2527,'Set up'!$A$2:$D$48,4,FALSE)</f>
        <v>60</v>
      </c>
      <c r="K2527" s="4">
        <f t="shared" si="876"/>
        <v>45359</v>
      </c>
      <c r="L2527" s="5">
        <f t="shared" si="877"/>
        <v>3</v>
      </c>
      <c r="M2527" s="5">
        <f t="shared" si="878"/>
        <v>2024</v>
      </c>
      <c r="N2527" s="6">
        <v>626.4</v>
      </c>
      <c r="P2527" s="6">
        <f t="shared" si="882"/>
        <v>626.4</v>
      </c>
      <c r="Q2527" s="7">
        <f t="shared" si="866"/>
        <v>4103499.3500000015</v>
      </c>
      <c r="R2527" s="44" t="str">
        <f>VLOOKUP(F2527,'Set up'!$A$2:$E$48,5,FALSE)</f>
        <v>Chq</v>
      </c>
    </row>
    <row r="2528" spans="1:19" ht="15" customHeight="1" x14ac:dyDescent="0.35">
      <c r="A2528" s="4">
        <v>45299</v>
      </c>
      <c r="B2528" s="5">
        <f t="shared" si="874"/>
        <v>1</v>
      </c>
      <c r="C2528" s="5">
        <f t="shared" si="875"/>
        <v>2024</v>
      </c>
      <c r="D2528" s="5" t="s">
        <v>2280</v>
      </c>
      <c r="E2528" s="5" t="str">
        <f>VLOOKUP(F2528,'Set up'!$A$2:$C$48,2,FALSE)</f>
        <v>C00000009</v>
      </c>
      <c r="F2528" s="1" t="s">
        <v>58</v>
      </c>
      <c r="G2528" s="90" t="s">
        <v>2136</v>
      </c>
      <c r="H2528" s="5">
        <v>2</v>
      </c>
      <c r="I2528" s="5">
        <f>VLOOKUP(F2528,'Set up'!$A$2:$C$48,3,FALSE)</f>
        <v>60</v>
      </c>
      <c r="J2528" s="5">
        <f>VLOOKUP(F2528,'Set up'!$A$2:$D$48,4,FALSE)</f>
        <v>60</v>
      </c>
      <c r="K2528" s="4">
        <f t="shared" si="876"/>
        <v>45359</v>
      </c>
      <c r="L2528" s="5">
        <f t="shared" si="877"/>
        <v>3</v>
      </c>
      <c r="M2528" s="5">
        <f t="shared" si="878"/>
        <v>2024</v>
      </c>
      <c r="N2528" s="6">
        <v>626.4</v>
      </c>
      <c r="P2528" s="6">
        <f t="shared" si="882"/>
        <v>626.4</v>
      </c>
      <c r="Q2528" s="7">
        <f t="shared" ref="Q2528:Q2591" si="883">SUM(Q2527+N2528)</f>
        <v>4104125.7500000014</v>
      </c>
      <c r="R2528" s="44" t="str">
        <f>VLOOKUP(F2528,'Set up'!$A$2:$E$48,5,FALSE)</f>
        <v>Chq</v>
      </c>
    </row>
    <row r="2529" spans="1:19" ht="15" customHeight="1" x14ac:dyDescent="0.35">
      <c r="A2529" s="4">
        <v>45299</v>
      </c>
      <c r="B2529" s="5">
        <f t="shared" si="874"/>
        <v>1</v>
      </c>
      <c r="C2529" s="5">
        <f t="shared" si="875"/>
        <v>2024</v>
      </c>
      <c r="D2529" s="5" t="s">
        <v>2280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up'!$A$2:$C$48,3,FALSE)</f>
        <v>60</v>
      </c>
      <c r="J2529" s="5">
        <f>VLOOKUP(F2529,'Set up'!$A$2:$D$48,4,FALSE)</f>
        <v>60</v>
      </c>
      <c r="K2529" s="4">
        <f t="shared" si="876"/>
        <v>45359</v>
      </c>
      <c r="L2529" s="5">
        <f t="shared" si="877"/>
        <v>3</v>
      </c>
      <c r="M2529" s="5">
        <f t="shared" si="878"/>
        <v>2024</v>
      </c>
      <c r="N2529" s="6">
        <v>220</v>
      </c>
      <c r="P2529" s="6">
        <f t="shared" si="882"/>
        <v>220</v>
      </c>
      <c r="Q2529" s="7">
        <f t="shared" si="883"/>
        <v>4104345.7500000014</v>
      </c>
      <c r="R2529" s="44" t="str">
        <f>VLOOKUP(F2529,'Set up'!$A$2:$E$48,5,FALSE)</f>
        <v>Chq</v>
      </c>
    </row>
    <row r="2530" spans="1:19" ht="15" customHeight="1" x14ac:dyDescent="0.35">
      <c r="A2530" s="4">
        <v>45300</v>
      </c>
      <c r="B2530" s="5">
        <f t="shared" si="874"/>
        <v>1</v>
      </c>
      <c r="C2530" s="5">
        <f t="shared" si="875"/>
        <v>2024</v>
      </c>
      <c r="D2530" s="5" t="s">
        <v>2281</v>
      </c>
      <c r="E2530" s="5" t="str">
        <f>VLOOKUP(F2530,'Set up'!$A$2:$C$48,2,FALSE)</f>
        <v>C00000044</v>
      </c>
      <c r="F2530" s="1" t="s">
        <v>2143</v>
      </c>
      <c r="G2530" s="95" t="s">
        <v>303</v>
      </c>
      <c r="H2530" s="5">
        <v>1</v>
      </c>
      <c r="I2530" s="5" t="str">
        <f>VLOOKUP(F2530,'Set up'!$A$2:$C$48,3,FALSE)</f>
        <v>Cash</v>
      </c>
      <c r="J2530" s="5">
        <f>VLOOKUP(F2530,'Set up'!$A$2:$D$48,4,FALSE)</f>
        <v>0</v>
      </c>
      <c r="K2530" s="4">
        <f t="shared" si="876"/>
        <v>45300</v>
      </c>
      <c r="L2530" s="5">
        <f t="shared" si="877"/>
        <v>1</v>
      </c>
      <c r="M2530" s="5">
        <f t="shared" si="878"/>
        <v>2024</v>
      </c>
      <c r="N2530" s="6">
        <v>1606</v>
      </c>
      <c r="O2530" s="6">
        <f t="shared" ref="O2530:O2531" si="884">-N2530</f>
        <v>-1606</v>
      </c>
      <c r="P2530" s="6">
        <f t="shared" si="882"/>
        <v>0</v>
      </c>
      <c r="Q2530" s="7">
        <f t="shared" si="883"/>
        <v>4105951.7500000014</v>
      </c>
      <c r="R2530" s="44" t="str">
        <f>VLOOKUP(F2530,'Set up'!$A$2:$E$48,5,FALSE)</f>
        <v>Cash</v>
      </c>
      <c r="S2530" s="1" t="s">
        <v>2312</v>
      </c>
    </row>
    <row r="2531" spans="1:19" ht="15" customHeight="1" x14ac:dyDescent="0.35">
      <c r="A2531" s="4">
        <v>45300</v>
      </c>
      <c r="B2531" s="5">
        <f t="shared" si="874"/>
        <v>1</v>
      </c>
      <c r="C2531" s="5">
        <f t="shared" si="875"/>
        <v>2024</v>
      </c>
      <c r="D2531" s="5" t="s">
        <v>2281</v>
      </c>
      <c r="E2531" s="5" t="str">
        <f>VLOOKUP(F2531,'Set up'!$A$2:$C$48,2,FALSE)</f>
        <v>C00000044</v>
      </c>
      <c r="F2531" s="1" t="s">
        <v>2143</v>
      </c>
      <c r="G2531" s="90" t="s">
        <v>1543</v>
      </c>
      <c r="H2531" s="5">
        <v>3</v>
      </c>
      <c r="I2531" s="5" t="str">
        <f>VLOOKUP(F2531,'Set up'!$A$2:$C$48,3,FALSE)</f>
        <v>Cash</v>
      </c>
      <c r="J2531" s="5">
        <f>VLOOKUP(F2531,'Set up'!$A$2:$D$48,4,FALSE)</f>
        <v>0</v>
      </c>
      <c r="K2531" s="4">
        <f t="shared" si="876"/>
        <v>45300</v>
      </c>
      <c r="L2531" s="5">
        <f t="shared" si="877"/>
        <v>1</v>
      </c>
      <c r="M2531" s="5">
        <f t="shared" si="878"/>
        <v>2024</v>
      </c>
      <c r="N2531" s="6">
        <v>630</v>
      </c>
      <c r="O2531" s="6">
        <f t="shared" si="884"/>
        <v>-630</v>
      </c>
      <c r="P2531" s="6">
        <f t="shared" si="882"/>
        <v>0</v>
      </c>
      <c r="Q2531" s="7">
        <f t="shared" si="883"/>
        <v>4106581.7500000014</v>
      </c>
      <c r="R2531" s="44" t="str">
        <f>VLOOKUP(F2531,'Set up'!$A$2:$E$48,5,FALSE)</f>
        <v>Cash</v>
      </c>
      <c r="S2531" s="1" t="s">
        <v>2312</v>
      </c>
    </row>
    <row r="2532" spans="1:19" ht="15" customHeight="1" x14ac:dyDescent="0.35">
      <c r="A2532" s="4">
        <v>45301</v>
      </c>
      <c r="B2532" s="5">
        <f t="shared" si="874"/>
        <v>1</v>
      </c>
      <c r="C2532" s="5">
        <f t="shared" si="875"/>
        <v>2024</v>
      </c>
      <c r="D2532" s="5" t="s">
        <v>2282</v>
      </c>
      <c r="E2532" s="5" t="str">
        <f>VLOOKUP(F2532,'Set up'!$A$2:$C$48,2,FALSE)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up'!$A$2:$C$48,3,FALSE)</f>
        <v>Cash</v>
      </c>
      <c r="J2532" s="5">
        <f>VLOOKUP(F2532,'Set up'!$A$2:$D$48,4,FALSE)</f>
        <v>0</v>
      </c>
      <c r="K2532" s="4">
        <f t="shared" si="876"/>
        <v>45301</v>
      </c>
      <c r="L2532" s="5">
        <f t="shared" si="877"/>
        <v>1</v>
      </c>
      <c r="M2532" s="5">
        <f t="shared" si="878"/>
        <v>2024</v>
      </c>
      <c r="N2532" s="6">
        <v>1738</v>
      </c>
      <c r="P2532" s="6">
        <f t="shared" si="882"/>
        <v>1738</v>
      </c>
      <c r="Q2532" s="7">
        <f t="shared" si="883"/>
        <v>4108319.7500000014</v>
      </c>
      <c r="R2532" s="44" t="str">
        <f>VLOOKUP(F2532,'Set up'!$A$2:$E$48,5,FALSE)</f>
        <v>Trsf</v>
      </c>
    </row>
    <row r="2533" spans="1:19" ht="15" customHeight="1" x14ac:dyDescent="0.35">
      <c r="A2533" s="4">
        <v>45301</v>
      </c>
      <c r="B2533" s="5">
        <f t="shared" si="874"/>
        <v>1</v>
      </c>
      <c r="C2533" s="5">
        <f t="shared" si="875"/>
        <v>2024</v>
      </c>
      <c r="D2533" s="5" t="s">
        <v>2282</v>
      </c>
      <c r="E2533" s="5" t="str">
        <f>VLOOKUP(F2533,'Set up'!$A$2:$C$48,2,FALSE)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up'!$A$2:$C$48,3,FALSE)</f>
        <v>Cash</v>
      </c>
      <c r="J2533" s="5">
        <f>VLOOKUP(F2533,'Set up'!$A$2:$D$48,4,FALSE)</f>
        <v>0</v>
      </c>
      <c r="K2533" s="4">
        <f t="shared" si="876"/>
        <v>45301</v>
      </c>
      <c r="L2533" s="5">
        <f t="shared" si="877"/>
        <v>1</v>
      </c>
      <c r="M2533" s="5">
        <f t="shared" si="878"/>
        <v>2024</v>
      </c>
      <c r="N2533" s="6">
        <v>150</v>
      </c>
      <c r="P2533" s="6">
        <f t="shared" si="882"/>
        <v>150</v>
      </c>
      <c r="Q2533" s="7">
        <f t="shared" si="883"/>
        <v>4108469.7500000014</v>
      </c>
      <c r="R2533" s="44" t="str">
        <f>VLOOKUP(F2533,'Set up'!$A$2:$E$48,5,FALSE)</f>
        <v>Trsf</v>
      </c>
    </row>
    <row r="2534" spans="1:19" ht="15" customHeight="1" x14ac:dyDescent="0.35">
      <c r="A2534" s="4">
        <v>45301</v>
      </c>
      <c r="B2534" s="5">
        <f t="shared" si="874"/>
        <v>1</v>
      </c>
      <c r="C2534" s="5">
        <f t="shared" si="875"/>
        <v>2024</v>
      </c>
      <c r="D2534" s="5" t="s">
        <v>2282</v>
      </c>
      <c r="E2534" s="5" t="str">
        <f>VLOOKUP(F2534,'Set up'!$A$2:$C$48,2,FALSE)</f>
        <v>C00000019</v>
      </c>
      <c r="F2534" s="1" t="s">
        <v>400</v>
      </c>
      <c r="G2534" s="90" t="s">
        <v>2138</v>
      </c>
      <c r="H2534" s="5">
        <v>3</v>
      </c>
      <c r="I2534" s="5" t="str">
        <f>VLOOKUP(F2534,'Set up'!$A$2:$C$48,3,FALSE)</f>
        <v>Cash</v>
      </c>
      <c r="J2534" s="5">
        <f>VLOOKUP(F2534,'Set up'!$A$2:$D$48,4,FALSE)</f>
        <v>0</v>
      </c>
      <c r="K2534" s="4">
        <f t="shared" si="876"/>
        <v>45301</v>
      </c>
      <c r="L2534" s="5">
        <f t="shared" si="877"/>
        <v>1</v>
      </c>
      <c r="M2534" s="5">
        <f t="shared" si="878"/>
        <v>2024</v>
      </c>
      <c r="N2534" s="6">
        <v>187.5</v>
      </c>
      <c r="P2534" s="6">
        <f t="shared" si="882"/>
        <v>187.5</v>
      </c>
      <c r="Q2534" s="7">
        <f t="shared" si="883"/>
        <v>4108657.2500000014</v>
      </c>
      <c r="R2534" s="44" t="str">
        <f>VLOOKUP(F2534,'Set up'!$A$2:$E$48,5,FALSE)</f>
        <v>Trsf</v>
      </c>
    </row>
    <row r="2535" spans="1:19" ht="15" customHeight="1" x14ac:dyDescent="0.35">
      <c r="A2535" s="4">
        <v>45301</v>
      </c>
      <c r="B2535" s="5">
        <f t="shared" si="874"/>
        <v>1</v>
      </c>
      <c r="C2535" s="5">
        <f t="shared" si="875"/>
        <v>2024</v>
      </c>
      <c r="D2535" s="5" t="s">
        <v>2283</v>
      </c>
      <c r="E2535" s="5" t="str">
        <f>VLOOKUP(F2535,'Set up'!$A$2:$C$48,2,FALSE)</f>
        <v>C00000042</v>
      </c>
      <c r="F2535" s="1" t="s">
        <v>2012</v>
      </c>
      <c r="G2535" s="103" t="s">
        <v>2133</v>
      </c>
      <c r="H2535" s="5">
        <v>3</v>
      </c>
      <c r="I2535" s="5" t="str">
        <f>VLOOKUP(F2535,'Set up'!$A$2:$C$48,3,FALSE)</f>
        <v>Cash</v>
      </c>
      <c r="J2535" s="5">
        <f>VLOOKUP(F2535,'Set up'!$A$2:$D$48,4,FALSE)</f>
        <v>0</v>
      </c>
      <c r="K2535" s="4">
        <f t="shared" si="876"/>
        <v>45301</v>
      </c>
      <c r="L2535" s="5">
        <f t="shared" si="877"/>
        <v>1</v>
      </c>
      <c r="M2535" s="5">
        <f t="shared" si="878"/>
        <v>2024</v>
      </c>
      <c r="N2535" s="6">
        <v>187.5</v>
      </c>
      <c r="P2535" s="6">
        <f t="shared" si="882"/>
        <v>187.5</v>
      </c>
      <c r="Q2535" s="7">
        <f t="shared" si="883"/>
        <v>4108844.7500000014</v>
      </c>
      <c r="R2535" s="44" t="str">
        <f>VLOOKUP(F2535,'Set up'!$A$2:$E$48,5,FALSE)</f>
        <v>Trsf</v>
      </c>
    </row>
    <row r="2536" spans="1:19" ht="15" customHeight="1" x14ac:dyDescent="0.35">
      <c r="A2536" s="4">
        <v>45301</v>
      </c>
      <c r="B2536" s="5">
        <f t="shared" si="874"/>
        <v>1</v>
      </c>
      <c r="C2536" s="5">
        <f t="shared" si="875"/>
        <v>2024</v>
      </c>
      <c r="D2536" s="5" t="s">
        <v>2284</v>
      </c>
      <c r="E2536" s="5" t="str">
        <f>VLOOKUP(F2536,'Set up'!$A$2:$C$48,2,FALSE)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up'!$A$2:$C$48,3,FALSE)</f>
        <v>Cash</v>
      </c>
      <c r="J2536" s="5">
        <f>VLOOKUP(F2536,'Set up'!$A$2:$D$48,4,FALSE)</f>
        <v>0</v>
      </c>
      <c r="K2536" s="4">
        <f t="shared" si="876"/>
        <v>45301</v>
      </c>
      <c r="L2536" s="5">
        <f t="shared" si="877"/>
        <v>1</v>
      </c>
      <c r="M2536" s="5">
        <f t="shared" si="878"/>
        <v>2024</v>
      </c>
      <c r="N2536" s="6">
        <v>9636</v>
      </c>
      <c r="P2536" s="6">
        <f t="shared" si="882"/>
        <v>9636</v>
      </c>
      <c r="Q2536" s="7">
        <f t="shared" si="883"/>
        <v>4118480.7500000014</v>
      </c>
      <c r="R2536" s="44" t="str">
        <f>VLOOKUP(F2536,'Set up'!$A$2:$E$48,5,FALSE)</f>
        <v>Trsf</v>
      </c>
    </row>
    <row r="2537" spans="1:19" ht="15" customHeight="1" x14ac:dyDescent="0.35">
      <c r="A2537" s="4">
        <v>45301</v>
      </c>
      <c r="B2537" s="5">
        <f t="shared" si="874"/>
        <v>1</v>
      </c>
      <c r="C2537" s="5">
        <f t="shared" si="875"/>
        <v>2024</v>
      </c>
      <c r="D2537" s="5" t="s">
        <v>2284</v>
      </c>
      <c r="E2537" s="5" t="str">
        <f>VLOOKUP(F2537,'Set up'!$A$2:$C$48,2,FALSE)</f>
        <v>C00000042</v>
      </c>
      <c r="F2537" s="1" t="s">
        <v>2012</v>
      </c>
      <c r="G2537" s="90" t="s">
        <v>2285</v>
      </c>
      <c r="H2537" s="5">
        <v>5</v>
      </c>
      <c r="I2537" s="5" t="str">
        <f>VLOOKUP(F2537,'Set up'!$A$2:$C$48,3,FALSE)</f>
        <v>Cash</v>
      </c>
      <c r="J2537" s="5">
        <f>VLOOKUP(F2537,'Set up'!$A$2:$D$48,4,FALSE)</f>
        <v>0</v>
      </c>
      <c r="K2537" s="4">
        <f t="shared" si="876"/>
        <v>45301</v>
      </c>
      <c r="L2537" s="5">
        <f t="shared" si="877"/>
        <v>1</v>
      </c>
      <c r="M2537" s="5">
        <f t="shared" si="878"/>
        <v>2024</v>
      </c>
      <c r="N2537" s="6">
        <v>1073</v>
      </c>
      <c r="P2537" s="6">
        <f t="shared" si="882"/>
        <v>1073</v>
      </c>
      <c r="Q2537" s="7">
        <f t="shared" si="883"/>
        <v>4119553.7500000014</v>
      </c>
      <c r="R2537" s="44" t="str">
        <f>VLOOKUP(F2537,'Set up'!$A$2:$E$48,5,FALSE)</f>
        <v>Trsf</v>
      </c>
    </row>
    <row r="2538" spans="1:19" ht="15" customHeight="1" x14ac:dyDescent="0.35">
      <c r="A2538" s="4">
        <v>45301</v>
      </c>
      <c r="B2538" s="5">
        <f t="shared" si="874"/>
        <v>1</v>
      </c>
      <c r="C2538" s="5">
        <f t="shared" si="875"/>
        <v>2024</v>
      </c>
      <c r="D2538" s="5" t="s">
        <v>2284</v>
      </c>
      <c r="E2538" s="5" t="str">
        <f>VLOOKUP(F2538,'Set up'!$A$2:$C$48,2,FALSE)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up'!$A$2:$C$48,3,FALSE)</f>
        <v>Cash</v>
      </c>
      <c r="J2538" s="5">
        <f>VLOOKUP(F2538,'Set up'!$A$2:$D$48,4,FALSE)</f>
        <v>0</v>
      </c>
      <c r="K2538" s="4">
        <f t="shared" si="876"/>
        <v>45301</v>
      </c>
      <c r="L2538" s="5">
        <f t="shared" si="877"/>
        <v>1</v>
      </c>
      <c r="M2538" s="5">
        <f t="shared" si="878"/>
        <v>2024</v>
      </c>
      <c r="N2538" s="6">
        <v>1740</v>
      </c>
      <c r="P2538" s="6">
        <f t="shared" si="882"/>
        <v>1740</v>
      </c>
      <c r="Q2538" s="7">
        <f t="shared" si="883"/>
        <v>4121293.7500000014</v>
      </c>
      <c r="R2538" s="44" t="str">
        <f>VLOOKUP(F2538,'Set up'!$A$2:$E$48,5,FALSE)</f>
        <v>Trsf</v>
      </c>
    </row>
    <row r="2539" spans="1:19" ht="15" customHeight="1" x14ac:dyDescent="0.35">
      <c r="A2539" s="4">
        <v>45301</v>
      </c>
      <c r="B2539" s="5">
        <f t="shared" si="874"/>
        <v>1</v>
      </c>
      <c r="C2539" s="5">
        <f t="shared" si="875"/>
        <v>2024</v>
      </c>
      <c r="D2539" s="5" t="s">
        <v>2284</v>
      </c>
      <c r="E2539" s="5" t="str">
        <f>VLOOKUP(F2539,'Set up'!$A$2:$C$48,2,FALSE)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up'!$A$2:$C$48,3,FALSE)</f>
        <v>Cash</v>
      </c>
      <c r="J2539" s="5">
        <f>VLOOKUP(F2539,'Set up'!$A$2:$D$48,4,FALSE)</f>
        <v>0</v>
      </c>
      <c r="K2539" s="4">
        <f t="shared" si="876"/>
        <v>45301</v>
      </c>
      <c r="L2539" s="5">
        <f t="shared" si="877"/>
        <v>1</v>
      </c>
      <c r="M2539" s="5">
        <f t="shared" si="878"/>
        <v>2024</v>
      </c>
      <c r="N2539" s="6">
        <v>1638</v>
      </c>
      <c r="P2539" s="6">
        <f t="shared" si="882"/>
        <v>1638</v>
      </c>
      <c r="Q2539" s="7">
        <f t="shared" si="883"/>
        <v>4122931.7500000014</v>
      </c>
      <c r="R2539" s="44" t="str">
        <f>VLOOKUP(F2539,'Set up'!$A$2:$E$48,5,FALSE)</f>
        <v>Trsf</v>
      </c>
    </row>
    <row r="2540" spans="1:19" ht="15" customHeight="1" x14ac:dyDescent="0.35">
      <c r="A2540" s="4">
        <v>45301</v>
      </c>
      <c r="B2540" s="5">
        <f t="shared" si="874"/>
        <v>1</v>
      </c>
      <c r="C2540" s="5">
        <f t="shared" si="875"/>
        <v>2024</v>
      </c>
      <c r="D2540" s="5" t="s">
        <v>2284</v>
      </c>
      <c r="E2540" s="5" t="str">
        <f>VLOOKUP(F2540,'Set up'!$A$2:$C$48,2,FALSE)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up'!$A$2:$C$48,3,FALSE)</f>
        <v>Cash</v>
      </c>
      <c r="J2540" s="5">
        <f>VLOOKUP(F2540,'Set up'!$A$2:$D$48,4,FALSE)</f>
        <v>0</v>
      </c>
      <c r="K2540" s="4">
        <f t="shared" si="876"/>
        <v>45301</v>
      </c>
      <c r="L2540" s="5">
        <f t="shared" si="877"/>
        <v>1</v>
      </c>
      <c r="M2540" s="5">
        <f t="shared" si="878"/>
        <v>2024</v>
      </c>
      <c r="N2540" s="6">
        <v>1000</v>
      </c>
      <c r="P2540" s="6">
        <f t="shared" si="882"/>
        <v>1000</v>
      </c>
      <c r="Q2540" s="7">
        <f t="shared" si="883"/>
        <v>4123931.7500000014</v>
      </c>
      <c r="R2540" s="44" t="str">
        <f>VLOOKUP(F2540,'Set up'!$A$2:$E$48,5,FALSE)</f>
        <v>Trsf</v>
      </c>
    </row>
    <row r="2541" spans="1:19" ht="15" customHeight="1" x14ac:dyDescent="0.35">
      <c r="A2541" s="4">
        <v>45303</v>
      </c>
      <c r="B2541" s="5">
        <f t="shared" si="874"/>
        <v>1</v>
      </c>
      <c r="C2541" s="5">
        <f t="shared" si="875"/>
        <v>2024</v>
      </c>
      <c r="D2541" s="5" t="s">
        <v>2286</v>
      </c>
      <c r="E2541" s="5" t="str">
        <f>VLOOKUP(F2541,'Set up'!$A$2:$C$48,2,FALSE)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up'!$A$2:$C$48,3,FALSE)</f>
        <v>120</v>
      </c>
      <c r="J2541" s="5">
        <f>VLOOKUP(F2541,'Set up'!$A$2:$D$48,4,FALSE)</f>
        <v>120</v>
      </c>
      <c r="K2541" s="4">
        <f t="shared" si="876"/>
        <v>45423</v>
      </c>
      <c r="L2541" s="5">
        <f t="shared" si="877"/>
        <v>5</v>
      </c>
      <c r="M2541" s="5">
        <f t="shared" si="878"/>
        <v>2024</v>
      </c>
      <c r="N2541" s="6">
        <v>9636</v>
      </c>
      <c r="P2541" s="6">
        <f t="shared" si="882"/>
        <v>9636</v>
      </c>
      <c r="Q2541" s="7">
        <f t="shared" si="883"/>
        <v>4133567.7500000014</v>
      </c>
      <c r="R2541" s="44" t="str">
        <f>VLOOKUP(F2541,'Set up'!$A$2:$E$48,5,FALSE)</f>
        <v>Trsf</v>
      </c>
    </row>
    <row r="2542" spans="1:19" ht="15" customHeight="1" x14ac:dyDescent="0.35">
      <c r="A2542" s="4">
        <v>45303</v>
      </c>
      <c r="B2542" s="5">
        <f t="shared" si="874"/>
        <v>1</v>
      </c>
      <c r="C2542" s="5">
        <f t="shared" si="875"/>
        <v>2024</v>
      </c>
      <c r="D2542" s="5" t="s">
        <v>2286</v>
      </c>
      <c r="E2542" s="5" t="str">
        <f>VLOOKUP(F2542,'Set up'!$A$2:$C$48,2,FALSE)</f>
        <v>C00000010</v>
      </c>
      <c r="F2542" s="1" t="s">
        <v>62</v>
      </c>
      <c r="G2542" s="90" t="s">
        <v>2132</v>
      </c>
      <c r="H2542" s="5">
        <v>10</v>
      </c>
      <c r="I2542" s="5">
        <f>VLOOKUP(F2542,'Set up'!$A$2:$C$48,3,FALSE)</f>
        <v>120</v>
      </c>
      <c r="J2542" s="5">
        <f>VLOOKUP(F2542,'Set up'!$A$2:$D$48,4,FALSE)</f>
        <v>120</v>
      </c>
      <c r="K2542" s="4">
        <f t="shared" si="876"/>
        <v>45423</v>
      </c>
      <c r="L2542" s="5">
        <f t="shared" si="877"/>
        <v>5</v>
      </c>
      <c r="M2542" s="5">
        <f t="shared" si="878"/>
        <v>2024</v>
      </c>
      <c r="N2542" s="6">
        <v>2146</v>
      </c>
      <c r="P2542" s="6">
        <f t="shared" si="882"/>
        <v>2146</v>
      </c>
      <c r="Q2542" s="7">
        <f t="shared" si="883"/>
        <v>4135713.7500000014</v>
      </c>
      <c r="R2542" s="44" t="str">
        <f>VLOOKUP(F2542,'Set up'!$A$2:$E$48,5,FALSE)</f>
        <v>Trsf</v>
      </c>
    </row>
    <row r="2543" spans="1:19" ht="15" customHeight="1" x14ac:dyDescent="0.35">
      <c r="A2543" s="4">
        <v>45303</v>
      </c>
      <c r="B2543" s="5">
        <f t="shared" si="874"/>
        <v>1</v>
      </c>
      <c r="C2543" s="5">
        <f t="shared" si="875"/>
        <v>2024</v>
      </c>
      <c r="D2543" s="5" t="s">
        <v>2286</v>
      </c>
      <c r="E2543" s="5" t="str">
        <f>VLOOKUP(F2543,'Set up'!$A$2:$C$48,2,FALSE)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up'!$A$2:$C$48,3,FALSE)</f>
        <v>120</v>
      </c>
      <c r="J2543" s="5">
        <f>VLOOKUP(F2543,'Set up'!$A$2:$D$48,4,FALSE)</f>
        <v>120</v>
      </c>
      <c r="K2543" s="4">
        <f t="shared" si="876"/>
        <v>45423</v>
      </c>
      <c r="L2543" s="5">
        <f t="shared" si="877"/>
        <v>5</v>
      </c>
      <c r="M2543" s="5">
        <f t="shared" si="878"/>
        <v>2024</v>
      </c>
      <c r="N2543" s="6">
        <v>575</v>
      </c>
      <c r="P2543" s="6">
        <f t="shared" si="882"/>
        <v>575</v>
      </c>
      <c r="Q2543" s="7">
        <f t="shared" si="883"/>
        <v>4136288.7500000014</v>
      </c>
      <c r="R2543" s="44" t="str">
        <f>VLOOKUP(F2543,'Set up'!$A$2:$E$48,5,FALSE)</f>
        <v>Trsf</v>
      </c>
    </row>
    <row r="2544" spans="1:19" ht="15" customHeight="1" x14ac:dyDescent="0.35">
      <c r="A2544" s="4">
        <v>45303</v>
      </c>
      <c r="B2544" s="5">
        <f t="shared" si="874"/>
        <v>1</v>
      </c>
      <c r="C2544" s="5">
        <f t="shared" si="875"/>
        <v>2024</v>
      </c>
      <c r="D2544" s="5" t="s">
        <v>2286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up'!$A$2:$C$48,3,FALSE)</f>
        <v>120</v>
      </c>
      <c r="J2544" s="5">
        <f>VLOOKUP(F2544,'Set up'!$A$2:$D$48,4,FALSE)</f>
        <v>120</v>
      </c>
      <c r="K2544" s="4">
        <f t="shared" si="876"/>
        <v>45423</v>
      </c>
      <c r="L2544" s="5">
        <f t="shared" si="877"/>
        <v>5</v>
      </c>
      <c r="M2544" s="5">
        <f t="shared" si="878"/>
        <v>2024</v>
      </c>
      <c r="N2544" s="6">
        <v>440</v>
      </c>
      <c r="P2544" s="6">
        <f t="shared" si="882"/>
        <v>440</v>
      </c>
      <c r="Q2544" s="7">
        <f t="shared" si="883"/>
        <v>4136728.7500000014</v>
      </c>
      <c r="R2544" s="44" t="str">
        <f>VLOOKUP(F2544,'Set up'!$A$2:$E$48,5,FALSE)</f>
        <v>Trsf</v>
      </c>
    </row>
    <row r="2545" spans="1:19" ht="15" customHeight="1" x14ac:dyDescent="0.35">
      <c r="A2545" s="4">
        <v>45306</v>
      </c>
      <c r="B2545" s="5">
        <f t="shared" si="874"/>
        <v>1</v>
      </c>
      <c r="C2545" s="5">
        <f t="shared" si="875"/>
        <v>2024</v>
      </c>
      <c r="D2545" s="5" t="s">
        <v>2287</v>
      </c>
      <c r="E2545" s="5" t="str">
        <f>VLOOKUP(F2545,'Set up'!$A$2:$C$48,2,FALSE)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up'!$A$2:$C$48,3,FALSE)</f>
        <v>Cash</v>
      </c>
      <c r="J2545" s="5">
        <f>VLOOKUP(F2545,'Set up'!$A$2:$D$48,4,FALSE)</f>
        <v>0</v>
      </c>
      <c r="K2545" s="4">
        <f t="shared" si="876"/>
        <v>45306</v>
      </c>
      <c r="L2545" s="5">
        <f t="shared" si="877"/>
        <v>1</v>
      </c>
      <c r="M2545" s="5">
        <f t="shared" si="878"/>
        <v>2024</v>
      </c>
      <c r="N2545" s="6">
        <v>1738</v>
      </c>
      <c r="P2545" s="6">
        <f t="shared" si="882"/>
        <v>1738</v>
      </c>
      <c r="Q2545" s="7">
        <f t="shared" si="883"/>
        <v>4138466.7500000014</v>
      </c>
      <c r="R2545" s="44" t="str">
        <f>VLOOKUP(F2545,'Set up'!$A$2:$E$48,5,FALSE)</f>
        <v>PD Chq</v>
      </c>
    </row>
    <row r="2546" spans="1:19" ht="15" customHeight="1" x14ac:dyDescent="0.35">
      <c r="A2546" s="4">
        <v>45306</v>
      </c>
      <c r="B2546" s="5">
        <f t="shared" si="874"/>
        <v>1</v>
      </c>
      <c r="C2546" s="5">
        <f t="shared" si="875"/>
        <v>2024</v>
      </c>
      <c r="D2546" s="5" t="s">
        <v>2287</v>
      </c>
      <c r="E2546" s="5" t="str">
        <f>VLOOKUP(F2546,'Set up'!$A$2:$C$48,2,FALSE)</f>
        <v>C00000021</v>
      </c>
      <c r="F2546" s="1" t="s">
        <v>491</v>
      </c>
      <c r="G2546" s="99" t="s">
        <v>2132</v>
      </c>
      <c r="H2546" s="5">
        <v>2</v>
      </c>
      <c r="I2546" s="5" t="str">
        <f>VLOOKUP(F2546,'Set up'!$A$2:$C$48,3,FALSE)</f>
        <v>Cash</v>
      </c>
      <c r="J2546" s="5">
        <f>VLOOKUP(F2546,'Set up'!$A$2:$D$48,4,FALSE)</f>
        <v>0</v>
      </c>
      <c r="K2546" s="4">
        <f t="shared" si="876"/>
        <v>45306</v>
      </c>
      <c r="L2546" s="5">
        <f t="shared" si="877"/>
        <v>1</v>
      </c>
      <c r="M2546" s="5">
        <f t="shared" si="878"/>
        <v>2024</v>
      </c>
      <c r="N2546" s="6">
        <v>555</v>
      </c>
      <c r="P2546" s="6">
        <f t="shared" si="882"/>
        <v>555</v>
      </c>
      <c r="Q2546" s="7">
        <f t="shared" si="883"/>
        <v>4139021.7500000014</v>
      </c>
      <c r="R2546" s="44" t="str">
        <f>VLOOKUP(F2546,'Set up'!$A$2:$E$48,5,FALSE)</f>
        <v>PD Chq</v>
      </c>
    </row>
    <row r="2547" spans="1:19" ht="15" customHeight="1" x14ac:dyDescent="0.35">
      <c r="A2547" s="4">
        <v>45306</v>
      </c>
      <c r="B2547" s="5">
        <f t="shared" si="874"/>
        <v>1</v>
      </c>
      <c r="C2547" s="5">
        <f t="shared" si="875"/>
        <v>2024</v>
      </c>
      <c r="D2547" s="5" t="s">
        <v>2287</v>
      </c>
      <c r="E2547" s="5" t="str">
        <f>VLOOKUP(F2547,'Set up'!$A$2:$C$48,2,FALSE)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up'!$A$2:$C$48,3,FALSE)</f>
        <v>Cash</v>
      </c>
      <c r="J2547" s="5">
        <f>VLOOKUP(F2547,'Set up'!$A$2:$D$48,4,FALSE)</f>
        <v>0</v>
      </c>
      <c r="K2547" s="4">
        <f t="shared" si="876"/>
        <v>45306</v>
      </c>
      <c r="L2547" s="5">
        <f t="shared" si="877"/>
        <v>1</v>
      </c>
      <c r="M2547" s="5">
        <f t="shared" si="878"/>
        <v>2024</v>
      </c>
      <c r="N2547" s="6">
        <v>95</v>
      </c>
      <c r="P2547" s="6">
        <f t="shared" si="882"/>
        <v>95</v>
      </c>
      <c r="Q2547" s="7">
        <f t="shared" si="883"/>
        <v>4139116.7500000014</v>
      </c>
      <c r="R2547" s="44" t="str">
        <f>VLOOKUP(F2547,'Set up'!$A$2:$E$48,5,FALSE)</f>
        <v>PD Chq</v>
      </c>
    </row>
    <row r="2548" spans="1:19" ht="15" customHeight="1" x14ac:dyDescent="0.35">
      <c r="A2548" s="4">
        <v>45306</v>
      </c>
      <c r="B2548" s="5">
        <f t="shared" si="874"/>
        <v>1</v>
      </c>
      <c r="C2548" s="5">
        <f t="shared" si="875"/>
        <v>2024</v>
      </c>
      <c r="D2548" s="5" t="s">
        <v>2287</v>
      </c>
      <c r="E2548" s="5" t="str">
        <f>VLOOKUP(F2548,'Set up'!$A$2:$C$48,2,FALSE)</f>
        <v>C00000021</v>
      </c>
      <c r="F2548" s="1" t="s">
        <v>491</v>
      </c>
      <c r="G2548" s="90" t="s">
        <v>2133</v>
      </c>
      <c r="H2548" s="5">
        <v>5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76"/>
        <v>45306</v>
      </c>
      <c r="L2548" s="5">
        <f t="shared" si="877"/>
        <v>1</v>
      </c>
      <c r="M2548" s="5">
        <f t="shared" si="878"/>
        <v>2024</v>
      </c>
      <c r="N2548" s="6">
        <v>312.5</v>
      </c>
      <c r="P2548" s="6">
        <f t="shared" si="882"/>
        <v>312.5</v>
      </c>
      <c r="Q2548" s="7">
        <f t="shared" si="883"/>
        <v>4139429.2500000014</v>
      </c>
      <c r="R2548" s="44" t="str">
        <f>VLOOKUP(F2548,'Set up'!$A$2:$E$48,5,FALSE)</f>
        <v>PD Chq</v>
      </c>
    </row>
    <row r="2549" spans="1:19" ht="15" customHeight="1" x14ac:dyDescent="0.35">
      <c r="A2549" s="4">
        <v>45308</v>
      </c>
      <c r="B2549" s="5">
        <f t="shared" si="874"/>
        <v>1</v>
      </c>
      <c r="C2549" s="5">
        <f t="shared" si="875"/>
        <v>2024</v>
      </c>
      <c r="D2549" s="5" t="s">
        <v>2288</v>
      </c>
      <c r="E2549" s="5" t="str">
        <f>VLOOKUP(F2549,'Set up'!$A$2:$C$48,2,FALSE)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76"/>
        <v>45308</v>
      </c>
      <c r="L2549" s="5">
        <f t="shared" si="877"/>
        <v>1</v>
      </c>
      <c r="M2549" s="5">
        <f t="shared" si="878"/>
        <v>2024</v>
      </c>
      <c r="N2549" s="6">
        <v>405</v>
      </c>
      <c r="P2549" s="6">
        <f t="shared" si="882"/>
        <v>405</v>
      </c>
      <c r="Q2549" s="7">
        <f t="shared" si="883"/>
        <v>4139834.2500000014</v>
      </c>
      <c r="R2549" s="44" t="str">
        <f>VLOOKUP(F2549,'Set up'!$A$2:$E$48,5,FALSE)</f>
        <v>Trsf</v>
      </c>
    </row>
    <row r="2550" spans="1:19" ht="15" customHeight="1" x14ac:dyDescent="0.35">
      <c r="A2550" s="4">
        <v>45308</v>
      </c>
      <c r="B2550" s="5">
        <f t="shared" si="874"/>
        <v>1</v>
      </c>
      <c r="C2550" s="5">
        <f t="shared" si="875"/>
        <v>2024</v>
      </c>
      <c r="D2550" s="5" t="s">
        <v>2288</v>
      </c>
      <c r="E2550" s="5" t="str">
        <f>VLOOKUP(F2550,'Set up'!$A$2:$C$48,2,FALSE)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76"/>
        <v>45308</v>
      </c>
      <c r="L2550" s="5">
        <f t="shared" si="877"/>
        <v>1</v>
      </c>
      <c r="M2550" s="5">
        <f t="shared" si="878"/>
        <v>2024</v>
      </c>
      <c r="N2550" s="6">
        <v>390</v>
      </c>
      <c r="P2550" s="6">
        <f t="shared" si="882"/>
        <v>390</v>
      </c>
      <c r="Q2550" s="7">
        <f t="shared" si="883"/>
        <v>4140224.2500000014</v>
      </c>
      <c r="R2550" s="44" t="str">
        <f>VLOOKUP(F2550,'Set up'!$A$2:$E$48,5,FALSE)</f>
        <v>Trsf</v>
      </c>
    </row>
    <row r="2551" spans="1:19" ht="15" customHeight="1" x14ac:dyDescent="0.35">
      <c r="A2551" s="4">
        <v>45311</v>
      </c>
      <c r="B2551" s="5">
        <f t="shared" si="874"/>
        <v>1</v>
      </c>
      <c r="C2551" s="5">
        <f t="shared" si="875"/>
        <v>2024</v>
      </c>
      <c r="D2551" s="5" t="s">
        <v>2289</v>
      </c>
      <c r="E2551" s="5" t="str">
        <f>VLOOKUP(F2551,'Set up'!$A$2:$C$48,2,FALSE)</f>
        <v>C00000046</v>
      </c>
      <c r="F2551" s="1" t="s">
        <v>2290</v>
      </c>
      <c r="G2551" s="95" t="s">
        <v>2291</v>
      </c>
      <c r="H2551" s="5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76"/>
        <v>45311</v>
      </c>
      <c r="L2551" s="5">
        <f t="shared" si="877"/>
        <v>1</v>
      </c>
      <c r="M2551" s="5">
        <f t="shared" si="878"/>
        <v>2024</v>
      </c>
      <c r="N2551" s="6">
        <v>1694</v>
      </c>
      <c r="O2551" s="6">
        <f t="shared" ref="O2551:O2559" si="885">-N2551</f>
        <v>-1694</v>
      </c>
      <c r="P2551" s="6">
        <f t="shared" si="882"/>
        <v>0</v>
      </c>
      <c r="Q2551" s="7">
        <f t="shared" si="883"/>
        <v>4141918.2500000014</v>
      </c>
      <c r="R2551" s="44" t="str">
        <f>VLOOKUP(F2551,'Set up'!$A$2:$E$48,5,FALSE)</f>
        <v>Cash</v>
      </c>
      <c r="S2551" s="1" t="s">
        <v>2343</v>
      </c>
    </row>
    <row r="2552" spans="1:19" ht="15" customHeight="1" x14ac:dyDescent="0.35">
      <c r="A2552" s="4">
        <v>45311</v>
      </c>
      <c r="B2552" s="5">
        <f t="shared" si="874"/>
        <v>1</v>
      </c>
      <c r="C2552" s="5">
        <f t="shared" si="875"/>
        <v>2024</v>
      </c>
      <c r="D2552" s="5" t="s">
        <v>2289</v>
      </c>
      <c r="E2552" s="5" t="str">
        <f>VLOOKUP(F2552,'Set up'!$A$2:$C$48,2,FALSE)</f>
        <v>C00000046</v>
      </c>
      <c r="F2552" s="1" t="s">
        <v>2290</v>
      </c>
      <c r="G2552" s="90" t="s">
        <v>1796</v>
      </c>
      <c r="H2552" s="5">
        <v>3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76"/>
        <v>45311</v>
      </c>
      <c r="L2552" s="5">
        <f t="shared" si="877"/>
        <v>1</v>
      </c>
      <c r="M2552" s="5">
        <f t="shared" si="878"/>
        <v>2024</v>
      </c>
      <c r="N2552" s="6">
        <v>675</v>
      </c>
      <c r="O2552" s="6">
        <f t="shared" si="885"/>
        <v>-675</v>
      </c>
      <c r="P2552" s="6">
        <f t="shared" si="882"/>
        <v>0</v>
      </c>
      <c r="Q2552" s="7">
        <f t="shared" si="883"/>
        <v>4142593.2500000014</v>
      </c>
      <c r="R2552" s="44" t="str">
        <f>VLOOKUP(F2552,'Set up'!$A$2:$E$48,5,FALSE)</f>
        <v>Cash</v>
      </c>
      <c r="S2552" s="1" t="s">
        <v>2343</v>
      </c>
    </row>
    <row r="2553" spans="1:19" ht="15" customHeight="1" x14ac:dyDescent="0.35">
      <c r="A2553" s="4">
        <v>45311</v>
      </c>
      <c r="B2553" s="5">
        <f t="shared" si="874"/>
        <v>1</v>
      </c>
      <c r="C2553" s="5">
        <f t="shared" si="875"/>
        <v>2024</v>
      </c>
      <c r="D2553" s="5" t="s">
        <v>2289</v>
      </c>
      <c r="E2553" s="5" t="str">
        <f>VLOOKUP(F2553,'Set up'!$A$2:$C$48,2,FALSE)</f>
        <v>C00000046</v>
      </c>
      <c r="F2553" s="1" t="s">
        <v>2290</v>
      </c>
      <c r="G2553" s="90" t="s">
        <v>2030</v>
      </c>
      <c r="H2553" s="5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si="876"/>
        <v>45311</v>
      </c>
      <c r="L2553" s="5">
        <f t="shared" si="877"/>
        <v>1</v>
      </c>
      <c r="M2553" s="5">
        <f t="shared" si="878"/>
        <v>2024</v>
      </c>
      <c r="N2553" s="6">
        <v>280</v>
      </c>
      <c r="O2553" s="6">
        <f t="shared" si="885"/>
        <v>-280</v>
      </c>
      <c r="P2553" s="6">
        <f t="shared" si="882"/>
        <v>0</v>
      </c>
      <c r="Q2553" s="7">
        <f t="shared" si="883"/>
        <v>4142873.2500000014</v>
      </c>
      <c r="R2553" s="44" t="str">
        <f>VLOOKUP(F2553,'Set up'!$A$2:$E$48,5,FALSE)</f>
        <v>Cash</v>
      </c>
      <c r="S2553" s="1" t="s">
        <v>2343</v>
      </c>
    </row>
    <row r="2554" spans="1:19" ht="15" customHeight="1" x14ac:dyDescent="0.35">
      <c r="A2554" s="4">
        <v>45311</v>
      </c>
      <c r="B2554" s="5">
        <f t="shared" si="874"/>
        <v>1</v>
      </c>
      <c r="C2554" s="5">
        <f t="shared" si="875"/>
        <v>2024</v>
      </c>
      <c r="D2554" s="5" t="s">
        <v>2289</v>
      </c>
      <c r="E2554" s="5" t="str">
        <f>VLOOKUP(F2554,'Set up'!$A$2:$C$48,2,FALSE)</f>
        <v>C00000046</v>
      </c>
      <c r="F2554" s="1" t="s">
        <v>2290</v>
      </c>
      <c r="G2554" s="99" t="s">
        <v>17</v>
      </c>
      <c r="H2554" s="5">
        <v>1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876"/>
        <v>45311</v>
      </c>
      <c r="L2554" s="5">
        <f t="shared" si="877"/>
        <v>1</v>
      </c>
      <c r="M2554" s="5">
        <f t="shared" si="878"/>
        <v>2024</v>
      </c>
      <c r="N2554" s="6">
        <v>110</v>
      </c>
      <c r="O2554" s="6">
        <f t="shared" si="885"/>
        <v>-110</v>
      </c>
      <c r="P2554" s="6">
        <f t="shared" si="882"/>
        <v>0</v>
      </c>
      <c r="Q2554" s="7">
        <f t="shared" si="883"/>
        <v>4142983.2500000014</v>
      </c>
      <c r="R2554" s="44" t="str">
        <f>VLOOKUP(F2554,'Set up'!$A$2:$E$48,5,FALSE)</f>
        <v>Cash</v>
      </c>
      <c r="S2554" s="1" t="s">
        <v>2343</v>
      </c>
    </row>
    <row r="2555" spans="1:19" ht="15" customHeight="1" x14ac:dyDescent="0.35">
      <c r="A2555" s="4">
        <v>45311</v>
      </c>
      <c r="B2555" s="5">
        <f t="shared" si="874"/>
        <v>1</v>
      </c>
      <c r="C2555" s="5">
        <f t="shared" si="875"/>
        <v>2024</v>
      </c>
      <c r="D2555" s="5" t="s">
        <v>2289</v>
      </c>
      <c r="E2555" s="5" t="str">
        <f>VLOOKUP(F2555,'Set up'!$A$2:$C$48,2,FALSE)</f>
        <v>C00000046</v>
      </c>
      <c r="F2555" s="1" t="s">
        <v>2290</v>
      </c>
      <c r="G2555" s="90" t="s">
        <v>1742</v>
      </c>
      <c r="H2555" s="5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876"/>
        <v>45311</v>
      </c>
      <c r="L2555" s="5">
        <f t="shared" si="877"/>
        <v>1</v>
      </c>
      <c r="M2555" s="5">
        <f t="shared" si="878"/>
        <v>2024</v>
      </c>
      <c r="N2555" s="6">
        <v>60</v>
      </c>
      <c r="O2555" s="6">
        <f t="shared" si="885"/>
        <v>-60</v>
      </c>
      <c r="P2555" s="6">
        <f t="shared" si="882"/>
        <v>0</v>
      </c>
      <c r="Q2555" s="7">
        <f t="shared" si="883"/>
        <v>4143043.2500000014</v>
      </c>
      <c r="R2555" s="44" t="str">
        <f>VLOOKUP(F2555,'Set up'!$A$2:$E$48,5,FALSE)</f>
        <v>Cash</v>
      </c>
      <c r="S2555" s="1" t="s">
        <v>2343</v>
      </c>
    </row>
    <row r="2556" spans="1:19" ht="15" customHeight="1" x14ac:dyDescent="0.35">
      <c r="A2556" s="4">
        <v>45311</v>
      </c>
      <c r="B2556" s="5">
        <f t="shared" si="874"/>
        <v>1</v>
      </c>
      <c r="C2556" s="5">
        <f t="shared" si="875"/>
        <v>2024</v>
      </c>
      <c r="D2556" s="5" t="s">
        <v>2289</v>
      </c>
      <c r="E2556" s="5" t="str">
        <f>VLOOKUP(F2556,'Set up'!$A$2:$C$48,2,FALSE)</f>
        <v>C00000046</v>
      </c>
      <c r="F2556" s="1" t="s">
        <v>2290</v>
      </c>
      <c r="G2556" s="90" t="s">
        <v>1743</v>
      </c>
      <c r="H2556" s="5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876"/>
        <v>45311</v>
      </c>
      <c r="L2556" s="5">
        <f t="shared" si="877"/>
        <v>1</v>
      </c>
      <c r="M2556" s="5">
        <f t="shared" si="878"/>
        <v>2024</v>
      </c>
      <c r="N2556" s="6">
        <v>54</v>
      </c>
      <c r="O2556" s="6">
        <f t="shared" si="885"/>
        <v>-54</v>
      </c>
      <c r="P2556" s="6">
        <f t="shared" si="882"/>
        <v>0</v>
      </c>
      <c r="Q2556" s="7">
        <f t="shared" si="883"/>
        <v>4143097.2500000014</v>
      </c>
      <c r="R2556" s="44" t="str">
        <f>VLOOKUP(F2556,'Set up'!$A$2:$E$48,5,FALSE)</f>
        <v>Cash</v>
      </c>
      <c r="S2556" s="1" t="s">
        <v>2343</v>
      </c>
    </row>
    <row r="2557" spans="1:19" ht="15" customHeight="1" x14ac:dyDescent="0.35">
      <c r="A2557" s="4">
        <v>45311</v>
      </c>
      <c r="B2557" s="5">
        <f t="shared" si="874"/>
        <v>1</v>
      </c>
      <c r="C2557" s="5">
        <f t="shared" si="875"/>
        <v>2024</v>
      </c>
      <c r="D2557" s="5" t="s">
        <v>2289</v>
      </c>
      <c r="E2557" s="5" t="str">
        <f>VLOOKUP(F2557,'Set up'!$A$2:$C$48,2,FALSE)</f>
        <v>C00000046</v>
      </c>
      <c r="F2557" s="1" t="s">
        <v>2290</v>
      </c>
      <c r="G2557" s="108" t="s">
        <v>2134</v>
      </c>
      <c r="H2557" s="5">
        <v>2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876"/>
        <v>45311</v>
      </c>
      <c r="L2557" s="5">
        <f t="shared" si="877"/>
        <v>1</v>
      </c>
      <c r="M2557" s="5">
        <f t="shared" si="878"/>
        <v>2024</v>
      </c>
      <c r="N2557" s="6">
        <v>120</v>
      </c>
      <c r="O2557" s="6">
        <f t="shared" si="885"/>
        <v>-120</v>
      </c>
      <c r="P2557" s="6">
        <f t="shared" si="882"/>
        <v>0</v>
      </c>
      <c r="Q2557" s="7">
        <f t="shared" si="883"/>
        <v>4143217.2500000014</v>
      </c>
      <c r="R2557" s="44" t="str">
        <f>VLOOKUP(F2557,'Set up'!$A$2:$E$48,5,FALSE)</f>
        <v>Cash</v>
      </c>
      <c r="S2557" s="1" t="s">
        <v>2343</v>
      </c>
    </row>
    <row r="2558" spans="1:19" ht="15" customHeight="1" x14ac:dyDescent="0.35">
      <c r="A2558" s="4">
        <v>45311</v>
      </c>
      <c r="B2558" s="5">
        <f t="shared" si="874"/>
        <v>1</v>
      </c>
      <c r="C2558" s="5">
        <f t="shared" si="875"/>
        <v>2024</v>
      </c>
      <c r="D2558" s="5" t="s">
        <v>2289</v>
      </c>
      <c r="E2558" s="5" t="str">
        <f>VLOOKUP(F2558,'Set up'!$A$2:$C$48,2,FALSE)</f>
        <v>C00000046</v>
      </c>
      <c r="F2558" s="1" t="s">
        <v>2290</v>
      </c>
      <c r="G2558" s="99" t="s">
        <v>894</v>
      </c>
      <c r="H2558" s="5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876"/>
        <v>45311</v>
      </c>
      <c r="L2558" s="5">
        <f t="shared" si="877"/>
        <v>1</v>
      </c>
      <c r="M2558" s="5">
        <f t="shared" si="878"/>
        <v>2024</v>
      </c>
      <c r="N2558" s="6">
        <v>160</v>
      </c>
      <c r="O2558" s="6">
        <f t="shared" si="885"/>
        <v>-160</v>
      </c>
      <c r="P2558" s="6">
        <f t="shared" si="882"/>
        <v>0</v>
      </c>
      <c r="Q2558" s="7">
        <f t="shared" si="883"/>
        <v>4143377.2500000014</v>
      </c>
      <c r="R2558" s="44" t="str">
        <f>VLOOKUP(F2558,'Set up'!$A$2:$E$48,5,FALSE)</f>
        <v>Cash</v>
      </c>
      <c r="S2558" s="1" t="s">
        <v>2343</v>
      </c>
    </row>
    <row r="2559" spans="1:19" ht="15" customHeight="1" x14ac:dyDescent="0.35">
      <c r="A2559" s="4">
        <v>45311</v>
      </c>
      <c r="B2559" s="5">
        <f t="shared" si="874"/>
        <v>1</v>
      </c>
      <c r="C2559" s="5">
        <f t="shared" si="875"/>
        <v>2024</v>
      </c>
      <c r="D2559" s="5" t="s">
        <v>2289</v>
      </c>
      <c r="E2559" s="5" t="str">
        <f>VLOOKUP(F2559,'Set up'!$A$2:$C$48,2,FALSE)</f>
        <v>C00000046</v>
      </c>
      <c r="F2559" s="1" t="s">
        <v>2290</v>
      </c>
      <c r="G2559" s="99" t="s">
        <v>768</v>
      </c>
      <c r="H2559" s="5">
        <v>1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876"/>
        <v>45311</v>
      </c>
      <c r="L2559" s="5">
        <f t="shared" si="877"/>
        <v>1</v>
      </c>
      <c r="M2559" s="5">
        <f t="shared" si="878"/>
        <v>2024</v>
      </c>
      <c r="N2559" s="6">
        <v>170</v>
      </c>
      <c r="O2559" s="6">
        <f t="shared" si="885"/>
        <v>-170</v>
      </c>
      <c r="P2559" s="6">
        <f t="shared" si="882"/>
        <v>0</v>
      </c>
      <c r="Q2559" s="7">
        <f t="shared" si="883"/>
        <v>4143547.2500000014</v>
      </c>
      <c r="R2559" s="44" t="str">
        <f>VLOOKUP(F2559,'Set up'!$A$2:$E$48,5,FALSE)</f>
        <v>Cash</v>
      </c>
      <c r="S2559" s="1" t="s">
        <v>2343</v>
      </c>
    </row>
    <row r="2560" spans="1:19" ht="15" customHeight="1" x14ac:dyDescent="0.35">
      <c r="A2560" s="4">
        <v>45310</v>
      </c>
      <c r="B2560" s="5">
        <f t="shared" si="874"/>
        <v>1</v>
      </c>
      <c r="C2560" s="5">
        <f t="shared" si="875"/>
        <v>2024</v>
      </c>
      <c r="D2560" s="5" t="s">
        <v>2292</v>
      </c>
      <c r="E2560" s="5" t="str">
        <f>VLOOKUP(F2560,'Set up'!$A$2:$C$48,2,FALSE)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876"/>
        <v>45310</v>
      </c>
      <c r="L2560" s="5">
        <f t="shared" si="877"/>
        <v>1</v>
      </c>
      <c r="M2560" s="5">
        <f t="shared" si="878"/>
        <v>2024</v>
      </c>
      <c r="N2560" s="6">
        <v>1738</v>
      </c>
      <c r="P2560" s="6">
        <f t="shared" si="882"/>
        <v>1738</v>
      </c>
      <c r="Q2560" s="7">
        <f t="shared" si="883"/>
        <v>4145285.2500000014</v>
      </c>
      <c r="R2560" s="44" t="str">
        <f>VLOOKUP(F2560,'Set up'!$A$2:$E$48,5,FALSE)</f>
        <v>Trsf</v>
      </c>
    </row>
    <row r="2561" spans="1:19" ht="15" customHeight="1" x14ac:dyDescent="0.35">
      <c r="A2561" s="4">
        <v>45310</v>
      </c>
      <c r="B2561" s="5">
        <f t="shared" si="874"/>
        <v>1</v>
      </c>
      <c r="C2561" s="5">
        <f t="shared" si="875"/>
        <v>2024</v>
      </c>
      <c r="D2561" s="5" t="s">
        <v>2292</v>
      </c>
      <c r="E2561" s="5" t="str">
        <f>VLOOKUP(F2561,'Set up'!$A$2:$C$48,2,FALSE)</f>
        <v>C00000019</v>
      </c>
      <c r="F2561" s="1" t="s">
        <v>400</v>
      </c>
      <c r="G2561" s="90" t="s">
        <v>2101</v>
      </c>
      <c r="H2561" s="5">
        <v>1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876"/>
        <v>45310</v>
      </c>
      <c r="L2561" s="5">
        <f t="shared" si="877"/>
        <v>1</v>
      </c>
      <c r="M2561" s="5">
        <f t="shared" si="878"/>
        <v>2024</v>
      </c>
      <c r="N2561" s="6">
        <v>283.8</v>
      </c>
      <c r="P2561" s="6">
        <f t="shared" si="882"/>
        <v>283.8</v>
      </c>
      <c r="Q2561" s="7">
        <f t="shared" si="883"/>
        <v>4145569.0500000012</v>
      </c>
      <c r="R2561" s="44" t="str">
        <f>VLOOKUP(F2561,'Set up'!$A$2:$E$48,5,FALSE)</f>
        <v>Trsf</v>
      </c>
    </row>
    <row r="2562" spans="1:19" ht="15" customHeight="1" x14ac:dyDescent="0.35">
      <c r="A2562" s="4">
        <v>45310</v>
      </c>
      <c r="B2562" s="5">
        <f t="shared" si="874"/>
        <v>1</v>
      </c>
      <c r="C2562" s="5">
        <f t="shared" si="875"/>
        <v>2024</v>
      </c>
      <c r="D2562" s="5" t="s">
        <v>2292</v>
      </c>
      <c r="E2562" s="5" t="str">
        <f>VLOOKUP(F2562,'Set up'!$A$2:$C$48,2,FALSE)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876"/>
        <v>45310</v>
      </c>
      <c r="L2562" s="5">
        <f t="shared" si="877"/>
        <v>1</v>
      </c>
      <c r="M2562" s="5">
        <f t="shared" si="878"/>
        <v>2024</v>
      </c>
      <c r="N2562" s="6">
        <v>187.5</v>
      </c>
      <c r="P2562" s="6">
        <f t="shared" si="882"/>
        <v>187.5</v>
      </c>
      <c r="Q2562" s="7">
        <f t="shared" si="883"/>
        <v>4145756.5500000012</v>
      </c>
      <c r="R2562" s="44" t="str">
        <f>VLOOKUP(F2562,'Set up'!$A$2:$E$48,5,FALSE)</f>
        <v>Trsf</v>
      </c>
    </row>
    <row r="2563" spans="1:19" ht="15" customHeight="1" x14ac:dyDescent="0.35">
      <c r="A2563" s="4">
        <v>45310</v>
      </c>
      <c r="B2563" s="5">
        <f t="shared" si="874"/>
        <v>1</v>
      </c>
      <c r="C2563" s="5">
        <f t="shared" si="875"/>
        <v>2024</v>
      </c>
      <c r="D2563" s="5" t="s">
        <v>2292</v>
      </c>
      <c r="E2563" s="5" t="str">
        <f>VLOOKUP(F2563,'Set up'!$A$2:$C$48,2,FALSE)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876"/>
        <v>45310</v>
      </c>
      <c r="L2563" s="5">
        <f t="shared" si="877"/>
        <v>1</v>
      </c>
      <c r="M2563" s="5">
        <f t="shared" si="878"/>
        <v>2024</v>
      </c>
      <c r="N2563" s="6">
        <v>60</v>
      </c>
      <c r="P2563" s="6">
        <f t="shared" si="882"/>
        <v>60</v>
      </c>
      <c r="Q2563" s="7">
        <f t="shared" si="883"/>
        <v>4145816.5500000012</v>
      </c>
      <c r="R2563" s="44" t="str">
        <f>VLOOKUP(F2563,'Set up'!$A$2:$E$48,5,FALSE)</f>
        <v>Trsf</v>
      </c>
    </row>
    <row r="2564" spans="1:19" ht="15" customHeight="1" x14ac:dyDescent="0.35">
      <c r="A2564" s="4">
        <v>45311</v>
      </c>
      <c r="B2564" s="5">
        <f t="shared" si="874"/>
        <v>1</v>
      </c>
      <c r="C2564" s="5">
        <f t="shared" si="875"/>
        <v>2024</v>
      </c>
      <c r="D2564" s="5" t="s">
        <v>2293</v>
      </c>
      <c r="E2564" s="5" t="str">
        <f>VLOOKUP(F2564,'Set up'!$A$2:$C$48,2,FALSE)</f>
        <v>C00000042</v>
      </c>
      <c r="F2564" s="1" t="s">
        <v>2012</v>
      </c>
      <c r="G2564" s="103" t="s">
        <v>2133</v>
      </c>
      <c r="H2564" s="5">
        <v>6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876"/>
        <v>45311</v>
      </c>
      <c r="L2564" s="5">
        <f t="shared" si="877"/>
        <v>1</v>
      </c>
      <c r="M2564" s="5">
        <f t="shared" si="878"/>
        <v>2024</v>
      </c>
      <c r="N2564" s="6">
        <v>375</v>
      </c>
      <c r="P2564" s="6">
        <f t="shared" si="882"/>
        <v>375</v>
      </c>
      <c r="Q2564" s="7">
        <f t="shared" si="883"/>
        <v>4146191.5500000012</v>
      </c>
      <c r="R2564" s="44" t="str">
        <f>VLOOKUP(F2564,'Set up'!$A$2:$E$48,5,FALSE)</f>
        <v>Trsf</v>
      </c>
    </row>
    <row r="2565" spans="1:19" ht="15" customHeight="1" x14ac:dyDescent="0.35">
      <c r="A2565" s="4">
        <v>45311</v>
      </c>
      <c r="B2565" s="5">
        <f t="shared" si="874"/>
        <v>1</v>
      </c>
      <c r="C2565" s="5">
        <f t="shared" si="875"/>
        <v>2024</v>
      </c>
      <c r="D2565" s="5" t="s">
        <v>2294</v>
      </c>
      <c r="E2565" s="5" t="str">
        <f>VLOOKUP(F2565,'Set up'!$A$2:$C$48,2,FALSE)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876"/>
        <v>45311</v>
      </c>
      <c r="L2565" s="5">
        <f t="shared" si="877"/>
        <v>1</v>
      </c>
      <c r="M2565" s="5">
        <f t="shared" si="878"/>
        <v>2024</v>
      </c>
      <c r="N2565" s="6">
        <v>9636</v>
      </c>
      <c r="P2565" s="6">
        <f t="shared" si="882"/>
        <v>9636</v>
      </c>
      <c r="Q2565" s="7">
        <f t="shared" si="883"/>
        <v>4155827.5500000012</v>
      </c>
      <c r="R2565" s="44" t="str">
        <f>VLOOKUP(F2565,'Set up'!$A$2:$E$48,5,FALSE)</f>
        <v>Trsf</v>
      </c>
    </row>
    <row r="2566" spans="1:19" ht="15" customHeight="1" x14ac:dyDescent="0.35">
      <c r="A2566" s="4">
        <v>45311</v>
      </c>
      <c r="B2566" s="5">
        <f t="shared" si="874"/>
        <v>1</v>
      </c>
      <c r="C2566" s="5">
        <f t="shared" si="875"/>
        <v>2024</v>
      </c>
      <c r="D2566" s="5" t="s">
        <v>2294</v>
      </c>
      <c r="E2566" s="5" t="str">
        <f>VLOOKUP(F2566,'Set up'!$A$2:$C$48,2,FALSE)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876"/>
        <v>45311</v>
      </c>
      <c r="L2566" s="5">
        <f t="shared" si="877"/>
        <v>1</v>
      </c>
      <c r="M2566" s="5">
        <f t="shared" si="878"/>
        <v>2024</v>
      </c>
      <c r="N2566" s="6">
        <v>3132</v>
      </c>
      <c r="P2566" s="6">
        <f t="shared" si="882"/>
        <v>3132</v>
      </c>
      <c r="Q2566" s="7">
        <f t="shared" si="883"/>
        <v>4158959.5500000012</v>
      </c>
      <c r="R2566" s="44" t="str">
        <f>VLOOKUP(F2566,'Set up'!$A$2:$E$48,5,FALSE)</f>
        <v>Trsf</v>
      </c>
    </row>
    <row r="2567" spans="1:19" ht="15" customHeight="1" x14ac:dyDescent="0.35">
      <c r="A2567" s="4">
        <v>45311</v>
      </c>
      <c r="B2567" s="5">
        <f t="shared" si="874"/>
        <v>1</v>
      </c>
      <c r="C2567" s="5">
        <f t="shared" si="875"/>
        <v>2024</v>
      </c>
      <c r="D2567" s="5" t="s">
        <v>2294</v>
      </c>
      <c r="E2567" s="5" t="str">
        <f>VLOOKUP(F2567,'Set up'!$A$2:$C$48,2,FALSE)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876"/>
        <v>45311</v>
      </c>
      <c r="L2567" s="5">
        <f t="shared" si="877"/>
        <v>1</v>
      </c>
      <c r="M2567" s="5">
        <f t="shared" si="878"/>
        <v>2024</v>
      </c>
      <c r="N2567" s="6">
        <v>1872</v>
      </c>
      <c r="P2567" s="6">
        <f t="shared" si="882"/>
        <v>1872</v>
      </c>
      <c r="Q2567" s="7">
        <f t="shared" si="883"/>
        <v>4160831.5500000012</v>
      </c>
      <c r="R2567" s="44" t="str">
        <f>VLOOKUP(F2567,'Set up'!$A$2:$E$48,5,FALSE)</f>
        <v>Trsf</v>
      </c>
    </row>
    <row r="2568" spans="1:19" ht="15" customHeight="1" x14ac:dyDescent="0.35">
      <c r="A2568" s="4">
        <v>45311</v>
      </c>
      <c r="B2568" s="5">
        <f t="shared" si="874"/>
        <v>1</v>
      </c>
      <c r="C2568" s="5">
        <f t="shared" si="875"/>
        <v>2024</v>
      </c>
      <c r="D2568" s="5" t="s">
        <v>2294</v>
      </c>
      <c r="E2568" s="5" t="str">
        <f>VLOOKUP(F2568,'Set up'!$A$2:$C$48,2,FALSE)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876"/>
        <v>45311</v>
      </c>
      <c r="L2568" s="5">
        <f t="shared" si="877"/>
        <v>1</v>
      </c>
      <c r="M2568" s="5">
        <f t="shared" si="878"/>
        <v>2024</v>
      </c>
      <c r="N2568" s="6">
        <v>380</v>
      </c>
      <c r="P2568" s="6">
        <f t="shared" si="882"/>
        <v>380</v>
      </c>
      <c r="Q2568" s="7">
        <f t="shared" si="883"/>
        <v>4161211.5500000012</v>
      </c>
      <c r="R2568" s="44" t="str">
        <f>VLOOKUP(F2568,'Set up'!$A$2:$E$48,5,FALSE)</f>
        <v>Trsf</v>
      </c>
    </row>
    <row r="2569" spans="1:19" ht="15" customHeight="1" x14ac:dyDescent="0.35">
      <c r="A2569" s="4">
        <v>45313</v>
      </c>
      <c r="B2569" s="5">
        <f t="shared" ref="B2569:B2591" si="886">MONTH(A2569)</f>
        <v>1</v>
      </c>
      <c r="C2569" s="5">
        <f t="shared" ref="C2569:C2591" si="887">YEAR(A2569)</f>
        <v>2024</v>
      </c>
      <c r="D2569" s="5" t="s">
        <v>2295</v>
      </c>
      <c r="E2569" s="5" t="str">
        <f>VLOOKUP(F2569,'Set up'!$A$2:$C$48,2,FALSE)</f>
        <v>C00000046</v>
      </c>
      <c r="F2569" s="1" t="s">
        <v>2290</v>
      </c>
      <c r="G2569" s="95" t="s">
        <v>1110</v>
      </c>
      <c r="H2569" s="5">
        <v>3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ref="K2569:K2591" si="888">A2569+J2569</f>
        <v>45313</v>
      </c>
      <c r="L2569" s="5">
        <f t="shared" ref="L2569:L2591" si="889">MONTH(K2569)</f>
        <v>1</v>
      </c>
      <c r="M2569" s="5">
        <f t="shared" ref="M2569:M2591" si="890">YEAR(K2569)</f>
        <v>2024</v>
      </c>
      <c r="N2569" s="6">
        <v>180</v>
      </c>
      <c r="O2569" s="6">
        <f t="shared" ref="O2569" si="891">-N2569</f>
        <v>-180</v>
      </c>
      <c r="P2569" s="6">
        <f t="shared" si="882"/>
        <v>0</v>
      </c>
      <c r="Q2569" s="7">
        <f t="shared" si="883"/>
        <v>4161391.5500000012</v>
      </c>
      <c r="R2569" s="44" t="str">
        <f>VLOOKUP(F2569,'Set up'!$A$2:$E$48,5,FALSE)</f>
        <v>Cash</v>
      </c>
      <c r="S2569" s="1" t="s">
        <v>2343</v>
      </c>
    </row>
    <row r="2570" spans="1:19" ht="15" customHeight="1" x14ac:dyDescent="0.35">
      <c r="A2570" s="4">
        <v>45314</v>
      </c>
      <c r="B2570" s="5">
        <f t="shared" si="886"/>
        <v>1</v>
      </c>
      <c r="C2570" s="5">
        <f t="shared" si="887"/>
        <v>2024</v>
      </c>
      <c r="D2570" s="5" t="s">
        <v>2296</v>
      </c>
      <c r="E2570" s="5" t="str">
        <f>VLOOKUP(F2570,'Set up'!$A$2:$C$48,2,FALSE)</f>
        <v>C00000044</v>
      </c>
      <c r="F2570" s="1" t="s">
        <v>2143</v>
      </c>
      <c r="G2570" s="120" t="s">
        <v>2297</v>
      </c>
      <c r="H2570" s="5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888"/>
        <v>45314</v>
      </c>
      <c r="L2570" s="5">
        <f t="shared" si="889"/>
        <v>1</v>
      </c>
      <c r="M2570" s="5">
        <f t="shared" si="890"/>
        <v>2024</v>
      </c>
      <c r="N2570" s="6">
        <v>1606</v>
      </c>
      <c r="O2570" s="6">
        <f t="shared" ref="O2570:O2580" si="892">-N2570</f>
        <v>-1606</v>
      </c>
      <c r="P2570" s="6">
        <f t="shared" si="882"/>
        <v>0</v>
      </c>
      <c r="Q2570" s="7">
        <f t="shared" si="883"/>
        <v>4162997.5500000012</v>
      </c>
      <c r="R2570" s="44" t="str">
        <f>VLOOKUP(F2570,'Set up'!$A$2:$E$48,5,FALSE)</f>
        <v>Cash</v>
      </c>
      <c r="S2570" s="1" t="s">
        <v>2313</v>
      </c>
    </row>
    <row r="2571" spans="1:19" ht="15" customHeight="1" x14ac:dyDescent="0.35">
      <c r="A2571" s="4">
        <v>45314</v>
      </c>
      <c r="B2571" s="5">
        <f t="shared" si="886"/>
        <v>1</v>
      </c>
      <c r="C2571" s="5">
        <f t="shared" si="887"/>
        <v>2024</v>
      </c>
      <c r="D2571" s="5" t="s">
        <v>2296</v>
      </c>
      <c r="E2571" s="5" t="str">
        <f>VLOOKUP(F2571,'Set up'!$A$2:$C$48,2,FALSE)</f>
        <v>C00000044</v>
      </c>
      <c r="F2571" s="1" t="s">
        <v>2143</v>
      </c>
      <c r="G2571" s="121" t="s">
        <v>2298</v>
      </c>
      <c r="H2571" s="5">
        <v>2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888"/>
        <v>45314</v>
      </c>
      <c r="L2571" s="5">
        <f t="shared" si="889"/>
        <v>1</v>
      </c>
      <c r="M2571" s="5">
        <f t="shared" si="890"/>
        <v>2024</v>
      </c>
      <c r="N2571" s="6">
        <v>420</v>
      </c>
      <c r="O2571" s="6">
        <f t="shared" si="892"/>
        <v>-420</v>
      </c>
      <c r="P2571" s="6">
        <f t="shared" si="882"/>
        <v>0</v>
      </c>
      <c r="Q2571" s="7">
        <f t="shared" si="883"/>
        <v>4163417.5500000012</v>
      </c>
      <c r="R2571" s="44" t="str">
        <f>VLOOKUP(F2571,'Set up'!$A$2:$E$48,5,FALSE)</f>
        <v>Cash</v>
      </c>
      <c r="S2571" s="1" t="s">
        <v>2313</v>
      </c>
    </row>
    <row r="2572" spans="1:19" ht="15" customHeight="1" x14ac:dyDescent="0.35">
      <c r="A2572" s="4">
        <v>45314</v>
      </c>
      <c r="B2572" s="5">
        <f t="shared" si="886"/>
        <v>1</v>
      </c>
      <c r="C2572" s="5">
        <f t="shared" si="887"/>
        <v>2024</v>
      </c>
      <c r="D2572" s="5" t="s">
        <v>2296</v>
      </c>
      <c r="E2572" s="5" t="str">
        <f>VLOOKUP(F2572,'Set up'!$A$2:$C$48,2,FALSE)</f>
        <v>C00000044</v>
      </c>
      <c r="F2572" s="1" t="s">
        <v>2143</v>
      </c>
      <c r="G2572" s="121" t="s">
        <v>2299</v>
      </c>
      <c r="H2572" s="5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888"/>
        <v>45314</v>
      </c>
      <c r="L2572" s="5">
        <f t="shared" si="889"/>
        <v>1</v>
      </c>
      <c r="M2572" s="5">
        <f t="shared" si="890"/>
        <v>2024</v>
      </c>
      <c r="N2572" s="6">
        <v>280</v>
      </c>
      <c r="O2572" s="6">
        <f t="shared" si="892"/>
        <v>-280</v>
      </c>
      <c r="P2572" s="6">
        <f t="shared" si="882"/>
        <v>0</v>
      </c>
      <c r="Q2572" s="7">
        <f t="shared" si="883"/>
        <v>4163697.5500000012</v>
      </c>
      <c r="R2572" s="44" t="str">
        <f>VLOOKUP(F2572,'Set up'!$A$2:$E$48,5,FALSE)</f>
        <v>Cash</v>
      </c>
      <c r="S2572" s="1" t="s">
        <v>2313</v>
      </c>
    </row>
    <row r="2573" spans="1:19" ht="15" customHeight="1" x14ac:dyDescent="0.35">
      <c r="A2573" s="4">
        <v>45314</v>
      </c>
      <c r="B2573" s="5">
        <f t="shared" si="886"/>
        <v>1</v>
      </c>
      <c r="C2573" s="5">
        <f t="shared" si="887"/>
        <v>2024</v>
      </c>
      <c r="D2573" s="5" t="s">
        <v>2296</v>
      </c>
      <c r="E2573" s="5" t="str">
        <f>VLOOKUP(F2573,'Set up'!$A$2:$C$48,2,FALSE)</f>
        <v>C00000044</v>
      </c>
      <c r="F2573" s="1" t="s">
        <v>2143</v>
      </c>
      <c r="G2573" s="121" t="s">
        <v>714</v>
      </c>
      <c r="H2573" s="5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888"/>
        <v>45314</v>
      </c>
      <c r="L2573" s="5">
        <f t="shared" si="889"/>
        <v>1</v>
      </c>
      <c r="M2573" s="5">
        <f t="shared" si="890"/>
        <v>2024</v>
      </c>
      <c r="N2573" s="6">
        <v>62.5</v>
      </c>
      <c r="O2573" s="6">
        <f t="shared" si="892"/>
        <v>-62.5</v>
      </c>
      <c r="P2573" s="6">
        <f t="shared" si="882"/>
        <v>0</v>
      </c>
      <c r="Q2573" s="7">
        <f t="shared" si="883"/>
        <v>4163760.0500000012</v>
      </c>
      <c r="R2573" s="44" t="str">
        <f>VLOOKUP(F2573,'Set up'!$A$2:$E$48,5,FALSE)</f>
        <v>Cash</v>
      </c>
      <c r="S2573" s="1" t="s">
        <v>2313</v>
      </c>
    </row>
    <row r="2574" spans="1:19" ht="15" customHeight="1" x14ac:dyDescent="0.35">
      <c r="A2574" s="4">
        <v>45314</v>
      </c>
      <c r="B2574" s="5">
        <f t="shared" si="886"/>
        <v>1</v>
      </c>
      <c r="C2574" s="5">
        <f t="shared" si="887"/>
        <v>2024</v>
      </c>
      <c r="D2574" s="5" t="s">
        <v>2296</v>
      </c>
      <c r="E2574" s="5" t="str">
        <f>VLOOKUP(F2574,'Set up'!$A$2:$C$48,2,FALSE)</f>
        <v>C00000044</v>
      </c>
      <c r="F2574" s="1" t="s">
        <v>2143</v>
      </c>
      <c r="G2574" s="121" t="s">
        <v>2300</v>
      </c>
      <c r="H2574" s="5">
        <v>5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si="888"/>
        <v>45314</v>
      </c>
      <c r="L2574" s="5">
        <f t="shared" si="889"/>
        <v>1</v>
      </c>
      <c r="M2574" s="5">
        <f t="shared" si="890"/>
        <v>2024</v>
      </c>
      <c r="N2574" s="6">
        <v>700</v>
      </c>
      <c r="O2574" s="6">
        <f t="shared" si="892"/>
        <v>-700</v>
      </c>
      <c r="P2574" s="6">
        <f t="shared" si="882"/>
        <v>0</v>
      </c>
      <c r="Q2574" s="7">
        <f t="shared" si="883"/>
        <v>4164460.0500000012</v>
      </c>
      <c r="R2574" s="44" t="str">
        <f>VLOOKUP(F2574,'Set up'!$A$2:$E$48,5,FALSE)</f>
        <v>Cash</v>
      </c>
      <c r="S2574" s="1" t="s">
        <v>2313</v>
      </c>
    </row>
    <row r="2575" spans="1:19" ht="15" customHeight="1" x14ac:dyDescent="0.35">
      <c r="A2575" s="4">
        <v>45314</v>
      </c>
      <c r="B2575" s="5">
        <f t="shared" si="886"/>
        <v>1</v>
      </c>
      <c r="C2575" s="5">
        <f t="shared" si="887"/>
        <v>2024</v>
      </c>
      <c r="D2575" s="5" t="s">
        <v>2296</v>
      </c>
      <c r="E2575" s="5" t="str">
        <f>VLOOKUP(F2575,'Set up'!$A$2:$C$48,2,FALSE)</f>
        <v>C00000044</v>
      </c>
      <c r="F2575" s="1" t="s">
        <v>2143</v>
      </c>
      <c r="G2575" s="121" t="s">
        <v>2301</v>
      </c>
      <c r="H2575" s="5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888"/>
        <v>45314</v>
      </c>
      <c r="L2575" s="5">
        <f t="shared" si="889"/>
        <v>1</v>
      </c>
      <c r="M2575" s="5">
        <f t="shared" si="890"/>
        <v>2024</v>
      </c>
      <c r="N2575" s="6">
        <v>290</v>
      </c>
      <c r="O2575" s="6">
        <f t="shared" si="892"/>
        <v>-290</v>
      </c>
      <c r="P2575" s="6">
        <f t="shared" si="882"/>
        <v>0</v>
      </c>
      <c r="Q2575" s="7">
        <f t="shared" si="883"/>
        <v>4164750.0500000012</v>
      </c>
      <c r="R2575" s="44" t="str">
        <f>VLOOKUP(F2575,'Set up'!$A$2:$E$48,5,FALSE)</f>
        <v>Cash</v>
      </c>
      <c r="S2575" s="1" t="s">
        <v>2313</v>
      </c>
    </row>
    <row r="2576" spans="1:19" ht="15" customHeight="1" x14ac:dyDescent="0.35">
      <c r="A2576" s="4">
        <v>45314</v>
      </c>
      <c r="B2576" s="5">
        <f t="shared" si="886"/>
        <v>1</v>
      </c>
      <c r="C2576" s="5">
        <f t="shared" si="887"/>
        <v>2024</v>
      </c>
      <c r="D2576" s="5" t="s">
        <v>2296</v>
      </c>
      <c r="E2576" s="5" t="str">
        <f>VLOOKUP(F2576,'Set up'!$A$2:$C$48,2,FALSE)</f>
        <v>C00000044</v>
      </c>
      <c r="F2576" s="1" t="s">
        <v>2143</v>
      </c>
      <c r="G2576" s="121" t="s">
        <v>2302</v>
      </c>
      <c r="H2576" s="5">
        <v>1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888"/>
        <v>45314</v>
      </c>
      <c r="L2576" s="5">
        <f t="shared" si="889"/>
        <v>1</v>
      </c>
      <c r="M2576" s="5">
        <f t="shared" si="890"/>
        <v>2024</v>
      </c>
      <c r="N2576" s="6">
        <v>283.8</v>
      </c>
      <c r="O2576" s="6">
        <f t="shared" si="892"/>
        <v>-283.8</v>
      </c>
      <c r="P2576" s="6">
        <f t="shared" si="882"/>
        <v>0</v>
      </c>
      <c r="Q2576" s="7">
        <f t="shared" si="883"/>
        <v>4165033.850000001</v>
      </c>
      <c r="R2576" s="44" t="str">
        <f>VLOOKUP(F2576,'Set up'!$A$2:$E$48,5,FALSE)</f>
        <v>Cash</v>
      </c>
      <c r="S2576" s="1" t="s">
        <v>2313</v>
      </c>
    </row>
    <row r="2577" spans="1:19" ht="15" customHeight="1" x14ac:dyDescent="0.35">
      <c r="A2577" s="4">
        <v>45314</v>
      </c>
      <c r="B2577" s="5">
        <f t="shared" si="886"/>
        <v>1</v>
      </c>
      <c r="C2577" s="5">
        <f t="shared" si="887"/>
        <v>2024</v>
      </c>
      <c r="D2577" s="5" t="s">
        <v>2296</v>
      </c>
      <c r="E2577" s="5" t="str">
        <f>VLOOKUP(F2577,'Set up'!$A$2:$C$48,2,FALSE)</f>
        <v>C00000044</v>
      </c>
      <c r="F2577" s="1" t="s">
        <v>2143</v>
      </c>
      <c r="G2577" s="121" t="s">
        <v>2025</v>
      </c>
      <c r="H2577" s="5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888"/>
        <v>45314</v>
      </c>
      <c r="L2577" s="5">
        <f t="shared" si="889"/>
        <v>1</v>
      </c>
      <c r="M2577" s="5">
        <f t="shared" si="890"/>
        <v>2024</v>
      </c>
      <c r="N2577" s="6">
        <v>110</v>
      </c>
      <c r="O2577" s="6">
        <f t="shared" si="892"/>
        <v>-110</v>
      </c>
      <c r="P2577" s="6">
        <f t="shared" si="882"/>
        <v>0</v>
      </c>
      <c r="Q2577" s="7">
        <f t="shared" si="883"/>
        <v>4165143.850000001</v>
      </c>
      <c r="R2577" s="44" t="str">
        <f>VLOOKUP(F2577,'Set up'!$A$2:$E$48,5,FALSE)</f>
        <v>Cash</v>
      </c>
      <c r="S2577" s="1" t="s">
        <v>2313</v>
      </c>
    </row>
    <row r="2578" spans="1:19" ht="15" customHeight="1" x14ac:dyDescent="0.35">
      <c r="A2578" s="4">
        <v>45315</v>
      </c>
      <c r="B2578" s="5">
        <f t="shared" si="886"/>
        <v>1</v>
      </c>
      <c r="C2578" s="5">
        <f t="shared" si="887"/>
        <v>2024</v>
      </c>
      <c r="D2578" s="5" t="s">
        <v>2303</v>
      </c>
      <c r="E2578" s="5" t="str">
        <f>VLOOKUP(F2578,'Set up'!$A$2:$C$48,2,FALSE)</f>
        <v>C00000046</v>
      </c>
      <c r="F2578" s="1" t="s">
        <v>2290</v>
      </c>
      <c r="G2578" s="95" t="s">
        <v>1738</v>
      </c>
      <c r="H2578" s="5">
        <v>1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888"/>
        <v>45315</v>
      </c>
      <c r="L2578" s="5">
        <f t="shared" si="889"/>
        <v>1</v>
      </c>
      <c r="M2578" s="5">
        <f t="shared" si="890"/>
        <v>2024</v>
      </c>
      <c r="N2578" s="6">
        <v>1694</v>
      </c>
      <c r="O2578" s="6">
        <f t="shared" si="892"/>
        <v>-1694</v>
      </c>
      <c r="P2578" s="6">
        <f t="shared" si="882"/>
        <v>0</v>
      </c>
      <c r="Q2578" s="7">
        <f t="shared" si="883"/>
        <v>4166837.850000001</v>
      </c>
      <c r="R2578" s="44" t="str">
        <f>VLOOKUP(F2578,'Set up'!$A$2:$E$48,5,FALSE)</f>
        <v>Cash</v>
      </c>
      <c r="S2578" s="1" t="s">
        <v>2343</v>
      </c>
    </row>
    <row r="2579" spans="1:19" ht="15" customHeight="1" x14ac:dyDescent="0.35">
      <c r="A2579" s="4">
        <v>45315</v>
      </c>
      <c r="B2579" s="5">
        <f t="shared" si="886"/>
        <v>1</v>
      </c>
      <c r="C2579" s="5">
        <f t="shared" si="887"/>
        <v>2024</v>
      </c>
      <c r="D2579" s="5" t="s">
        <v>2303</v>
      </c>
      <c r="E2579" s="5" t="str">
        <f>VLOOKUP(F2579,'Set up'!$A$2:$C$48,2,FALSE)</f>
        <v>C00000046</v>
      </c>
      <c r="F2579" s="1" t="s">
        <v>2290</v>
      </c>
      <c r="G2579" s="90" t="s">
        <v>1796</v>
      </c>
      <c r="H2579" s="5">
        <v>2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888"/>
        <v>45315</v>
      </c>
      <c r="L2579" s="5">
        <f t="shared" si="889"/>
        <v>1</v>
      </c>
      <c r="M2579" s="5">
        <f t="shared" si="890"/>
        <v>2024</v>
      </c>
      <c r="N2579" s="6">
        <v>450</v>
      </c>
      <c r="O2579" s="6">
        <f t="shared" si="892"/>
        <v>-450</v>
      </c>
      <c r="P2579" s="6">
        <f t="shared" si="882"/>
        <v>0</v>
      </c>
      <c r="Q2579" s="7">
        <f t="shared" si="883"/>
        <v>4167287.850000001</v>
      </c>
      <c r="R2579" s="44" t="str">
        <f>VLOOKUP(F2579,'Set up'!$A$2:$E$48,5,FALSE)</f>
        <v>Cash</v>
      </c>
      <c r="S2579" s="1" t="s">
        <v>2343</v>
      </c>
    </row>
    <row r="2580" spans="1:19" ht="15" customHeight="1" x14ac:dyDescent="0.35">
      <c r="A2580" s="4">
        <v>45315</v>
      </c>
      <c r="B2580" s="5">
        <f t="shared" si="886"/>
        <v>1</v>
      </c>
      <c r="C2580" s="5">
        <f t="shared" si="887"/>
        <v>2024</v>
      </c>
      <c r="D2580" s="5" t="s">
        <v>2303</v>
      </c>
      <c r="E2580" s="5" t="str">
        <f>VLOOKUP(F2580,'Set up'!$A$2:$C$48,2,FALSE)</f>
        <v>C00000046</v>
      </c>
      <c r="F2580" s="1" t="s">
        <v>2290</v>
      </c>
      <c r="G2580" s="90" t="s">
        <v>2030</v>
      </c>
      <c r="H2580" s="5">
        <v>1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888"/>
        <v>45315</v>
      </c>
      <c r="L2580" s="5">
        <f t="shared" si="889"/>
        <v>1</v>
      </c>
      <c r="M2580" s="5">
        <f t="shared" si="890"/>
        <v>2024</v>
      </c>
      <c r="N2580" s="6">
        <v>280</v>
      </c>
      <c r="O2580" s="6">
        <f t="shared" si="892"/>
        <v>-280</v>
      </c>
      <c r="P2580" s="6">
        <f t="shared" si="882"/>
        <v>0</v>
      </c>
      <c r="Q2580" s="7">
        <f t="shared" si="883"/>
        <v>4167567.850000001</v>
      </c>
      <c r="R2580" s="44" t="str">
        <f>VLOOKUP(F2580,'Set up'!$A$2:$E$48,5,FALSE)</f>
        <v>Cash</v>
      </c>
      <c r="S2580" s="1" t="s">
        <v>2343</v>
      </c>
    </row>
    <row r="2581" spans="1:19" ht="15" customHeight="1" x14ac:dyDescent="0.35">
      <c r="A2581" s="4">
        <v>45320</v>
      </c>
      <c r="B2581" s="5">
        <f t="shared" si="886"/>
        <v>1</v>
      </c>
      <c r="C2581" s="5">
        <f t="shared" si="887"/>
        <v>2024</v>
      </c>
      <c r="D2581" s="5" t="s">
        <v>2304</v>
      </c>
      <c r="E2581" s="5" t="str">
        <f>VLOOKUP(F2581,'Set up'!$A$2:$C$48,2,FALSE)</f>
        <v>C00000042</v>
      </c>
      <c r="F2581" s="1" t="s">
        <v>2012</v>
      </c>
      <c r="G2581" s="103" t="s">
        <v>2133</v>
      </c>
      <c r="H2581" s="5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888"/>
        <v>45320</v>
      </c>
      <c r="L2581" s="5">
        <f t="shared" si="889"/>
        <v>1</v>
      </c>
      <c r="M2581" s="5">
        <f t="shared" si="890"/>
        <v>2024</v>
      </c>
      <c r="N2581" s="6">
        <v>187.5</v>
      </c>
      <c r="P2581" s="6">
        <f t="shared" ref="P2581:P2591" si="893">SUM(N2581+O2581)</f>
        <v>187.5</v>
      </c>
      <c r="Q2581" s="7">
        <f t="shared" si="883"/>
        <v>4167755.350000001</v>
      </c>
      <c r="R2581" s="44" t="str">
        <f>VLOOKUP(F2581,'Set up'!$A$2:$E$48,5,FALSE)</f>
        <v>Trsf</v>
      </c>
    </row>
    <row r="2582" spans="1:19" ht="15" customHeight="1" x14ac:dyDescent="0.35">
      <c r="A2582" s="4">
        <v>45320</v>
      </c>
      <c r="B2582" s="5">
        <f t="shared" si="886"/>
        <v>1</v>
      </c>
      <c r="C2582" s="5">
        <f t="shared" si="887"/>
        <v>2024</v>
      </c>
      <c r="D2582" s="5" t="s">
        <v>2305</v>
      </c>
      <c r="E2582" s="5" t="str">
        <f>VLOOKUP(F2582,'Set up'!$A$2:$C$48,2,FALSE)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888"/>
        <v>45320</v>
      </c>
      <c r="L2582" s="5">
        <f t="shared" si="889"/>
        <v>1</v>
      </c>
      <c r="M2582" s="5">
        <f t="shared" si="890"/>
        <v>2024</v>
      </c>
      <c r="N2582" s="6">
        <v>4818</v>
      </c>
      <c r="P2582" s="6">
        <f t="shared" si="893"/>
        <v>4818</v>
      </c>
      <c r="Q2582" s="7">
        <f t="shared" si="883"/>
        <v>4172573.350000001</v>
      </c>
      <c r="R2582" s="44" t="str">
        <f>VLOOKUP(F2582,'Set up'!$A$2:$E$48,5,FALSE)</f>
        <v>Trsf</v>
      </c>
    </row>
    <row r="2583" spans="1:19" ht="15" customHeight="1" x14ac:dyDescent="0.35">
      <c r="A2583" s="4">
        <v>45320</v>
      </c>
      <c r="B2583" s="5">
        <f t="shared" si="886"/>
        <v>1</v>
      </c>
      <c r="C2583" s="5">
        <f t="shared" si="887"/>
        <v>2024</v>
      </c>
      <c r="D2583" s="5" t="s">
        <v>2305</v>
      </c>
      <c r="E2583" s="5" t="str">
        <f>VLOOKUP(F2583,'Set up'!$A$2:$C$48,2,FALSE)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888"/>
        <v>45320</v>
      </c>
      <c r="L2583" s="5">
        <f t="shared" si="889"/>
        <v>1</v>
      </c>
      <c r="M2583" s="5">
        <f t="shared" si="890"/>
        <v>2024</v>
      </c>
      <c r="N2583" s="6">
        <v>1044</v>
      </c>
      <c r="P2583" s="6">
        <f t="shared" si="893"/>
        <v>1044</v>
      </c>
      <c r="Q2583" s="7">
        <f t="shared" si="883"/>
        <v>4173617.350000001</v>
      </c>
      <c r="R2583" s="44" t="str">
        <f>VLOOKUP(F2583,'Set up'!$A$2:$E$48,5,FALSE)</f>
        <v>Trsf</v>
      </c>
    </row>
    <row r="2584" spans="1:19" ht="15" customHeight="1" x14ac:dyDescent="0.35">
      <c r="A2584" s="4">
        <v>45320</v>
      </c>
      <c r="B2584" s="5">
        <f t="shared" si="886"/>
        <v>1</v>
      </c>
      <c r="C2584" s="5">
        <f t="shared" si="887"/>
        <v>2024</v>
      </c>
      <c r="D2584" s="5" t="s">
        <v>2305</v>
      </c>
      <c r="E2584" s="5" t="str">
        <f>VLOOKUP(F2584,'Set up'!$A$2:$C$48,2,FALSE)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888"/>
        <v>45320</v>
      </c>
      <c r="L2584" s="5">
        <f t="shared" si="889"/>
        <v>1</v>
      </c>
      <c r="M2584" s="5">
        <f t="shared" si="890"/>
        <v>2024</v>
      </c>
      <c r="N2584" s="6">
        <v>702</v>
      </c>
      <c r="P2584" s="6">
        <f t="shared" si="893"/>
        <v>702</v>
      </c>
      <c r="Q2584" s="7">
        <f t="shared" si="883"/>
        <v>4174319.350000001</v>
      </c>
      <c r="R2584" s="44" t="str">
        <f>VLOOKUP(F2584,'Set up'!$A$2:$E$48,5,FALSE)</f>
        <v>Trsf</v>
      </c>
    </row>
    <row r="2585" spans="1:19" ht="15" customHeight="1" x14ac:dyDescent="0.35">
      <c r="A2585" s="4">
        <v>45322</v>
      </c>
      <c r="B2585" s="5">
        <f t="shared" si="886"/>
        <v>1</v>
      </c>
      <c r="C2585" s="5">
        <f t="shared" si="887"/>
        <v>2024</v>
      </c>
      <c r="D2585" s="5" t="s">
        <v>2306</v>
      </c>
      <c r="E2585" s="5" t="str">
        <f>VLOOKUP(F2585,'Set up'!$A$2:$C$48,2,FALSE)</f>
        <v>C00000042</v>
      </c>
      <c r="F2585" s="1" t="s">
        <v>2012</v>
      </c>
      <c r="G2585" s="103" t="s">
        <v>2133</v>
      </c>
      <c r="H2585" s="5">
        <v>6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888"/>
        <v>45322</v>
      </c>
      <c r="L2585" s="5">
        <f t="shared" si="889"/>
        <v>1</v>
      </c>
      <c r="M2585" s="5">
        <f t="shared" si="890"/>
        <v>2024</v>
      </c>
      <c r="N2585" s="6">
        <v>375</v>
      </c>
      <c r="P2585" s="6">
        <f t="shared" si="893"/>
        <v>375</v>
      </c>
      <c r="Q2585" s="7">
        <f t="shared" si="883"/>
        <v>4174694.350000001</v>
      </c>
      <c r="R2585" s="44" t="str">
        <f>VLOOKUP(F2585,'Set up'!$A$2:$E$48,5,FALSE)</f>
        <v>Trsf</v>
      </c>
    </row>
    <row r="2586" spans="1:19" ht="15" customHeight="1" x14ac:dyDescent="0.35">
      <c r="A2586" s="4">
        <v>45322</v>
      </c>
      <c r="B2586" s="5">
        <f t="shared" si="886"/>
        <v>1</v>
      </c>
      <c r="C2586" s="5">
        <f t="shared" si="887"/>
        <v>2024</v>
      </c>
      <c r="D2586" s="5" t="s">
        <v>2307</v>
      </c>
      <c r="E2586" s="5" t="str">
        <f>VLOOKUP(F2586,'Set up'!$A$2:$C$48,2,FALSE)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888"/>
        <v>45322</v>
      </c>
      <c r="L2586" s="5">
        <f t="shared" si="889"/>
        <v>1</v>
      </c>
      <c r="M2586" s="5">
        <f t="shared" si="890"/>
        <v>2024</v>
      </c>
      <c r="N2586" s="6">
        <v>9636</v>
      </c>
      <c r="P2586" s="6">
        <f t="shared" si="893"/>
        <v>9636</v>
      </c>
      <c r="Q2586" s="7">
        <f t="shared" si="883"/>
        <v>4184330.350000001</v>
      </c>
      <c r="R2586" s="44" t="str">
        <f>VLOOKUP(F2586,'Set up'!$A$2:$E$48,5,FALSE)</f>
        <v>Trsf</v>
      </c>
    </row>
    <row r="2587" spans="1:19" ht="15" customHeight="1" x14ac:dyDescent="0.35">
      <c r="A2587" s="4">
        <v>45322</v>
      </c>
      <c r="B2587" s="5">
        <f t="shared" si="886"/>
        <v>1</v>
      </c>
      <c r="C2587" s="5">
        <f t="shared" si="887"/>
        <v>2024</v>
      </c>
      <c r="D2587" s="5" t="s">
        <v>2307</v>
      </c>
      <c r="E2587" s="5" t="str">
        <f>VLOOKUP(F2587,'Set up'!$A$2:$C$48,2,FALSE)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up'!$A$2:$C$48,3,FALSE)</f>
        <v>Cash</v>
      </c>
      <c r="J2587" s="5">
        <f>VLOOKUP(F2587,'Set up'!$A$2:$D$48,4,FALSE)</f>
        <v>0</v>
      </c>
      <c r="K2587" s="4">
        <f t="shared" si="888"/>
        <v>45322</v>
      </c>
      <c r="L2587" s="5">
        <f t="shared" si="889"/>
        <v>1</v>
      </c>
      <c r="M2587" s="5">
        <f t="shared" si="890"/>
        <v>2024</v>
      </c>
      <c r="N2587" s="6">
        <v>1740</v>
      </c>
      <c r="P2587" s="6">
        <f t="shared" si="893"/>
        <v>1740</v>
      </c>
      <c r="Q2587" s="7">
        <f t="shared" si="883"/>
        <v>4186070.350000001</v>
      </c>
      <c r="R2587" s="44" t="str">
        <f>VLOOKUP(F2587,'Set up'!$A$2:$E$48,5,FALSE)</f>
        <v>Trsf</v>
      </c>
    </row>
    <row r="2588" spans="1:19" ht="15" customHeight="1" x14ac:dyDescent="0.35">
      <c r="A2588" s="4">
        <v>45322</v>
      </c>
      <c r="B2588" s="5">
        <f t="shared" si="886"/>
        <v>1</v>
      </c>
      <c r="C2588" s="5">
        <f t="shared" si="887"/>
        <v>2024</v>
      </c>
      <c r="D2588" s="5" t="s">
        <v>2307</v>
      </c>
      <c r="E2588" s="5" t="str">
        <f>VLOOKUP(F2588,'Set up'!$A$2:$C$48,2,FALSE)</f>
        <v>C00000042</v>
      </c>
      <c r="F2588" s="1" t="s">
        <v>2012</v>
      </c>
      <c r="G2588" s="90" t="s">
        <v>2285</v>
      </c>
      <c r="H2588" s="5">
        <v>8</v>
      </c>
      <c r="I2588" s="5" t="str">
        <f>VLOOKUP(F2588,'Set up'!$A$2:$C$48,3,FALSE)</f>
        <v>Cash</v>
      </c>
      <c r="J2588" s="5">
        <f>VLOOKUP(F2588,'Set up'!$A$2:$D$48,4,FALSE)</f>
        <v>0</v>
      </c>
      <c r="K2588" s="4">
        <f t="shared" si="888"/>
        <v>45322</v>
      </c>
      <c r="L2588" s="5">
        <f t="shared" si="889"/>
        <v>1</v>
      </c>
      <c r="M2588" s="5">
        <f t="shared" si="890"/>
        <v>2024</v>
      </c>
      <c r="N2588" s="6">
        <v>1716.8</v>
      </c>
      <c r="P2588" s="6">
        <f t="shared" si="893"/>
        <v>1716.8</v>
      </c>
      <c r="Q2588" s="7">
        <f t="shared" si="883"/>
        <v>4187787.1500000008</v>
      </c>
      <c r="R2588" s="44" t="str">
        <f>VLOOKUP(F2588,'Set up'!$A$2:$E$48,5,FALSE)</f>
        <v>Trsf</v>
      </c>
    </row>
    <row r="2589" spans="1:19" ht="15" customHeight="1" x14ac:dyDescent="0.35">
      <c r="A2589" s="4">
        <v>45322</v>
      </c>
      <c r="B2589" s="5">
        <f t="shared" si="886"/>
        <v>1</v>
      </c>
      <c r="C2589" s="5">
        <f t="shared" si="887"/>
        <v>2024</v>
      </c>
      <c r="D2589" s="5" t="s">
        <v>2307</v>
      </c>
      <c r="E2589" s="5" t="str">
        <f>VLOOKUP(F2589,'Set up'!$A$2:$C$48,2,FALSE)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up'!$A$2:$C$48,3,FALSE)</f>
        <v>Cash</v>
      </c>
      <c r="J2589" s="5">
        <f>VLOOKUP(F2589,'Set up'!$A$2:$D$48,4,FALSE)</f>
        <v>0</v>
      </c>
      <c r="K2589" s="4">
        <f t="shared" si="888"/>
        <v>45322</v>
      </c>
      <c r="L2589" s="5">
        <f t="shared" si="889"/>
        <v>1</v>
      </c>
      <c r="M2589" s="5">
        <f t="shared" si="890"/>
        <v>2024</v>
      </c>
      <c r="N2589" s="6">
        <v>1638</v>
      </c>
      <c r="P2589" s="6">
        <f t="shared" si="893"/>
        <v>1638</v>
      </c>
      <c r="Q2589" s="7">
        <f t="shared" si="883"/>
        <v>4189425.1500000008</v>
      </c>
      <c r="R2589" s="44" t="str">
        <f>VLOOKUP(F2589,'Set up'!$A$2:$E$48,5,FALSE)</f>
        <v>Trsf</v>
      </c>
    </row>
    <row r="2590" spans="1:19" ht="15" customHeight="1" x14ac:dyDescent="0.35">
      <c r="A2590" s="4">
        <v>45322</v>
      </c>
      <c r="B2590" s="5">
        <f t="shared" si="886"/>
        <v>1</v>
      </c>
      <c r="C2590" s="5">
        <f t="shared" si="887"/>
        <v>2024</v>
      </c>
      <c r="D2590" s="5" t="s">
        <v>2307</v>
      </c>
      <c r="E2590" s="5" t="str">
        <f>VLOOKUP(F2590,'Set up'!$A$2:$C$48,2,FALSE)</f>
        <v>C00000042</v>
      </c>
      <c r="F2590" s="1" t="s">
        <v>2012</v>
      </c>
      <c r="G2590" s="90" t="s">
        <v>2030</v>
      </c>
      <c r="H2590" s="5">
        <v>2</v>
      </c>
      <c r="I2590" s="5" t="str">
        <f>VLOOKUP(F2590,'Set up'!$A$2:$C$48,3,FALSE)</f>
        <v>Cash</v>
      </c>
      <c r="J2590" s="5">
        <f>VLOOKUP(F2590,'Set up'!$A$2:$D$48,4,FALSE)</f>
        <v>0</v>
      </c>
      <c r="K2590" s="4">
        <f t="shared" si="888"/>
        <v>45322</v>
      </c>
      <c r="L2590" s="5">
        <f t="shared" si="889"/>
        <v>1</v>
      </c>
      <c r="M2590" s="5">
        <f t="shared" si="890"/>
        <v>2024</v>
      </c>
      <c r="N2590" s="6">
        <v>416</v>
      </c>
      <c r="P2590" s="6">
        <f t="shared" si="893"/>
        <v>416</v>
      </c>
      <c r="Q2590" s="7">
        <f t="shared" si="883"/>
        <v>4189841.1500000008</v>
      </c>
      <c r="R2590" s="44" t="str">
        <f>VLOOKUP(F2590,'Set up'!$A$2:$E$48,5,FALSE)</f>
        <v>Trsf</v>
      </c>
    </row>
    <row r="2591" spans="1:19" ht="15" customHeight="1" x14ac:dyDescent="0.35">
      <c r="A2591" s="4">
        <v>45322</v>
      </c>
      <c r="B2591" s="5">
        <f t="shared" si="886"/>
        <v>1</v>
      </c>
      <c r="C2591" s="5">
        <f t="shared" si="887"/>
        <v>2024</v>
      </c>
      <c r="D2591" s="5" t="s">
        <v>2307</v>
      </c>
      <c r="E2591" s="5" t="str">
        <f>VLOOKUP(F2591,'Set up'!$A$2:$C$48,2,FALSE)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up'!$A$2:$C$48,3,FALSE)</f>
        <v>Cash</v>
      </c>
      <c r="J2591" s="5">
        <f>VLOOKUP(F2591,'Set up'!$A$2:$D$48,4,FALSE)</f>
        <v>0</v>
      </c>
      <c r="K2591" s="4">
        <f t="shared" si="888"/>
        <v>45322</v>
      </c>
      <c r="L2591" s="5">
        <f t="shared" si="889"/>
        <v>1</v>
      </c>
      <c r="M2591" s="5">
        <f t="shared" si="890"/>
        <v>2024</v>
      </c>
      <c r="N2591" s="6">
        <v>1000</v>
      </c>
      <c r="P2591" s="6">
        <f t="shared" si="893"/>
        <v>1000</v>
      </c>
      <c r="Q2591" s="7">
        <f t="shared" si="883"/>
        <v>4190841.1500000008</v>
      </c>
      <c r="R2591" s="44" t="str">
        <f>VLOOKUP(F2591,'Set up'!$A$2:$E$48,5,FALSE)</f>
        <v>Trsf</v>
      </c>
    </row>
    <row r="2592" spans="1:19" ht="15" customHeight="1" x14ac:dyDescent="0.35">
      <c r="A2592" s="4">
        <v>45323</v>
      </c>
      <c r="B2592" s="5">
        <v>2</v>
      </c>
      <c r="C2592" s="5">
        <v>2024</v>
      </c>
      <c r="D2592" s="5" t="s">
        <v>2348</v>
      </c>
      <c r="E2592" s="5" t="s">
        <v>399</v>
      </c>
      <c r="F2592" s="1" t="s">
        <v>400</v>
      </c>
      <c r="G2592" s="99" t="s">
        <v>95</v>
      </c>
      <c r="H2592" s="5">
        <v>1</v>
      </c>
      <c r="I2592" s="5" t="s">
        <v>5</v>
      </c>
      <c r="J2592" s="5">
        <v>0</v>
      </c>
      <c r="K2592" s="4">
        <v>45323</v>
      </c>
      <c r="L2592" s="5">
        <v>2</v>
      </c>
      <c r="M2592" s="5">
        <v>2024</v>
      </c>
      <c r="N2592" s="6">
        <v>1738</v>
      </c>
      <c r="P2592" s="6">
        <v>1738</v>
      </c>
      <c r="Q2592" s="7">
        <v>4201587.1500000013</v>
      </c>
      <c r="R2592" s="44" t="s">
        <v>84</v>
      </c>
    </row>
    <row r="2593" spans="1:19" ht="15" customHeight="1" x14ac:dyDescent="0.35">
      <c r="A2593" s="4">
        <v>45323</v>
      </c>
      <c r="B2593" s="5">
        <v>2</v>
      </c>
      <c r="C2593" s="5">
        <v>2024</v>
      </c>
      <c r="D2593" s="5" t="s">
        <v>2348</v>
      </c>
      <c r="E2593" s="5" t="s">
        <v>399</v>
      </c>
      <c r="F2593" s="1" t="s">
        <v>400</v>
      </c>
      <c r="G2593" s="99" t="s">
        <v>2145</v>
      </c>
      <c r="H2593" s="5">
        <v>1</v>
      </c>
      <c r="I2593" s="5" t="s">
        <v>5</v>
      </c>
      <c r="J2593" s="5">
        <v>0</v>
      </c>
      <c r="K2593" s="4">
        <v>45323</v>
      </c>
      <c r="L2593" s="5">
        <v>2</v>
      </c>
      <c r="M2593" s="5">
        <v>2024</v>
      </c>
      <c r="N2593" s="6">
        <v>405</v>
      </c>
      <c r="P2593" s="6">
        <v>405</v>
      </c>
      <c r="Q2593" s="7">
        <v>4201992.1500000013</v>
      </c>
      <c r="R2593" s="44" t="s">
        <v>84</v>
      </c>
    </row>
    <row r="2594" spans="1:19" ht="15" customHeight="1" x14ac:dyDescent="0.35">
      <c r="A2594" s="4">
        <v>45323</v>
      </c>
      <c r="B2594" s="5">
        <v>2</v>
      </c>
      <c r="C2594" s="5">
        <v>2024</v>
      </c>
      <c r="D2594" s="5" t="s">
        <v>2348</v>
      </c>
      <c r="E2594" s="5" t="s">
        <v>399</v>
      </c>
      <c r="F2594" s="1" t="s">
        <v>400</v>
      </c>
      <c r="G2594" s="99" t="s">
        <v>46</v>
      </c>
      <c r="H2594" s="5">
        <v>1</v>
      </c>
      <c r="I2594" s="5" t="s">
        <v>5</v>
      </c>
      <c r="J2594" s="5">
        <v>0</v>
      </c>
      <c r="K2594" s="4">
        <v>45323</v>
      </c>
      <c r="L2594" s="5">
        <v>2</v>
      </c>
      <c r="M2594" s="5">
        <v>2024</v>
      </c>
      <c r="N2594" s="6">
        <v>110</v>
      </c>
      <c r="P2594" s="6">
        <v>110</v>
      </c>
      <c r="Q2594" s="7">
        <v>4202102.1500000013</v>
      </c>
      <c r="R2594" s="44" t="s">
        <v>84</v>
      </c>
    </row>
    <row r="2595" spans="1:19" ht="15" customHeight="1" x14ac:dyDescent="0.35">
      <c r="A2595" s="4">
        <v>45323</v>
      </c>
      <c r="B2595" s="5">
        <v>2</v>
      </c>
      <c r="C2595" s="5">
        <v>2024</v>
      </c>
      <c r="D2595" s="5" t="s">
        <v>2348</v>
      </c>
      <c r="E2595" s="5" t="s">
        <v>399</v>
      </c>
      <c r="F2595" s="1" t="s">
        <v>400</v>
      </c>
      <c r="G2595" s="99" t="s">
        <v>1469</v>
      </c>
      <c r="H2595" s="5">
        <v>1</v>
      </c>
      <c r="I2595" s="5" t="s">
        <v>5</v>
      </c>
      <c r="J2595" s="5">
        <v>0</v>
      </c>
      <c r="K2595" s="4">
        <v>45323</v>
      </c>
      <c r="L2595" s="5">
        <v>2</v>
      </c>
      <c r="M2595" s="5">
        <v>2024</v>
      </c>
      <c r="N2595" s="6">
        <v>390</v>
      </c>
      <c r="P2595" s="6">
        <v>390</v>
      </c>
      <c r="Q2595" s="7">
        <v>4202492.1500000013</v>
      </c>
      <c r="R2595" s="44" t="s">
        <v>84</v>
      </c>
    </row>
    <row r="2596" spans="1:19" ht="15" customHeight="1" x14ac:dyDescent="0.35">
      <c r="A2596" s="4">
        <v>45324</v>
      </c>
      <c r="B2596" s="5">
        <v>2</v>
      </c>
      <c r="C2596" s="5">
        <v>2024</v>
      </c>
      <c r="D2596" s="5" t="s">
        <v>2349</v>
      </c>
      <c r="E2596" s="5" t="s">
        <v>1310</v>
      </c>
      <c r="F2596" s="1" t="s">
        <v>1309</v>
      </c>
      <c r="G2596" s="99" t="s">
        <v>1894</v>
      </c>
      <c r="H2596" s="5">
        <v>3</v>
      </c>
      <c r="I2596" s="5">
        <v>30</v>
      </c>
      <c r="J2596" s="5">
        <v>30</v>
      </c>
      <c r="K2596" s="4">
        <v>45354</v>
      </c>
      <c r="L2596" s="5">
        <v>3</v>
      </c>
      <c r="M2596" s="5">
        <v>2024</v>
      </c>
      <c r="N2596" s="6">
        <v>5214</v>
      </c>
      <c r="P2596" s="6">
        <v>5214</v>
      </c>
      <c r="Q2596" s="7">
        <v>4207706.1500000013</v>
      </c>
      <c r="R2596" s="44" t="s">
        <v>85</v>
      </c>
    </row>
    <row r="2597" spans="1:19" ht="15" customHeight="1" x14ac:dyDescent="0.35">
      <c r="A2597" s="4">
        <v>45324</v>
      </c>
      <c r="B2597" s="5">
        <v>2</v>
      </c>
      <c r="C2597" s="5">
        <v>2024</v>
      </c>
      <c r="D2597" s="5" t="s">
        <v>2349</v>
      </c>
      <c r="E2597" s="5" t="s">
        <v>1310</v>
      </c>
      <c r="F2597" s="1" t="s">
        <v>1309</v>
      </c>
      <c r="G2597" s="99" t="s">
        <v>2147</v>
      </c>
      <c r="H2597" s="5">
        <v>5</v>
      </c>
      <c r="I2597" s="5">
        <v>30</v>
      </c>
      <c r="J2597" s="5">
        <v>30</v>
      </c>
      <c r="K2597" s="4">
        <v>45354</v>
      </c>
      <c r="L2597" s="5">
        <v>3</v>
      </c>
      <c r="M2597" s="5">
        <v>2024</v>
      </c>
      <c r="N2597" s="6">
        <v>2613</v>
      </c>
      <c r="P2597" s="6">
        <v>2613</v>
      </c>
      <c r="Q2597" s="7">
        <v>4210319.1500000013</v>
      </c>
      <c r="R2597" s="44" t="s">
        <v>85</v>
      </c>
    </row>
    <row r="2598" spans="1:19" ht="15" customHeight="1" x14ac:dyDescent="0.35">
      <c r="A2598" s="4">
        <v>45324</v>
      </c>
      <c r="B2598" s="5">
        <v>2</v>
      </c>
      <c r="C2598" s="5">
        <v>2024</v>
      </c>
      <c r="D2598" s="5" t="s">
        <v>2349</v>
      </c>
      <c r="E2598" s="5" t="s">
        <v>1310</v>
      </c>
      <c r="F2598" s="1" t="s">
        <v>1309</v>
      </c>
      <c r="G2598" s="99" t="s">
        <v>1405</v>
      </c>
      <c r="H2598" s="5">
        <v>3</v>
      </c>
      <c r="I2598" s="5">
        <v>30</v>
      </c>
      <c r="J2598" s="5">
        <v>30</v>
      </c>
      <c r="K2598" s="4">
        <v>45354</v>
      </c>
      <c r="L2598" s="5">
        <v>3</v>
      </c>
      <c r="M2598" s="5">
        <v>2024</v>
      </c>
      <c r="N2598" s="6">
        <v>144</v>
      </c>
      <c r="P2598" s="6">
        <v>144</v>
      </c>
      <c r="Q2598" s="7">
        <v>4210463.1500000013</v>
      </c>
      <c r="R2598" s="44" t="s">
        <v>85</v>
      </c>
    </row>
    <row r="2599" spans="1:19" ht="15" customHeight="1" x14ac:dyDescent="0.35">
      <c r="A2599" s="4">
        <v>45324</v>
      </c>
      <c r="B2599" s="5">
        <v>2</v>
      </c>
      <c r="C2599" s="5">
        <v>2024</v>
      </c>
      <c r="D2599" s="5" t="s">
        <v>2349</v>
      </c>
      <c r="E2599" s="5" t="s">
        <v>1310</v>
      </c>
      <c r="F2599" s="1" t="s">
        <v>1309</v>
      </c>
      <c r="G2599" s="99" t="s">
        <v>2133</v>
      </c>
      <c r="H2599" s="5">
        <v>3</v>
      </c>
      <c r="I2599" s="5">
        <v>30</v>
      </c>
      <c r="J2599" s="5">
        <v>30</v>
      </c>
      <c r="K2599" s="4">
        <v>45354</v>
      </c>
      <c r="L2599" s="5">
        <v>3</v>
      </c>
      <c r="M2599" s="5">
        <v>2024</v>
      </c>
      <c r="N2599" s="6">
        <v>187.5</v>
      </c>
      <c r="P2599" s="6">
        <v>187.5</v>
      </c>
      <c r="Q2599" s="7">
        <v>4210650.6500000013</v>
      </c>
      <c r="R2599" s="44" t="s">
        <v>85</v>
      </c>
    </row>
    <row r="2600" spans="1:19" ht="15" customHeight="1" x14ac:dyDescent="0.35">
      <c r="A2600" s="4">
        <v>45324</v>
      </c>
      <c r="B2600" s="5">
        <v>2</v>
      </c>
      <c r="C2600" s="5">
        <v>2024</v>
      </c>
      <c r="D2600" s="5" t="s">
        <v>2349</v>
      </c>
      <c r="E2600" s="5" t="s">
        <v>1310</v>
      </c>
      <c r="F2600" s="1" t="s">
        <v>1309</v>
      </c>
      <c r="G2600" s="99" t="s">
        <v>1061</v>
      </c>
      <c r="H2600" s="5">
        <v>2</v>
      </c>
      <c r="I2600" s="5">
        <v>30</v>
      </c>
      <c r="J2600" s="5">
        <v>30</v>
      </c>
      <c r="K2600" s="4">
        <v>45354</v>
      </c>
      <c r="L2600" s="5">
        <v>3</v>
      </c>
      <c r="M2600" s="5">
        <v>2024</v>
      </c>
      <c r="N2600" s="6">
        <v>190</v>
      </c>
      <c r="P2600" s="6">
        <v>190</v>
      </c>
      <c r="Q2600" s="7">
        <v>4210840.6500000013</v>
      </c>
      <c r="R2600" s="44" t="s">
        <v>85</v>
      </c>
    </row>
    <row r="2601" spans="1:19" ht="15" customHeight="1" x14ac:dyDescent="0.35">
      <c r="A2601" s="4">
        <v>45324</v>
      </c>
      <c r="B2601" s="5">
        <v>2</v>
      </c>
      <c r="C2601" s="5">
        <v>2024</v>
      </c>
      <c r="D2601" s="5" t="s">
        <v>2350</v>
      </c>
      <c r="E2601" s="5" t="s">
        <v>2309</v>
      </c>
      <c r="F2601" s="1" t="s">
        <v>2290</v>
      </c>
      <c r="G2601" s="99" t="s">
        <v>2285</v>
      </c>
      <c r="H2601" s="5">
        <v>2</v>
      </c>
      <c r="I2601" s="5" t="s">
        <v>5</v>
      </c>
      <c r="J2601" s="5">
        <v>0</v>
      </c>
      <c r="K2601" s="4">
        <v>45324</v>
      </c>
      <c r="L2601" s="5">
        <v>2</v>
      </c>
      <c r="M2601" s="5">
        <v>2024</v>
      </c>
      <c r="N2601" s="6">
        <v>555</v>
      </c>
      <c r="O2601" s="6">
        <f t="shared" ref="O2601" si="894">-N2601</f>
        <v>-555</v>
      </c>
      <c r="P2601" s="6">
        <f t="shared" ref="P2601" si="895">SUM(N2601+O2601)</f>
        <v>0</v>
      </c>
      <c r="Q2601" s="7">
        <v>4211395.6500000013</v>
      </c>
      <c r="R2601" s="44" t="s">
        <v>84</v>
      </c>
      <c r="S2601" s="1" t="s">
        <v>2429</v>
      </c>
    </row>
    <row r="2602" spans="1:19" ht="15" customHeight="1" x14ac:dyDescent="0.35">
      <c r="A2602" s="4">
        <v>45325</v>
      </c>
      <c r="B2602" s="5">
        <v>2</v>
      </c>
      <c r="C2602" s="5">
        <v>2024</v>
      </c>
      <c r="D2602" s="5" t="s">
        <v>2351</v>
      </c>
      <c r="E2602" s="5" t="s">
        <v>2015</v>
      </c>
      <c r="F2602" s="1" t="s">
        <v>2012</v>
      </c>
      <c r="G2602" s="99" t="s">
        <v>2133</v>
      </c>
      <c r="H2602" s="5">
        <v>3</v>
      </c>
      <c r="I2602" s="5" t="s">
        <v>5</v>
      </c>
      <c r="J2602" s="5">
        <v>0</v>
      </c>
      <c r="K2602" s="4">
        <v>45325</v>
      </c>
      <c r="L2602" s="5">
        <v>2</v>
      </c>
      <c r="M2602" s="5">
        <v>2024</v>
      </c>
      <c r="N2602" s="6">
        <v>187.5</v>
      </c>
      <c r="P2602" s="6">
        <v>187.5</v>
      </c>
      <c r="Q2602" s="7">
        <v>4211583.1500000013</v>
      </c>
      <c r="R2602" s="44" t="s">
        <v>84</v>
      </c>
    </row>
    <row r="2603" spans="1:19" ht="15" customHeight="1" x14ac:dyDescent="0.35">
      <c r="A2603" s="4">
        <v>45325</v>
      </c>
      <c r="B2603" s="5">
        <v>2</v>
      </c>
      <c r="C2603" s="5">
        <v>2024</v>
      </c>
      <c r="D2603" s="5" t="s">
        <v>2352</v>
      </c>
      <c r="E2603" s="5" t="s">
        <v>2015</v>
      </c>
      <c r="F2603" s="1" t="s">
        <v>2012</v>
      </c>
      <c r="G2603" s="99" t="s">
        <v>1894</v>
      </c>
      <c r="H2603" s="5">
        <v>3</v>
      </c>
      <c r="I2603" s="5" t="s">
        <v>5</v>
      </c>
      <c r="J2603" s="5">
        <v>0</v>
      </c>
      <c r="K2603" s="4">
        <v>45325</v>
      </c>
      <c r="L2603" s="5">
        <v>2</v>
      </c>
      <c r="M2603" s="5">
        <v>2024</v>
      </c>
      <c r="N2603" s="6">
        <v>4818</v>
      </c>
      <c r="P2603" s="6">
        <v>4818</v>
      </c>
      <c r="Q2603" s="7">
        <v>4216401.1500000013</v>
      </c>
      <c r="R2603" s="44" t="s">
        <v>84</v>
      </c>
    </row>
    <row r="2604" spans="1:19" ht="15" customHeight="1" x14ac:dyDescent="0.35">
      <c r="A2604" s="4">
        <v>45325</v>
      </c>
      <c r="B2604" s="5">
        <v>2</v>
      </c>
      <c r="C2604" s="5">
        <v>2024</v>
      </c>
      <c r="D2604" s="5" t="s">
        <v>2352</v>
      </c>
      <c r="E2604" s="5" t="s">
        <v>2015</v>
      </c>
      <c r="F2604" s="1" t="s">
        <v>2012</v>
      </c>
      <c r="G2604" s="99" t="s">
        <v>1796</v>
      </c>
      <c r="H2604" s="5">
        <v>1</v>
      </c>
      <c r="I2604" s="5" t="s">
        <v>5</v>
      </c>
      <c r="J2604" s="5">
        <v>0</v>
      </c>
      <c r="K2604" s="4">
        <v>45325</v>
      </c>
      <c r="L2604" s="5">
        <v>2</v>
      </c>
      <c r="M2604" s="5">
        <v>2024</v>
      </c>
      <c r="N2604" s="6">
        <v>174</v>
      </c>
      <c r="P2604" s="6">
        <v>174</v>
      </c>
      <c r="Q2604" s="7">
        <v>4216575.1500000013</v>
      </c>
      <c r="R2604" s="44" t="s">
        <v>84</v>
      </c>
    </row>
    <row r="2605" spans="1:19" ht="15" customHeight="1" x14ac:dyDescent="0.35">
      <c r="A2605" s="4">
        <v>45325</v>
      </c>
      <c r="B2605" s="5">
        <v>2</v>
      </c>
      <c r="C2605" s="5">
        <v>2024</v>
      </c>
      <c r="D2605" s="5" t="s">
        <v>2352</v>
      </c>
      <c r="E2605" s="5" t="s">
        <v>2015</v>
      </c>
      <c r="F2605" s="1" t="s">
        <v>2012</v>
      </c>
      <c r="G2605" s="99" t="s">
        <v>2285</v>
      </c>
      <c r="H2605" s="5">
        <v>8</v>
      </c>
      <c r="I2605" s="5" t="s">
        <v>5</v>
      </c>
      <c r="J2605" s="5">
        <v>0</v>
      </c>
      <c r="K2605" s="4">
        <v>45325</v>
      </c>
      <c r="L2605" s="5">
        <v>2</v>
      </c>
      <c r="M2605" s="5">
        <v>2024</v>
      </c>
      <c r="N2605" s="6">
        <v>1716.8</v>
      </c>
      <c r="P2605" s="6">
        <v>1716.8</v>
      </c>
      <c r="Q2605" s="7">
        <v>4218291.9500000011</v>
      </c>
      <c r="R2605" s="44" t="s">
        <v>84</v>
      </c>
    </row>
    <row r="2606" spans="1:19" ht="15" customHeight="1" x14ac:dyDescent="0.35">
      <c r="A2606" s="4">
        <v>45325</v>
      </c>
      <c r="B2606" s="5">
        <v>2</v>
      </c>
      <c r="C2606" s="5">
        <v>2024</v>
      </c>
      <c r="D2606" s="5" t="s">
        <v>2352</v>
      </c>
      <c r="E2606" s="5" t="s">
        <v>2015</v>
      </c>
      <c r="F2606" s="1" t="s">
        <v>2012</v>
      </c>
      <c r="G2606" s="99" t="s">
        <v>2030</v>
      </c>
      <c r="H2606" s="5">
        <v>5</v>
      </c>
      <c r="I2606" s="5" t="s">
        <v>5</v>
      </c>
      <c r="J2606" s="5">
        <v>0</v>
      </c>
      <c r="K2606" s="4">
        <v>45325</v>
      </c>
      <c r="L2606" s="5">
        <v>2</v>
      </c>
      <c r="M2606" s="5">
        <v>2024</v>
      </c>
      <c r="N2606" s="6">
        <v>1040</v>
      </c>
      <c r="P2606" s="6">
        <v>1040</v>
      </c>
      <c r="Q2606" s="7">
        <v>4219331.9500000011</v>
      </c>
      <c r="R2606" s="44" t="s">
        <v>84</v>
      </c>
    </row>
    <row r="2607" spans="1:19" ht="15" customHeight="1" x14ac:dyDescent="0.35">
      <c r="A2607" s="4">
        <v>45325</v>
      </c>
      <c r="B2607" s="5">
        <v>2</v>
      </c>
      <c r="C2607" s="5">
        <v>2024</v>
      </c>
      <c r="D2607" s="5" t="s">
        <v>2352</v>
      </c>
      <c r="E2607" s="5" t="s">
        <v>2015</v>
      </c>
      <c r="F2607" s="1" t="s">
        <v>2012</v>
      </c>
      <c r="G2607" s="99" t="s">
        <v>2002</v>
      </c>
      <c r="H2607" s="5">
        <v>2</v>
      </c>
      <c r="I2607" s="5" t="s">
        <v>5</v>
      </c>
      <c r="J2607" s="5">
        <v>0</v>
      </c>
      <c r="K2607" s="4">
        <v>45325</v>
      </c>
      <c r="L2607" s="5">
        <v>2</v>
      </c>
      <c r="M2607" s="5">
        <v>2024</v>
      </c>
      <c r="N2607" s="6">
        <v>1800</v>
      </c>
      <c r="P2607" s="6">
        <v>1800</v>
      </c>
      <c r="Q2607" s="7">
        <v>4221131.9500000011</v>
      </c>
      <c r="R2607" s="44" t="s">
        <v>84</v>
      </c>
    </row>
    <row r="2608" spans="1:19" ht="15" customHeight="1" x14ac:dyDescent="0.35">
      <c r="A2608" s="4">
        <v>45325</v>
      </c>
      <c r="B2608" s="5">
        <v>2</v>
      </c>
      <c r="C2608" s="5">
        <v>2024</v>
      </c>
      <c r="D2608" s="5" t="s">
        <v>2352</v>
      </c>
      <c r="E2608" s="5" t="s">
        <v>2015</v>
      </c>
      <c r="F2608" s="1" t="s">
        <v>2012</v>
      </c>
      <c r="G2608" s="99" t="s">
        <v>1061</v>
      </c>
      <c r="H2608" s="5">
        <v>4</v>
      </c>
      <c r="I2608" s="5" t="s">
        <v>5</v>
      </c>
      <c r="J2608" s="5">
        <v>0</v>
      </c>
      <c r="K2608" s="4">
        <v>45325</v>
      </c>
      <c r="L2608" s="5">
        <v>2</v>
      </c>
      <c r="M2608" s="5">
        <v>2024</v>
      </c>
      <c r="N2608" s="6">
        <v>380</v>
      </c>
      <c r="P2608" s="6">
        <v>380</v>
      </c>
      <c r="Q2608" s="7">
        <v>4221511.9500000011</v>
      </c>
      <c r="R2608" s="44" t="s">
        <v>84</v>
      </c>
    </row>
    <row r="2609" spans="1:19" ht="15" customHeight="1" x14ac:dyDescent="0.35">
      <c r="A2609" s="4">
        <v>45325</v>
      </c>
      <c r="B2609" s="5">
        <v>2</v>
      </c>
      <c r="C2609" s="5">
        <v>2024</v>
      </c>
      <c r="D2609" s="5" t="s">
        <v>2353</v>
      </c>
      <c r="E2609" s="5" t="s">
        <v>2015</v>
      </c>
      <c r="F2609" s="1" t="s">
        <v>2012</v>
      </c>
      <c r="G2609" s="99" t="s">
        <v>1073</v>
      </c>
      <c r="H2609" s="5">
        <v>1</v>
      </c>
      <c r="I2609" s="5" t="s">
        <v>5</v>
      </c>
      <c r="J2609" s="5">
        <v>0</v>
      </c>
      <c r="K2609" s="4">
        <v>45325</v>
      </c>
      <c r="L2609" s="5">
        <v>2</v>
      </c>
      <c r="M2609" s="5">
        <v>2024</v>
      </c>
      <c r="N2609" s="6">
        <v>1000</v>
      </c>
      <c r="P2609" s="6">
        <v>1000</v>
      </c>
      <c r="Q2609" s="7">
        <v>4222511.9500000011</v>
      </c>
      <c r="R2609" s="44" t="s">
        <v>84</v>
      </c>
    </row>
    <row r="2610" spans="1:19" ht="15" customHeight="1" x14ac:dyDescent="0.35">
      <c r="A2610" s="4">
        <v>45327</v>
      </c>
      <c r="B2610" s="5">
        <v>2</v>
      </c>
      <c r="C2610" s="5">
        <v>2024</v>
      </c>
      <c r="D2610" s="5" t="s">
        <v>2354</v>
      </c>
      <c r="E2610" s="5" t="s">
        <v>61</v>
      </c>
      <c r="F2610" s="1" t="s">
        <v>62</v>
      </c>
      <c r="G2610" s="99" t="s">
        <v>1178</v>
      </c>
      <c r="H2610" s="5">
        <v>8</v>
      </c>
      <c r="I2610" s="5">
        <v>120</v>
      </c>
      <c r="J2610" s="5">
        <v>120</v>
      </c>
      <c r="K2610" s="4">
        <v>45447</v>
      </c>
      <c r="L2610" s="5">
        <v>6</v>
      </c>
      <c r="M2610" s="5">
        <v>2024</v>
      </c>
      <c r="N2610" s="6">
        <v>12848</v>
      </c>
      <c r="P2610" s="6">
        <v>12848</v>
      </c>
      <c r="Q2610" s="7">
        <v>4235359.9500000011</v>
      </c>
      <c r="R2610" s="44" t="s">
        <v>84</v>
      </c>
    </row>
    <row r="2611" spans="1:19" ht="15" customHeight="1" x14ac:dyDescent="0.35">
      <c r="A2611" s="4">
        <v>45327</v>
      </c>
      <c r="B2611" s="5">
        <v>2</v>
      </c>
      <c r="C2611" s="5">
        <v>2024</v>
      </c>
      <c r="D2611" s="5" t="s">
        <v>2354</v>
      </c>
      <c r="E2611" s="5" t="s">
        <v>61</v>
      </c>
      <c r="F2611" s="1" t="s">
        <v>62</v>
      </c>
      <c r="G2611" s="99" t="s">
        <v>1392</v>
      </c>
      <c r="H2611" s="5">
        <v>10</v>
      </c>
      <c r="I2611" s="5">
        <v>120</v>
      </c>
      <c r="J2611" s="5">
        <v>120</v>
      </c>
      <c r="K2611" s="4">
        <v>45447</v>
      </c>
      <c r="L2611" s="5">
        <v>6</v>
      </c>
      <c r="M2611" s="5">
        <v>2024</v>
      </c>
      <c r="N2611" s="6">
        <v>1740</v>
      </c>
      <c r="P2611" s="6">
        <v>1740</v>
      </c>
      <c r="Q2611" s="7">
        <v>4237099.9500000011</v>
      </c>
      <c r="R2611" s="44" t="s">
        <v>84</v>
      </c>
    </row>
    <row r="2612" spans="1:19" ht="15" customHeight="1" x14ac:dyDescent="0.35">
      <c r="A2612" s="4">
        <v>45327</v>
      </c>
      <c r="B2612" s="5">
        <v>2</v>
      </c>
      <c r="C2612" s="5">
        <v>2024</v>
      </c>
      <c r="D2612" s="5" t="s">
        <v>2354</v>
      </c>
      <c r="E2612" s="5" t="s">
        <v>61</v>
      </c>
      <c r="F2612" s="1" t="s">
        <v>62</v>
      </c>
      <c r="G2612" s="99" t="s">
        <v>791</v>
      </c>
      <c r="H2612" s="5">
        <v>10</v>
      </c>
      <c r="I2612" s="5">
        <v>120</v>
      </c>
      <c r="J2612" s="5">
        <v>120</v>
      </c>
      <c r="K2612" s="4">
        <v>45447</v>
      </c>
      <c r="L2612" s="5">
        <v>6</v>
      </c>
      <c r="M2612" s="5">
        <v>2024</v>
      </c>
      <c r="N2612" s="6">
        <v>575</v>
      </c>
      <c r="P2612" s="6">
        <v>575</v>
      </c>
      <c r="Q2612" s="7">
        <v>4237674.9500000011</v>
      </c>
      <c r="R2612" s="44" t="s">
        <v>84</v>
      </c>
    </row>
    <row r="2613" spans="1:19" ht="15" customHeight="1" x14ac:dyDescent="0.35">
      <c r="A2613" s="4">
        <v>45327</v>
      </c>
      <c r="B2613" s="5">
        <v>2</v>
      </c>
      <c r="C2613" s="5">
        <v>2024</v>
      </c>
      <c r="D2613" s="5" t="s">
        <v>2354</v>
      </c>
      <c r="E2613" s="5" t="s">
        <v>61</v>
      </c>
      <c r="F2613" s="1" t="s">
        <v>62</v>
      </c>
      <c r="G2613" s="99" t="s">
        <v>46</v>
      </c>
      <c r="H2613" s="5">
        <v>8</v>
      </c>
      <c r="I2613" s="5">
        <v>120</v>
      </c>
      <c r="J2613" s="5">
        <v>120</v>
      </c>
      <c r="K2613" s="4">
        <v>45447</v>
      </c>
      <c r="L2613" s="5">
        <v>6</v>
      </c>
      <c r="M2613" s="5">
        <v>2024</v>
      </c>
      <c r="N2613" s="6">
        <v>880</v>
      </c>
      <c r="P2613" s="6">
        <v>880</v>
      </c>
      <c r="Q2613" s="7">
        <v>4238554.9500000011</v>
      </c>
      <c r="R2613" s="44" t="s">
        <v>84</v>
      </c>
    </row>
    <row r="2614" spans="1:19" ht="15" customHeight="1" x14ac:dyDescent="0.35">
      <c r="A2614" s="4">
        <v>45327</v>
      </c>
      <c r="B2614" s="5">
        <v>2</v>
      </c>
      <c r="C2614" s="5">
        <v>2024</v>
      </c>
      <c r="D2614" s="5" t="s">
        <v>2354</v>
      </c>
      <c r="E2614" s="5" t="s">
        <v>61</v>
      </c>
      <c r="F2614" s="1" t="s">
        <v>62</v>
      </c>
      <c r="G2614" s="99" t="s">
        <v>944</v>
      </c>
      <c r="H2614" s="5">
        <v>1</v>
      </c>
      <c r="I2614" s="5">
        <v>120</v>
      </c>
      <c r="J2614" s="5">
        <v>120</v>
      </c>
      <c r="K2614" s="4">
        <v>45447</v>
      </c>
      <c r="L2614" s="5">
        <v>6</v>
      </c>
      <c r="M2614" s="5">
        <v>2024</v>
      </c>
      <c r="N2614" s="6">
        <v>420</v>
      </c>
      <c r="P2614" s="6">
        <v>420</v>
      </c>
      <c r="Q2614" s="7">
        <v>4238974.9500000011</v>
      </c>
      <c r="R2614" s="44" t="s">
        <v>84</v>
      </c>
    </row>
    <row r="2615" spans="1:19" ht="15" customHeight="1" x14ac:dyDescent="0.35">
      <c r="A2615" s="4">
        <v>45327</v>
      </c>
      <c r="B2615" s="5">
        <v>2</v>
      </c>
      <c r="C2615" s="5">
        <v>2024</v>
      </c>
      <c r="D2615" s="5" t="s">
        <v>2354</v>
      </c>
      <c r="E2615" s="5" t="s">
        <v>61</v>
      </c>
      <c r="F2615" s="1" t="s">
        <v>62</v>
      </c>
      <c r="G2615" s="99" t="s">
        <v>614</v>
      </c>
      <c r="H2615" s="5">
        <v>1</v>
      </c>
      <c r="I2615" s="5">
        <v>120</v>
      </c>
      <c r="J2615" s="5">
        <v>120</v>
      </c>
      <c r="K2615" s="4">
        <v>45447</v>
      </c>
      <c r="L2615" s="5">
        <v>6</v>
      </c>
      <c r="M2615" s="5">
        <v>2024</v>
      </c>
      <c r="N2615" s="6">
        <v>395</v>
      </c>
      <c r="P2615" s="6">
        <v>395</v>
      </c>
      <c r="Q2615" s="7">
        <v>4239369.9500000011</v>
      </c>
      <c r="R2615" s="44" t="s">
        <v>84</v>
      </c>
    </row>
    <row r="2616" spans="1:19" ht="15" customHeight="1" x14ac:dyDescent="0.35">
      <c r="A2616" s="4">
        <v>45328</v>
      </c>
      <c r="B2616" s="5">
        <v>2</v>
      </c>
      <c r="C2616" s="5">
        <v>2024</v>
      </c>
      <c r="D2616" s="5" t="s">
        <v>2355</v>
      </c>
      <c r="E2616" s="5" t="s">
        <v>2015</v>
      </c>
      <c r="F2616" s="1" t="s">
        <v>2012</v>
      </c>
      <c r="G2616" s="99" t="s">
        <v>2133</v>
      </c>
      <c r="H2616" s="5">
        <v>13</v>
      </c>
      <c r="I2616" s="5" t="s">
        <v>5</v>
      </c>
      <c r="J2616" s="5">
        <v>0</v>
      </c>
      <c r="K2616" s="4">
        <v>45328</v>
      </c>
      <c r="L2616" s="5">
        <v>2</v>
      </c>
      <c r="M2616" s="5">
        <v>2024</v>
      </c>
      <c r="N2616" s="6">
        <v>812.5</v>
      </c>
      <c r="P2616" s="6">
        <v>812.5</v>
      </c>
      <c r="Q2616" s="7">
        <v>4240182.4500000011</v>
      </c>
      <c r="R2616" s="44" t="s">
        <v>84</v>
      </c>
    </row>
    <row r="2617" spans="1:19" ht="15" customHeight="1" x14ac:dyDescent="0.35">
      <c r="A2617" s="4">
        <v>45328</v>
      </c>
      <c r="B2617" s="5">
        <v>2</v>
      </c>
      <c r="C2617" s="5">
        <v>2024</v>
      </c>
      <c r="D2617" s="5" t="s">
        <v>2356</v>
      </c>
      <c r="E2617" s="5" t="s">
        <v>2015</v>
      </c>
      <c r="F2617" s="1" t="s">
        <v>2012</v>
      </c>
      <c r="G2617" s="99" t="s">
        <v>1894</v>
      </c>
      <c r="H2617" s="5">
        <v>12</v>
      </c>
      <c r="I2617" s="5" t="s">
        <v>5</v>
      </c>
      <c r="J2617" s="5">
        <v>0</v>
      </c>
      <c r="K2617" s="4">
        <v>45328</v>
      </c>
      <c r="L2617" s="5">
        <v>2</v>
      </c>
      <c r="M2617" s="5">
        <v>2024</v>
      </c>
      <c r="N2617" s="6">
        <v>19272</v>
      </c>
      <c r="P2617" s="6">
        <v>19272</v>
      </c>
      <c r="Q2617" s="7">
        <v>4259454.4500000011</v>
      </c>
      <c r="R2617" s="44" t="s">
        <v>84</v>
      </c>
    </row>
    <row r="2618" spans="1:19" ht="15" customHeight="1" x14ac:dyDescent="0.35">
      <c r="A2618" s="4">
        <v>45328</v>
      </c>
      <c r="B2618" s="5">
        <v>2</v>
      </c>
      <c r="C2618" s="5">
        <v>2024</v>
      </c>
      <c r="D2618" s="5" t="s">
        <v>2356</v>
      </c>
      <c r="E2618" s="5" t="s">
        <v>2015</v>
      </c>
      <c r="F2618" s="1" t="s">
        <v>2012</v>
      </c>
      <c r="G2618" s="99" t="s">
        <v>1796</v>
      </c>
      <c r="H2618" s="5">
        <v>33</v>
      </c>
      <c r="I2618" s="5" t="s">
        <v>5</v>
      </c>
      <c r="J2618" s="5">
        <v>0</v>
      </c>
      <c r="K2618" s="4">
        <v>45328</v>
      </c>
      <c r="L2618" s="5">
        <v>2</v>
      </c>
      <c r="M2618" s="5">
        <v>2024</v>
      </c>
      <c r="N2618" s="6">
        <v>5742</v>
      </c>
      <c r="P2618" s="6">
        <v>5742</v>
      </c>
      <c r="Q2618" s="7">
        <v>4265196.4500000011</v>
      </c>
      <c r="R2618" s="44" t="s">
        <v>84</v>
      </c>
    </row>
    <row r="2619" spans="1:19" ht="15" customHeight="1" x14ac:dyDescent="0.35">
      <c r="A2619" s="4">
        <v>45328</v>
      </c>
      <c r="B2619" s="5">
        <v>2</v>
      </c>
      <c r="C2619" s="5">
        <v>2024</v>
      </c>
      <c r="D2619" s="5" t="s">
        <v>2356</v>
      </c>
      <c r="E2619" s="5" t="s">
        <v>2015</v>
      </c>
      <c r="F2619" s="1" t="s">
        <v>2012</v>
      </c>
      <c r="G2619" s="99" t="s">
        <v>1922</v>
      </c>
      <c r="H2619" s="5">
        <v>21</v>
      </c>
      <c r="I2619" s="5" t="s">
        <v>5</v>
      </c>
      <c r="J2619" s="5">
        <v>0</v>
      </c>
      <c r="K2619" s="4">
        <v>45328</v>
      </c>
      <c r="L2619" s="5">
        <v>2</v>
      </c>
      <c r="M2619" s="5">
        <v>2024</v>
      </c>
      <c r="N2619" s="6">
        <v>4914</v>
      </c>
      <c r="P2619" s="6">
        <v>4914</v>
      </c>
      <c r="Q2619" s="7">
        <v>4270110.4500000011</v>
      </c>
      <c r="R2619" s="44" t="s">
        <v>84</v>
      </c>
    </row>
    <row r="2620" spans="1:19" ht="15" customHeight="1" x14ac:dyDescent="0.35">
      <c r="A2620" s="4">
        <v>45328</v>
      </c>
      <c r="B2620" s="5">
        <v>2</v>
      </c>
      <c r="C2620" s="5">
        <v>2024</v>
      </c>
      <c r="D2620" s="5" t="s">
        <v>2356</v>
      </c>
      <c r="E2620" s="5" t="s">
        <v>2015</v>
      </c>
      <c r="F2620" s="1" t="s">
        <v>2012</v>
      </c>
      <c r="G2620" s="99" t="s">
        <v>1061</v>
      </c>
      <c r="H2620" s="5">
        <v>4</v>
      </c>
      <c r="I2620" s="5" t="s">
        <v>5</v>
      </c>
      <c r="J2620" s="5">
        <v>0</v>
      </c>
      <c r="K2620" s="4">
        <v>45328</v>
      </c>
      <c r="L2620" s="5">
        <v>2</v>
      </c>
      <c r="M2620" s="5">
        <v>2024</v>
      </c>
      <c r="N2620" s="6">
        <v>380</v>
      </c>
      <c r="P2620" s="6">
        <v>380</v>
      </c>
      <c r="Q2620" s="7">
        <v>4270490.4500000011</v>
      </c>
      <c r="R2620" s="44" t="s">
        <v>84</v>
      </c>
    </row>
    <row r="2621" spans="1:19" ht="15" customHeight="1" x14ac:dyDescent="0.35">
      <c r="A2621" s="4">
        <v>45328</v>
      </c>
      <c r="B2621" s="5">
        <v>2</v>
      </c>
      <c r="C2621" s="5">
        <v>2024</v>
      </c>
      <c r="D2621" s="5" t="s">
        <v>2357</v>
      </c>
      <c r="E2621" s="5" t="s">
        <v>785</v>
      </c>
      <c r="F2621" s="1" t="s">
        <v>784</v>
      </c>
      <c r="G2621" s="99" t="s">
        <v>1733</v>
      </c>
      <c r="H2621" s="5">
        <v>1</v>
      </c>
      <c r="I2621" s="5" t="s">
        <v>5</v>
      </c>
      <c r="J2621" s="5">
        <v>0</v>
      </c>
      <c r="K2621" s="4">
        <v>45328</v>
      </c>
      <c r="L2621" s="5">
        <v>2</v>
      </c>
      <c r="M2621" s="5">
        <v>2024</v>
      </c>
      <c r="N2621" s="6">
        <v>1738</v>
      </c>
      <c r="O2621" s="6">
        <f t="shared" ref="O2621:O2627" si="896">-N2621</f>
        <v>-1738</v>
      </c>
      <c r="P2621" s="6">
        <f t="shared" ref="P2621:P2627" si="897">SUM(N2621+O2621)</f>
        <v>0</v>
      </c>
      <c r="Q2621" s="7">
        <v>4272228.4500000011</v>
      </c>
      <c r="R2621" s="44" t="s">
        <v>84</v>
      </c>
      <c r="S2621" s="1" t="s">
        <v>2425</v>
      </c>
    </row>
    <row r="2622" spans="1:19" ht="15" customHeight="1" x14ac:dyDescent="0.35">
      <c r="A2622" s="4">
        <v>45328</v>
      </c>
      <c r="B2622" s="5">
        <v>2</v>
      </c>
      <c r="C2622" s="5">
        <v>2024</v>
      </c>
      <c r="D2622" s="5" t="s">
        <v>2357</v>
      </c>
      <c r="E2622" s="5" t="s">
        <v>785</v>
      </c>
      <c r="F2622" s="1" t="s">
        <v>784</v>
      </c>
      <c r="G2622" s="99" t="s">
        <v>640</v>
      </c>
      <c r="H2622" s="5">
        <v>1</v>
      </c>
      <c r="I2622" s="5" t="s">
        <v>5</v>
      </c>
      <c r="J2622" s="5">
        <v>0</v>
      </c>
      <c r="K2622" s="4">
        <v>45328</v>
      </c>
      <c r="L2622" s="5">
        <v>2</v>
      </c>
      <c r="M2622" s="5">
        <v>2024</v>
      </c>
      <c r="N2622" s="6">
        <v>250</v>
      </c>
      <c r="O2622" s="6">
        <f t="shared" si="896"/>
        <v>-250</v>
      </c>
      <c r="P2622" s="6">
        <f t="shared" si="897"/>
        <v>0</v>
      </c>
      <c r="Q2622" s="7">
        <v>4272478.4500000011</v>
      </c>
      <c r="R2622" s="44" t="s">
        <v>84</v>
      </c>
      <c r="S2622" s="1" t="s">
        <v>2425</v>
      </c>
    </row>
    <row r="2623" spans="1:19" ht="15" customHeight="1" x14ac:dyDescent="0.35">
      <c r="A2623" s="4">
        <v>45328</v>
      </c>
      <c r="B2623" s="5">
        <v>2</v>
      </c>
      <c r="C2623" s="5">
        <v>2024</v>
      </c>
      <c r="D2623" s="5" t="s">
        <v>2357</v>
      </c>
      <c r="E2623" s="5" t="s">
        <v>785</v>
      </c>
      <c r="F2623" s="1" t="s">
        <v>784</v>
      </c>
      <c r="G2623" s="99" t="s">
        <v>2148</v>
      </c>
      <c r="H2623" s="5">
        <v>1</v>
      </c>
      <c r="I2623" s="5" t="s">
        <v>5</v>
      </c>
      <c r="J2623" s="5">
        <v>0</v>
      </c>
      <c r="K2623" s="4">
        <v>45328</v>
      </c>
      <c r="L2623" s="5">
        <v>2</v>
      </c>
      <c r="M2623" s="5">
        <v>2024</v>
      </c>
      <c r="N2623" s="6">
        <v>283.8</v>
      </c>
      <c r="O2623" s="6">
        <f t="shared" si="896"/>
        <v>-283.8</v>
      </c>
      <c r="P2623" s="6">
        <f t="shared" si="897"/>
        <v>0</v>
      </c>
      <c r="Q2623" s="7">
        <v>4272762.2500000009</v>
      </c>
      <c r="R2623" s="44" t="s">
        <v>84</v>
      </c>
      <c r="S2623" s="1" t="s">
        <v>2425</v>
      </c>
    </row>
    <row r="2624" spans="1:19" ht="15" customHeight="1" x14ac:dyDescent="0.35">
      <c r="A2624" s="4">
        <v>45328</v>
      </c>
      <c r="B2624" s="5">
        <v>2</v>
      </c>
      <c r="C2624" s="5">
        <v>2024</v>
      </c>
      <c r="D2624" s="5" t="s">
        <v>2357</v>
      </c>
      <c r="E2624" s="5" t="s">
        <v>785</v>
      </c>
      <c r="F2624" s="1" t="s">
        <v>784</v>
      </c>
      <c r="G2624" s="99" t="s">
        <v>1743</v>
      </c>
      <c r="H2624" s="5">
        <v>1</v>
      </c>
      <c r="I2624" s="5" t="s">
        <v>5</v>
      </c>
      <c r="J2624" s="5">
        <v>0</v>
      </c>
      <c r="K2624" s="4">
        <v>45328</v>
      </c>
      <c r="L2624" s="5">
        <v>2</v>
      </c>
      <c r="M2624" s="5">
        <v>2024</v>
      </c>
      <c r="N2624" s="6">
        <v>55.2</v>
      </c>
      <c r="O2624" s="6">
        <f t="shared" si="896"/>
        <v>-55.2</v>
      </c>
      <c r="P2624" s="6">
        <f t="shared" si="897"/>
        <v>0</v>
      </c>
      <c r="Q2624" s="7">
        <v>4272817.4500000011</v>
      </c>
      <c r="R2624" s="44" t="s">
        <v>84</v>
      </c>
      <c r="S2624" s="1" t="s">
        <v>2425</v>
      </c>
    </row>
    <row r="2625" spans="1:19" ht="15" customHeight="1" x14ac:dyDescent="0.35">
      <c r="A2625" s="4">
        <v>45328</v>
      </c>
      <c r="B2625" s="5">
        <v>2</v>
      </c>
      <c r="C2625" s="5">
        <v>2024</v>
      </c>
      <c r="D2625" s="5" t="s">
        <v>2357</v>
      </c>
      <c r="E2625" s="5" t="s">
        <v>785</v>
      </c>
      <c r="F2625" s="1" t="s">
        <v>784</v>
      </c>
      <c r="G2625" s="99" t="s">
        <v>1399</v>
      </c>
      <c r="H2625" s="5">
        <v>1</v>
      </c>
      <c r="I2625" s="5" t="s">
        <v>5</v>
      </c>
      <c r="J2625" s="5">
        <v>0</v>
      </c>
      <c r="K2625" s="4">
        <v>45328</v>
      </c>
      <c r="L2625" s="5">
        <v>2</v>
      </c>
      <c r="M2625" s="5">
        <v>2024</v>
      </c>
      <c r="N2625" s="6">
        <v>160</v>
      </c>
      <c r="O2625" s="6">
        <f t="shared" si="896"/>
        <v>-160</v>
      </c>
      <c r="P2625" s="6">
        <f t="shared" si="897"/>
        <v>0</v>
      </c>
      <c r="Q2625" s="7">
        <v>4272977.4500000011</v>
      </c>
      <c r="R2625" s="44" t="s">
        <v>84</v>
      </c>
      <c r="S2625" s="1" t="s">
        <v>2425</v>
      </c>
    </row>
    <row r="2626" spans="1:19" ht="15" customHeight="1" x14ac:dyDescent="0.35">
      <c r="A2626" s="4">
        <v>45328</v>
      </c>
      <c r="B2626" s="5">
        <v>2</v>
      </c>
      <c r="C2626" s="5">
        <v>2024</v>
      </c>
      <c r="D2626" s="5" t="s">
        <v>2357</v>
      </c>
      <c r="E2626" s="5" t="s">
        <v>785</v>
      </c>
      <c r="F2626" s="1" t="s">
        <v>784</v>
      </c>
      <c r="G2626" s="99" t="s">
        <v>949</v>
      </c>
      <c r="H2626" s="5">
        <v>2</v>
      </c>
      <c r="I2626" s="5" t="s">
        <v>5</v>
      </c>
      <c r="J2626" s="5">
        <v>0</v>
      </c>
      <c r="K2626" s="4">
        <v>45328</v>
      </c>
      <c r="L2626" s="5">
        <v>2</v>
      </c>
      <c r="M2626" s="5">
        <v>2024</v>
      </c>
      <c r="N2626" s="6">
        <v>120</v>
      </c>
      <c r="O2626" s="6">
        <f t="shared" si="896"/>
        <v>-120</v>
      </c>
      <c r="P2626" s="6">
        <f t="shared" si="897"/>
        <v>0</v>
      </c>
      <c r="Q2626" s="7">
        <v>4273097.4500000011</v>
      </c>
      <c r="R2626" s="44" t="s">
        <v>84</v>
      </c>
      <c r="S2626" s="1" t="s">
        <v>2425</v>
      </c>
    </row>
    <row r="2627" spans="1:19" ht="15" customHeight="1" x14ac:dyDescent="0.35">
      <c r="A2627" s="4">
        <v>45330</v>
      </c>
      <c r="B2627" s="5">
        <v>2</v>
      </c>
      <c r="C2627" s="5">
        <v>2024</v>
      </c>
      <c r="D2627" s="5" t="s">
        <v>2358</v>
      </c>
      <c r="E2627" s="5" t="s">
        <v>2309</v>
      </c>
      <c r="F2627" s="1" t="s">
        <v>2290</v>
      </c>
      <c r="G2627" s="99" t="s">
        <v>1738</v>
      </c>
      <c r="H2627" s="5">
        <v>1</v>
      </c>
      <c r="I2627" s="5" t="s">
        <v>5</v>
      </c>
      <c r="J2627" s="5">
        <v>0</v>
      </c>
      <c r="K2627" s="4">
        <v>45330</v>
      </c>
      <c r="L2627" s="5">
        <v>2</v>
      </c>
      <c r="M2627" s="5">
        <v>2024</v>
      </c>
      <c r="N2627" s="6">
        <v>1694</v>
      </c>
      <c r="O2627" s="6">
        <f t="shared" si="896"/>
        <v>-1694</v>
      </c>
      <c r="P2627" s="6">
        <f t="shared" si="897"/>
        <v>0</v>
      </c>
      <c r="Q2627" s="7">
        <v>4274791.4500000011</v>
      </c>
      <c r="R2627" s="44" t="s">
        <v>84</v>
      </c>
      <c r="S2627" s="1" t="s">
        <v>2429</v>
      </c>
    </row>
    <row r="2628" spans="1:19" ht="15" customHeight="1" x14ac:dyDescent="0.35">
      <c r="A2628" s="4">
        <v>45330</v>
      </c>
      <c r="B2628" s="5">
        <v>2</v>
      </c>
      <c r="C2628" s="5">
        <v>2024</v>
      </c>
      <c r="D2628" s="5" t="s">
        <v>2359</v>
      </c>
      <c r="E2628" s="5" t="s">
        <v>61</v>
      </c>
      <c r="F2628" s="1" t="s">
        <v>62</v>
      </c>
      <c r="G2628" s="99" t="s">
        <v>1178</v>
      </c>
      <c r="H2628" s="5">
        <v>6</v>
      </c>
      <c r="I2628" s="5">
        <v>120</v>
      </c>
      <c r="J2628" s="5">
        <v>120</v>
      </c>
      <c r="K2628" s="4">
        <v>45450</v>
      </c>
      <c r="L2628" s="5">
        <v>6</v>
      </c>
      <c r="M2628" s="5">
        <v>2024</v>
      </c>
      <c r="N2628" s="6">
        <v>9636</v>
      </c>
      <c r="P2628" s="6">
        <v>9636</v>
      </c>
      <c r="Q2628" s="7">
        <v>4284427.4500000011</v>
      </c>
      <c r="R2628" s="44" t="s">
        <v>84</v>
      </c>
    </row>
    <row r="2629" spans="1:19" ht="15" customHeight="1" x14ac:dyDescent="0.35">
      <c r="A2629" s="4">
        <v>45330</v>
      </c>
      <c r="B2629" s="5">
        <v>2</v>
      </c>
      <c r="C2629" s="5">
        <v>2024</v>
      </c>
      <c r="D2629" s="5" t="s">
        <v>2359</v>
      </c>
      <c r="E2629" s="5" t="s">
        <v>61</v>
      </c>
      <c r="F2629" s="1" t="s">
        <v>62</v>
      </c>
      <c r="G2629" s="99" t="s">
        <v>1392</v>
      </c>
      <c r="H2629" s="5">
        <v>10</v>
      </c>
      <c r="I2629" s="5">
        <v>120</v>
      </c>
      <c r="J2629" s="5">
        <v>120</v>
      </c>
      <c r="K2629" s="4">
        <v>45450</v>
      </c>
      <c r="L2629" s="5">
        <v>6</v>
      </c>
      <c r="M2629" s="5">
        <v>2024</v>
      </c>
      <c r="N2629" s="6">
        <v>1740</v>
      </c>
      <c r="P2629" s="6">
        <v>1740</v>
      </c>
      <c r="Q2629" s="7">
        <v>4286167.4500000011</v>
      </c>
      <c r="R2629" s="44" t="s">
        <v>84</v>
      </c>
    </row>
    <row r="2630" spans="1:19" ht="15" customHeight="1" x14ac:dyDescent="0.35">
      <c r="A2630" s="4">
        <v>45330</v>
      </c>
      <c r="B2630" s="5">
        <v>2</v>
      </c>
      <c r="C2630" s="5">
        <v>2024</v>
      </c>
      <c r="D2630" s="5" t="s">
        <v>2359</v>
      </c>
      <c r="E2630" s="5" t="s">
        <v>61</v>
      </c>
      <c r="F2630" s="1" t="s">
        <v>62</v>
      </c>
      <c r="G2630" s="99" t="s">
        <v>791</v>
      </c>
      <c r="H2630" s="5">
        <v>5</v>
      </c>
      <c r="I2630" s="5">
        <v>120</v>
      </c>
      <c r="J2630" s="5">
        <v>120</v>
      </c>
      <c r="K2630" s="4">
        <v>45450</v>
      </c>
      <c r="L2630" s="5">
        <v>6</v>
      </c>
      <c r="M2630" s="5">
        <v>2024</v>
      </c>
      <c r="N2630" s="6">
        <v>287.5</v>
      </c>
      <c r="P2630" s="6">
        <v>287.5</v>
      </c>
      <c r="Q2630" s="7">
        <v>4286454.9500000011</v>
      </c>
      <c r="R2630" s="44" t="s">
        <v>84</v>
      </c>
    </row>
    <row r="2631" spans="1:19" ht="15" customHeight="1" x14ac:dyDescent="0.35">
      <c r="A2631" s="4">
        <v>45330</v>
      </c>
      <c r="B2631" s="5">
        <v>2</v>
      </c>
      <c r="C2631" s="5">
        <v>2024</v>
      </c>
      <c r="D2631" s="5" t="s">
        <v>2359</v>
      </c>
      <c r="E2631" s="5" t="s">
        <v>61</v>
      </c>
      <c r="F2631" s="1" t="s">
        <v>62</v>
      </c>
      <c r="G2631" s="99" t="s">
        <v>46</v>
      </c>
      <c r="H2631" s="5">
        <v>4</v>
      </c>
      <c r="I2631" s="5">
        <v>120</v>
      </c>
      <c r="J2631" s="5">
        <v>120</v>
      </c>
      <c r="K2631" s="4">
        <v>45450</v>
      </c>
      <c r="L2631" s="5">
        <v>6</v>
      </c>
      <c r="M2631" s="5">
        <v>2024</v>
      </c>
      <c r="N2631" s="6">
        <v>440</v>
      </c>
      <c r="P2631" s="6">
        <v>440</v>
      </c>
      <c r="Q2631" s="7">
        <v>4286894.9500000011</v>
      </c>
      <c r="R2631" s="44" t="s">
        <v>84</v>
      </c>
    </row>
    <row r="2632" spans="1:19" ht="15" customHeight="1" x14ac:dyDescent="0.35">
      <c r="A2632" s="4">
        <v>45330</v>
      </c>
      <c r="B2632" s="5">
        <v>2</v>
      </c>
      <c r="C2632" s="5">
        <v>2024</v>
      </c>
      <c r="D2632" s="5" t="s">
        <v>2359</v>
      </c>
      <c r="E2632" s="5" t="s">
        <v>61</v>
      </c>
      <c r="F2632" s="1" t="s">
        <v>62</v>
      </c>
      <c r="G2632" s="99" t="s">
        <v>944</v>
      </c>
      <c r="H2632" s="5">
        <v>1</v>
      </c>
      <c r="I2632" s="5">
        <v>120</v>
      </c>
      <c r="J2632" s="5">
        <v>120</v>
      </c>
      <c r="K2632" s="4">
        <v>45450</v>
      </c>
      <c r="L2632" s="5">
        <v>6</v>
      </c>
      <c r="M2632" s="5">
        <v>2024</v>
      </c>
      <c r="N2632" s="6">
        <v>420</v>
      </c>
      <c r="P2632" s="6">
        <v>420</v>
      </c>
      <c r="Q2632" s="7">
        <v>4287314.9500000011</v>
      </c>
      <c r="R2632" s="44" t="s">
        <v>84</v>
      </c>
    </row>
    <row r="2633" spans="1:19" ht="15" customHeight="1" x14ac:dyDescent="0.35">
      <c r="A2633" s="4">
        <v>45330</v>
      </c>
      <c r="B2633" s="5">
        <v>2</v>
      </c>
      <c r="C2633" s="5">
        <v>2024</v>
      </c>
      <c r="D2633" s="5" t="s">
        <v>2359</v>
      </c>
      <c r="E2633" s="5" t="s">
        <v>61</v>
      </c>
      <c r="F2633" s="1" t="s">
        <v>62</v>
      </c>
      <c r="G2633" s="99" t="s">
        <v>946</v>
      </c>
      <c r="H2633" s="5">
        <v>4</v>
      </c>
      <c r="I2633" s="5">
        <v>120</v>
      </c>
      <c r="J2633" s="5">
        <v>120</v>
      </c>
      <c r="K2633" s="4">
        <v>45450</v>
      </c>
      <c r="L2633" s="5">
        <v>6</v>
      </c>
      <c r="M2633" s="5">
        <v>2024</v>
      </c>
      <c r="N2633" s="6">
        <v>220</v>
      </c>
      <c r="P2633" s="6">
        <v>220</v>
      </c>
      <c r="Q2633" s="7">
        <v>4287534.9500000011</v>
      </c>
      <c r="R2633" s="44" t="s">
        <v>84</v>
      </c>
    </row>
    <row r="2634" spans="1:19" ht="15" customHeight="1" x14ac:dyDescent="0.35">
      <c r="A2634" s="4">
        <v>45337</v>
      </c>
      <c r="B2634" s="5">
        <v>2</v>
      </c>
      <c r="C2634" s="5">
        <v>2024</v>
      </c>
      <c r="D2634" s="5" t="s">
        <v>2360</v>
      </c>
      <c r="E2634" s="5" t="s">
        <v>399</v>
      </c>
      <c r="F2634" s="1" t="s">
        <v>400</v>
      </c>
      <c r="G2634" s="99" t="s">
        <v>719</v>
      </c>
      <c r="H2634" s="5">
        <v>1</v>
      </c>
      <c r="I2634" s="5" t="s">
        <v>5</v>
      </c>
      <c r="J2634" s="5">
        <v>0</v>
      </c>
      <c r="K2634" s="4">
        <v>45337</v>
      </c>
      <c r="L2634" s="5">
        <v>2</v>
      </c>
      <c r="M2634" s="5">
        <v>2024</v>
      </c>
      <c r="N2634" s="6">
        <v>1738</v>
      </c>
      <c r="P2634" s="6">
        <v>1738</v>
      </c>
      <c r="Q2634" s="7">
        <v>4289272.9500000011</v>
      </c>
      <c r="R2634" s="44" t="s">
        <v>84</v>
      </c>
    </row>
    <row r="2635" spans="1:19" ht="15" customHeight="1" x14ac:dyDescent="0.35">
      <c r="A2635" s="4">
        <v>45337</v>
      </c>
      <c r="B2635" s="5">
        <v>2</v>
      </c>
      <c r="C2635" s="5">
        <v>2024</v>
      </c>
      <c r="D2635" s="5" t="s">
        <v>2360</v>
      </c>
      <c r="E2635" s="5" t="s">
        <v>399</v>
      </c>
      <c r="F2635" s="1" t="s">
        <v>400</v>
      </c>
      <c r="G2635" s="99" t="s">
        <v>2145</v>
      </c>
      <c r="H2635" s="5">
        <v>1</v>
      </c>
      <c r="I2635" s="5" t="s">
        <v>5</v>
      </c>
      <c r="J2635" s="5">
        <v>0</v>
      </c>
      <c r="K2635" s="4">
        <v>45337</v>
      </c>
      <c r="L2635" s="5">
        <v>2</v>
      </c>
      <c r="M2635" s="5">
        <v>2024</v>
      </c>
      <c r="N2635" s="6">
        <v>405</v>
      </c>
      <c r="P2635" s="6">
        <v>405</v>
      </c>
      <c r="Q2635" s="7">
        <v>4289677.9500000011</v>
      </c>
      <c r="R2635" s="44" t="s">
        <v>84</v>
      </c>
    </row>
    <row r="2636" spans="1:19" ht="15" customHeight="1" x14ac:dyDescent="0.35">
      <c r="A2636" s="4">
        <v>45337</v>
      </c>
      <c r="B2636" s="5">
        <v>2</v>
      </c>
      <c r="C2636" s="5">
        <v>2024</v>
      </c>
      <c r="D2636" s="5" t="s">
        <v>2360</v>
      </c>
      <c r="E2636" s="5" t="s">
        <v>399</v>
      </c>
      <c r="F2636" s="1" t="s">
        <v>400</v>
      </c>
      <c r="G2636" s="99" t="s">
        <v>791</v>
      </c>
      <c r="H2636" s="5">
        <v>3</v>
      </c>
      <c r="I2636" s="5" t="s">
        <v>5</v>
      </c>
      <c r="J2636" s="5">
        <v>0</v>
      </c>
      <c r="K2636" s="4">
        <v>45337</v>
      </c>
      <c r="L2636" s="5">
        <v>2</v>
      </c>
      <c r="M2636" s="5">
        <v>2024</v>
      </c>
      <c r="N2636" s="6">
        <v>187.5</v>
      </c>
      <c r="P2636" s="6">
        <v>187.5</v>
      </c>
      <c r="Q2636" s="7">
        <v>4289865.4500000011</v>
      </c>
      <c r="R2636" s="44" t="s">
        <v>84</v>
      </c>
    </row>
    <row r="2637" spans="1:19" ht="15" customHeight="1" x14ac:dyDescent="0.35">
      <c r="A2637" s="4">
        <v>45337</v>
      </c>
      <c r="B2637" s="5">
        <v>2</v>
      </c>
      <c r="C2637" s="5">
        <v>2024</v>
      </c>
      <c r="D2637" s="5" t="s">
        <v>2360</v>
      </c>
      <c r="E2637" s="5" t="s">
        <v>399</v>
      </c>
      <c r="F2637" s="1" t="s">
        <v>400</v>
      </c>
      <c r="G2637" s="99" t="s">
        <v>1469</v>
      </c>
      <c r="H2637" s="5">
        <v>1</v>
      </c>
      <c r="I2637" s="5" t="s">
        <v>5</v>
      </c>
      <c r="J2637" s="5">
        <v>0</v>
      </c>
      <c r="K2637" s="4">
        <v>45337</v>
      </c>
      <c r="L2637" s="5">
        <v>2</v>
      </c>
      <c r="M2637" s="5">
        <v>2024</v>
      </c>
      <c r="N2637" s="6">
        <v>390</v>
      </c>
      <c r="P2637" s="6">
        <v>390</v>
      </c>
      <c r="Q2637" s="7">
        <v>4290255.4500000011</v>
      </c>
      <c r="R2637" s="44" t="s">
        <v>84</v>
      </c>
    </row>
    <row r="2638" spans="1:19" ht="15" customHeight="1" x14ac:dyDescent="0.35">
      <c r="A2638" s="4">
        <v>45337</v>
      </c>
      <c r="B2638" s="5">
        <v>2</v>
      </c>
      <c r="C2638" s="5">
        <v>2024</v>
      </c>
      <c r="D2638" s="5" t="s">
        <v>2361</v>
      </c>
      <c r="E2638" s="5" t="s">
        <v>61</v>
      </c>
      <c r="F2638" s="1" t="s">
        <v>62</v>
      </c>
      <c r="G2638" s="99" t="s">
        <v>791</v>
      </c>
      <c r="H2638" s="5">
        <v>5</v>
      </c>
      <c r="I2638" s="5">
        <v>120</v>
      </c>
      <c r="J2638" s="5">
        <v>120</v>
      </c>
      <c r="K2638" s="4">
        <v>45457</v>
      </c>
      <c r="L2638" s="5">
        <v>6</v>
      </c>
      <c r="M2638" s="5">
        <v>2024</v>
      </c>
      <c r="N2638" s="6">
        <v>287.5</v>
      </c>
      <c r="P2638" s="6">
        <v>287.5</v>
      </c>
      <c r="Q2638" s="7">
        <v>4290542.9500000011</v>
      </c>
      <c r="R2638" s="44" t="s">
        <v>84</v>
      </c>
    </row>
    <row r="2639" spans="1:19" ht="15" customHeight="1" x14ac:dyDescent="0.35">
      <c r="A2639" s="4">
        <v>45337</v>
      </c>
      <c r="B2639" s="5">
        <v>2</v>
      </c>
      <c r="C2639" s="5">
        <v>2024</v>
      </c>
      <c r="D2639" s="5" t="s">
        <v>2361</v>
      </c>
      <c r="E2639" s="5" t="s">
        <v>61</v>
      </c>
      <c r="F2639" s="1" t="s">
        <v>62</v>
      </c>
      <c r="G2639" s="99" t="s">
        <v>944</v>
      </c>
      <c r="H2639" s="5">
        <v>1</v>
      </c>
      <c r="I2639" s="5">
        <v>120</v>
      </c>
      <c r="J2639" s="5">
        <v>120</v>
      </c>
      <c r="K2639" s="4">
        <v>45457</v>
      </c>
      <c r="L2639" s="5">
        <v>6</v>
      </c>
      <c r="M2639" s="5">
        <v>2024</v>
      </c>
      <c r="N2639" s="6">
        <v>420</v>
      </c>
      <c r="P2639" s="6">
        <v>420</v>
      </c>
      <c r="Q2639" s="7">
        <v>4290962.9500000011</v>
      </c>
      <c r="R2639" s="44" t="s">
        <v>84</v>
      </c>
    </row>
    <row r="2640" spans="1:19" ht="15" customHeight="1" x14ac:dyDescent="0.35">
      <c r="A2640" s="4">
        <v>45338</v>
      </c>
      <c r="B2640" s="5">
        <v>2</v>
      </c>
      <c r="C2640" s="5">
        <v>2024</v>
      </c>
      <c r="D2640" s="5" t="s">
        <v>2362</v>
      </c>
      <c r="E2640" s="5" t="s">
        <v>474</v>
      </c>
      <c r="F2640" s="1" t="s">
        <v>491</v>
      </c>
      <c r="G2640" s="99" t="s">
        <v>67</v>
      </c>
      <c r="H2640" s="5">
        <v>1</v>
      </c>
      <c r="I2640" s="5" t="s">
        <v>5</v>
      </c>
      <c r="J2640" s="5">
        <v>0</v>
      </c>
      <c r="K2640" s="4">
        <v>45338</v>
      </c>
      <c r="L2640" s="5">
        <v>2</v>
      </c>
      <c r="M2640" s="5">
        <v>2024</v>
      </c>
      <c r="N2640" s="6">
        <v>1738</v>
      </c>
      <c r="P2640" s="6">
        <v>1738</v>
      </c>
      <c r="Q2640" s="7">
        <v>4292700.9500000011</v>
      </c>
      <c r="R2640" s="44" t="s">
        <v>86</v>
      </c>
    </row>
    <row r="2641" spans="1:19" ht="15" customHeight="1" x14ac:dyDescent="0.35">
      <c r="A2641" s="4">
        <v>45338</v>
      </c>
      <c r="B2641" s="5">
        <v>2</v>
      </c>
      <c r="C2641" s="5">
        <v>2024</v>
      </c>
      <c r="D2641" s="5" t="s">
        <v>2362</v>
      </c>
      <c r="E2641" s="5" t="s">
        <v>474</v>
      </c>
      <c r="F2641" s="1" t="s">
        <v>491</v>
      </c>
      <c r="G2641" s="99" t="s">
        <v>2148</v>
      </c>
      <c r="H2641" s="5">
        <v>1</v>
      </c>
      <c r="I2641" s="5" t="s">
        <v>5</v>
      </c>
      <c r="J2641" s="5">
        <v>0</v>
      </c>
      <c r="K2641" s="4">
        <v>45338</v>
      </c>
      <c r="L2641" s="5">
        <v>2</v>
      </c>
      <c r="M2641" s="5">
        <v>2024</v>
      </c>
      <c r="N2641" s="6">
        <v>259.60000000000002</v>
      </c>
      <c r="P2641" s="6">
        <v>259.60000000000002</v>
      </c>
      <c r="Q2641" s="7">
        <v>4292960.5500000007</v>
      </c>
      <c r="R2641" s="44" t="s">
        <v>86</v>
      </c>
    </row>
    <row r="2642" spans="1:19" ht="15" customHeight="1" x14ac:dyDescent="0.35">
      <c r="A2642" s="4">
        <v>45338</v>
      </c>
      <c r="B2642" s="5">
        <v>2</v>
      </c>
      <c r="C2642" s="5">
        <v>2024</v>
      </c>
      <c r="D2642" s="5" t="s">
        <v>2362</v>
      </c>
      <c r="E2642" s="5" t="s">
        <v>474</v>
      </c>
      <c r="F2642" s="1" t="s">
        <v>491</v>
      </c>
      <c r="G2642" s="99" t="s">
        <v>1061</v>
      </c>
      <c r="H2642" s="5">
        <v>1</v>
      </c>
      <c r="I2642" s="5" t="s">
        <v>5</v>
      </c>
      <c r="J2642" s="5">
        <v>0</v>
      </c>
      <c r="K2642" s="4">
        <v>45338</v>
      </c>
      <c r="L2642" s="5">
        <v>2</v>
      </c>
      <c r="M2642" s="5">
        <v>2024</v>
      </c>
      <c r="N2642" s="6">
        <v>95</v>
      </c>
      <c r="P2642" s="6">
        <v>95</v>
      </c>
      <c r="Q2642" s="7">
        <v>4293055.5500000007</v>
      </c>
      <c r="R2642" s="44" t="s">
        <v>86</v>
      </c>
    </row>
    <row r="2643" spans="1:19" ht="15" customHeight="1" x14ac:dyDescent="0.35">
      <c r="A2643" s="4">
        <v>45338</v>
      </c>
      <c r="B2643" s="5">
        <v>2</v>
      </c>
      <c r="C2643" s="5">
        <v>2024</v>
      </c>
      <c r="D2643" s="5" t="s">
        <v>2362</v>
      </c>
      <c r="E2643" s="5" t="s">
        <v>474</v>
      </c>
      <c r="F2643" s="1" t="s">
        <v>491</v>
      </c>
      <c r="G2643" s="99" t="s">
        <v>1110</v>
      </c>
      <c r="H2643" s="5">
        <v>5</v>
      </c>
      <c r="I2643" s="5" t="s">
        <v>5</v>
      </c>
      <c r="J2643" s="5">
        <v>0</v>
      </c>
      <c r="K2643" s="4">
        <v>45338</v>
      </c>
      <c r="L2643" s="5">
        <v>2</v>
      </c>
      <c r="M2643" s="5">
        <v>2024</v>
      </c>
      <c r="N2643" s="6">
        <v>312.5</v>
      </c>
      <c r="P2643" s="6">
        <v>312.5</v>
      </c>
      <c r="Q2643" s="7">
        <v>4293368.0500000007</v>
      </c>
      <c r="R2643" s="44" t="s">
        <v>86</v>
      </c>
    </row>
    <row r="2644" spans="1:19" ht="15" customHeight="1" x14ac:dyDescent="0.35">
      <c r="A2644" s="4">
        <v>45341</v>
      </c>
      <c r="B2644" s="5">
        <v>2</v>
      </c>
      <c r="C2644" s="5">
        <v>2024</v>
      </c>
      <c r="D2644" s="5" t="s">
        <v>2363</v>
      </c>
      <c r="E2644" s="5" t="s">
        <v>2015</v>
      </c>
      <c r="F2644" s="1" t="s">
        <v>2012</v>
      </c>
      <c r="G2644" s="99" t="s">
        <v>1110</v>
      </c>
      <c r="H2644" s="5">
        <v>2</v>
      </c>
      <c r="I2644" s="5" t="s">
        <v>5</v>
      </c>
      <c r="J2644" s="5">
        <v>0</v>
      </c>
      <c r="K2644" s="4">
        <v>45341</v>
      </c>
      <c r="L2644" s="5">
        <v>2</v>
      </c>
      <c r="M2644" s="5">
        <v>2024</v>
      </c>
      <c r="N2644" s="6">
        <v>125</v>
      </c>
      <c r="P2644" s="6">
        <v>125</v>
      </c>
      <c r="Q2644" s="7">
        <v>4293493.0500000007</v>
      </c>
      <c r="R2644" s="44" t="s">
        <v>84</v>
      </c>
    </row>
    <row r="2645" spans="1:19" ht="15" customHeight="1" x14ac:dyDescent="0.35">
      <c r="A2645" s="4">
        <v>45342</v>
      </c>
      <c r="B2645" s="5">
        <v>2</v>
      </c>
      <c r="C2645" s="5">
        <v>2024</v>
      </c>
      <c r="D2645" s="5" t="s">
        <v>2364</v>
      </c>
      <c r="E2645" s="5" t="s">
        <v>2015</v>
      </c>
      <c r="F2645" s="1" t="s">
        <v>2012</v>
      </c>
      <c r="G2645" s="99" t="s">
        <v>1733</v>
      </c>
      <c r="H2645" s="5">
        <v>2</v>
      </c>
      <c r="I2645" s="5" t="s">
        <v>5</v>
      </c>
      <c r="J2645" s="5">
        <v>0</v>
      </c>
      <c r="K2645" s="4">
        <v>45342</v>
      </c>
      <c r="L2645" s="5">
        <v>2</v>
      </c>
      <c r="M2645" s="5">
        <v>2024</v>
      </c>
      <c r="N2645" s="6">
        <v>3212</v>
      </c>
      <c r="P2645" s="6">
        <v>3212</v>
      </c>
      <c r="Q2645" s="7">
        <v>4296705.0500000007</v>
      </c>
      <c r="R2645" s="44" t="s">
        <v>84</v>
      </c>
    </row>
    <row r="2646" spans="1:19" ht="15" customHeight="1" x14ac:dyDescent="0.35">
      <c r="A2646" s="4">
        <v>45342</v>
      </c>
      <c r="B2646" s="5">
        <v>2</v>
      </c>
      <c r="C2646" s="5">
        <v>2024</v>
      </c>
      <c r="D2646" s="5" t="s">
        <v>2364</v>
      </c>
      <c r="E2646" s="5" t="s">
        <v>2015</v>
      </c>
      <c r="F2646" s="1" t="s">
        <v>2012</v>
      </c>
      <c r="G2646" s="99" t="s">
        <v>913</v>
      </c>
      <c r="H2646" s="5">
        <v>15</v>
      </c>
      <c r="I2646" s="5" t="s">
        <v>5</v>
      </c>
      <c r="J2646" s="5">
        <v>0</v>
      </c>
      <c r="K2646" s="4">
        <v>45342</v>
      </c>
      <c r="L2646" s="5">
        <v>2</v>
      </c>
      <c r="M2646" s="5">
        <v>2024</v>
      </c>
      <c r="N2646" s="6">
        <v>2610</v>
      </c>
      <c r="P2646" s="6">
        <v>2610</v>
      </c>
      <c r="Q2646" s="7">
        <v>4299315.0500000007</v>
      </c>
      <c r="R2646" s="44" t="s">
        <v>84</v>
      </c>
    </row>
    <row r="2647" spans="1:19" ht="15" customHeight="1" x14ac:dyDescent="0.35">
      <c r="A2647" s="4">
        <v>45342</v>
      </c>
      <c r="B2647" s="5">
        <v>2</v>
      </c>
      <c r="C2647" s="5">
        <v>2024</v>
      </c>
      <c r="D2647" s="5" t="s">
        <v>2364</v>
      </c>
      <c r="E2647" s="5" t="s">
        <v>2015</v>
      </c>
      <c r="F2647" s="1" t="s">
        <v>2012</v>
      </c>
      <c r="G2647" s="99" t="s">
        <v>1922</v>
      </c>
      <c r="H2647" s="5">
        <v>2</v>
      </c>
      <c r="I2647" s="5" t="s">
        <v>5</v>
      </c>
      <c r="J2647" s="5">
        <v>0</v>
      </c>
      <c r="K2647" s="4">
        <v>45342</v>
      </c>
      <c r="L2647" s="5">
        <v>2</v>
      </c>
      <c r="M2647" s="5">
        <v>2024</v>
      </c>
      <c r="N2647" s="6">
        <v>468</v>
      </c>
      <c r="P2647" s="6">
        <v>468</v>
      </c>
      <c r="Q2647" s="7">
        <v>4299783.0500000007</v>
      </c>
      <c r="R2647" s="44" t="s">
        <v>84</v>
      </c>
    </row>
    <row r="2648" spans="1:19" ht="15" customHeight="1" x14ac:dyDescent="0.35">
      <c r="A2648" s="4">
        <v>45342</v>
      </c>
      <c r="B2648" s="5">
        <v>2</v>
      </c>
      <c r="C2648" s="5">
        <v>2024</v>
      </c>
      <c r="D2648" s="5" t="s">
        <v>2364</v>
      </c>
      <c r="E2648" s="5" t="s">
        <v>2015</v>
      </c>
      <c r="F2648" s="1" t="s">
        <v>2012</v>
      </c>
      <c r="G2648" s="99" t="s">
        <v>1061</v>
      </c>
      <c r="H2648" s="5">
        <v>4</v>
      </c>
      <c r="I2648" s="5" t="s">
        <v>5</v>
      </c>
      <c r="J2648" s="5">
        <v>0</v>
      </c>
      <c r="K2648" s="4">
        <v>45342</v>
      </c>
      <c r="L2648" s="5">
        <v>2</v>
      </c>
      <c r="M2648" s="5">
        <v>2024</v>
      </c>
      <c r="N2648" s="6">
        <v>380</v>
      </c>
      <c r="P2648" s="6">
        <v>380</v>
      </c>
      <c r="Q2648" s="7">
        <v>4300163.0500000007</v>
      </c>
      <c r="R2648" s="44" t="s">
        <v>84</v>
      </c>
    </row>
    <row r="2649" spans="1:19" ht="15" customHeight="1" x14ac:dyDescent="0.35">
      <c r="A2649" s="4">
        <v>45342</v>
      </c>
      <c r="B2649" s="5">
        <v>2</v>
      </c>
      <c r="C2649" s="5">
        <v>2024</v>
      </c>
      <c r="D2649" s="5" t="s">
        <v>2364</v>
      </c>
      <c r="E2649" s="5" t="s">
        <v>2015</v>
      </c>
      <c r="F2649" s="1" t="s">
        <v>2012</v>
      </c>
      <c r="G2649" s="99" t="s">
        <v>2002</v>
      </c>
      <c r="H2649" s="5">
        <v>1</v>
      </c>
      <c r="I2649" s="5" t="s">
        <v>5</v>
      </c>
      <c r="J2649" s="5">
        <v>0</v>
      </c>
      <c r="K2649" s="4">
        <v>45342</v>
      </c>
      <c r="L2649" s="5">
        <v>2</v>
      </c>
      <c r="M2649" s="5">
        <v>2024</v>
      </c>
      <c r="N2649" s="6">
        <v>900</v>
      </c>
      <c r="P2649" s="6">
        <v>900</v>
      </c>
      <c r="Q2649" s="7">
        <v>4301063.0500000007</v>
      </c>
      <c r="R2649" s="44" t="s">
        <v>84</v>
      </c>
    </row>
    <row r="2650" spans="1:19" ht="15" customHeight="1" x14ac:dyDescent="0.35">
      <c r="A2650" s="4">
        <v>45342</v>
      </c>
      <c r="B2650" s="5">
        <v>2</v>
      </c>
      <c r="C2650" s="5">
        <v>2024</v>
      </c>
      <c r="D2650" s="5" t="s">
        <v>2364</v>
      </c>
      <c r="E2650" s="5" t="s">
        <v>2015</v>
      </c>
      <c r="F2650" s="1" t="s">
        <v>2012</v>
      </c>
      <c r="G2650" s="99" t="s">
        <v>46</v>
      </c>
      <c r="H2650" s="5">
        <v>1</v>
      </c>
      <c r="I2650" s="5" t="s">
        <v>5</v>
      </c>
      <c r="J2650" s="5">
        <v>0</v>
      </c>
      <c r="K2650" s="4">
        <v>45342</v>
      </c>
      <c r="L2650" s="5">
        <v>2</v>
      </c>
      <c r="M2650" s="5">
        <v>2024</v>
      </c>
      <c r="N2650" s="6">
        <v>110</v>
      </c>
      <c r="P2650" s="6">
        <v>110</v>
      </c>
      <c r="Q2650" s="7">
        <v>4301173.0500000007</v>
      </c>
      <c r="R2650" s="44" t="s">
        <v>84</v>
      </c>
    </row>
    <row r="2651" spans="1:19" ht="15" customHeight="1" x14ac:dyDescent="0.35">
      <c r="A2651" s="4">
        <v>45342</v>
      </c>
      <c r="B2651" s="5">
        <v>2</v>
      </c>
      <c r="C2651" s="5">
        <v>2024</v>
      </c>
      <c r="D2651" s="5" t="s">
        <v>2365</v>
      </c>
      <c r="E2651" s="5" t="s">
        <v>785</v>
      </c>
      <c r="F2651" s="1" t="s">
        <v>784</v>
      </c>
      <c r="G2651" s="99" t="s">
        <v>1399</v>
      </c>
      <c r="H2651" s="5">
        <v>2</v>
      </c>
      <c r="I2651" s="5" t="s">
        <v>5</v>
      </c>
      <c r="J2651" s="5">
        <v>0</v>
      </c>
      <c r="K2651" s="4">
        <v>45342</v>
      </c>
      <c r="L2651" s="5">
        <v>2</v>
      </c>
      <c r="M2651" s="5">
        <v>2024</v>
      </c>
      <c r="N2651" s="6">
        <v>350</v>
      </c>
      <c r="O2651" s="6">
        <f t="shared" ref="O2651:O2654" si="898">-N2651</f>
        <v>-350</v>
      </c>
      <c r="P2651" s="6">
        <f t="shared" ref="P2651:P2654" si="899">SUM(N2651+O2651)</f>
        <v>0</v>
      </c>
      <c r="Q2651" s="7">
        <v>4301523.0500000007</v>
      </c>
      <c r="R2651" s="44" t="s">
        <v>84</v>
      </c>
      <c r="S2651" s="1" t="s">
        <v>2426</v>
      </c>
    </row>
    <row r="2652" spans="1:19" ht="15" customHeight="1" x14ac:dyDescent="0.35">
      <c r="A2652" s="4">
        <v>45342</v>
      </c>
      <c r="B2652" s="5">
        <v>2</v>
      </c>
      <c r="C2652" s="5">
        <v>2024</v>
      </c>
      <c r="D2652" s="5" t="s">
        <v>2365</v>
      </c>
      <c r="E2652" s="5" t="s">
        <v>785</v>
      </c>
      <c r="F2652" s="1" t="s">
        <v>784</v>
      </c>
      <c r="G2652" s="99" t="s">
        <v>1129</v>
      </c>
      <c r="H2652" s="5">
        <v>1</v>
      </c>
      <c r="I2652" s="5" t="s">
        <v>5</v>
      </c>
      <c r="J2652" s="5">
        <v>0</v>
      </c>
      <c r="K2652" s="4">
        <v>45342</v>
      </c>
      <c r="L2652" s="5">
        <v>2</v>
      </c>
      <c r="M2652" s="5">
        <v>2024</v>
      </c>
      <c r="N2652" s="6">
        <v>50</v>
      </c>
      <c r="O2652" s="6">
        <f t="shared" si="898"/>
        <v>-50</v>
      </c>
      <c r="P2652" s="6">
        <f t="shared" si="899"/>
        <v>0</v>
      </c>
      <c r="Q2652" s="7">
        <v>4301573.0500000007</v>
      </c>
      <c r="R2652" s="44" t="s">
        <v>84</v>
      </c>
      <c r="S2652" s="1" t="s">
        <v>2426</v>
      </c>
    </row>
    <row r="2653" spans="1:19" ht="15" customHeight="1" x14ac:dyDescent="0.35">
      <c r="A2653" s="4">
        <v>45342</v>
      </c>
      <c r="B2653" s="5">
        <v>2</v>
      </c>
      <c r="C2653" s="5">
        <v>2024</v>
      </c>
      <c r="D2653" s="5" t="s">
        <v>2366</v>
      </c>
      <c r="E2653" s="5" t="s">
        <v>2367</v>
      </c>
      <c r="F2653" s="1" t="s">
        <v>2368</v>
      </c>
      <c r="G2653" s="99" t="s">
        <v>2141</v>
      </c>
      <c r="H2653" s="5">
        <v>1</v>
      </c>
      <c r="I2653" s="5" t="s">
        <v>5</v>
      </c>
      <c r="J2653" s="5">
        <v>0</v>
      </c>
      <c r="K2653" s="4">
        <v>45342</v>
      </c>
      <c r="L2653" s="5">
        <v>2</v>
      </c>
      <c r="M2653" s="5">
        <v>2024</v>
      </c>
      <c r="N2653" s="6">
        <v>575</v>
      </c>
      <c r="O2653" s="6">
        <f t="shared" si="898"/>
        <v>-575</v>
      </c>
      <c r="P2653" s="6">
        <f t="shared" si="899"/>
        <v>0</v>
      </c>
      <c r="Q2653" s="7">
        <v>4302148.0500000007</v>
      </c>
      <c r="R2653" s="44" t="s">
        <v>84</v>
      </c>
      <c r="S2653" s="1" t="s">
        <v>2431</v>
      </c>
    </row>
    <row r="2654" spans="1:19" ht="15" customHeight="1" x14ac:dyDescent="0.35">
      <c r="A2654" s="4">
        <v>45342</v>
      </c>
      <c r="B2654" s="5">
        <v>2</v>
      </c>
      <c r="C2654" s="5">
        <v>2024</v>
      </c>
      <c r="D2654" s="5" t="s">
        <v>2366</v>
      </c>
      <c r="E2654" s="5" t="s">
        <v>2367</v>
      </c>
      <c r="F2654" s="1" t="s">
        <v>2368</v>
      </c>
      <c r="G2654" s="99" t="s">
        <v>2369</v>
      </c>
      <c r="H2654" s="5">
        <v>1</v>
      </c>
      <c r="I2654" s="5" t="s">
        <v>5</v>
      </c>
      <c r="J2654" s="5">
        <v>0</v>
      </c>
      <c r="K2654" s="4">
        <v>45342</v>
      </c>
      <c r="L2654" s="5">
        <v>2</v>
      </c>
      <c r="M2654" s="5">
        <v>2024</v>
      </c>
      <c r="N2654" s="6">
        <v>48</v>
      </c>
      <c r="O2654" s="6">
        <f t="shared" si="898"/>
        <v>-48</v>
      </c>
      <c r="P2654" s="6">
        <f t="shared" si="899"/>
        <v>0</v>
      </c>
      <c r="Q2654" s="7">
        <v>4302196.0500000007</v>
      </c>
      <c r="R2654" s="44" t="s">
        <v>84</v>
      </c>
      <c r="S2654" s="1" t="s">
        <v>2431</v>
      </c>
    </row>
    <row r="2655" spans="1:19" ht="15" customHeight="1" x14ac:dyDescent="0.35">
      <c r="A2655" s="4">
        <v>45343</v>
      </c>
      <c r="B2655" s="5">
        <v>2</v>
      </c>
      <c r="C2655" s="5">
        <v>2024</v>
      </c>
      <c r="D2655" s="5" t="s">
        <v>2370</v>
      </c>
      <c r="E2655" s="5" t="s">
        <v>2151</v>
      </c>
      <c r="F2655" s="1" t="s">
        <v>2143</v>
      </c>
      <c r="G2655" s="99" t="s">
        <v>2297</v>
      </c>
      <c r="H2655" s="5">
        <v>1</v>
      </c>
      <c r="I2655" s="5" t="s">
        <v>5</v>
      </c>
      <c r="J2655" s="5">
        <v>0</v>
      </c>
      <c r="K2655" s="4">
        <v>45343</v>
      </c>
      <c r="L2655" s="5">
        <v>2</v>
      </c>
      <c r="M2655" s="5">
        <v>2024</v>
      </c>
      <c r="N2655" s="6">
        <v>1606</v>
      </c>
      <c r="O2655" s="6">
        <f t="shared" ref="O2655:O2656" si="900">-N2655</f>
        <v>-1606</v>
      </c>
      <c r="P2655" s="6">
        <f t="shared" ref="P2655:P2656" si="901">SUM(N2655+O2655)</f>
        <v>0</v>
      </c>
      <c r="Q2655" s="7">
        <v>4303802.0500000007</v>
      </c>
      <c r="R2655" s="44" t="s">
        <v>84</v>
      </c>
      <c r="S2655" s="1" t="s">
        <v>2430</v>
      </c>
    </row>
    <row r="2656" spans="1:19" ht="15" customHeight="1" x14ac:dyDescent="0.35">
      <c r="A2656" s="4">
        <v>45343</v>
      </c>
      <c r="B2656" s="5">
        <v>2</v>
      </c>
      <c r="C2656" s="5">
        <v>2024</v>
      </c>
      <c r="D2656" s="5" t="s">
        <v>2370</v>
      </c>
      <c r="E2656" s="5" t="s">
        <v>2151</v>
      </c>
      <c r="F2656" s="1" t="s">
        <v>2143</v>
      </c>
      <c r="G2656" s="99" t="s">
        <v>2298</v>
      </c>
      <c r="H2656" s="5">
        <v>3</v>
      </c>
      <c r="I2656" s="5" t="s">
        <v>5</v>
      </c>
      <c r="J2656" s="5">
        <v>0</v>
      </c>
      <c r="K2656" s="4">
        <v>45343</v>
      </c>
      <c r="L2656" s="5">
        <v>2</v>
      </c>
      <c r="M2656" s="5">
        <v>2024</v>
      </c>
      <c r="N2656" s="6">
        <v>630</v>
      </c>
      <c r="O2656" s="6">
        <f t="shared" si="900"/>
        <v>-630</v>
      </c>
      <c r="P2656" s="6">
        <f t="shared" si="901"/>
        <v>0</v>
      </c>
      <c r="Q2656" s="7">
        <v>4304432.0500000007</v>
      </c>
      <c r="R2656" s="44" t="s">
        <v>84</v>
      </c>
      <c r="S2656" s="1" t="s">
        <v>2430</v>
      </c>
    </row>
    <row r="2657" spans="1:18" ht="15" customHeight="1" x14ac:dyDescent="0.35">
      <c r="A2657" s="4">
        <v>45344</v>
      </c>
      <c r="B2657" s="5">
        <v>2</v>
      </c>
      <c r="C2657" s="5">
        <v>2024</v>
      </c>
      <c r="D2657" s="5" t="s">
        <v>2371</v>
      </c>
      <c r="E2657" s="5" t="s">
        <v>59</v>
      </c>
      <c r="F2657" s="1" t="s">
        <v>58</v>
      </c>
      <c r="G2657" s="99" t="s">
        <v>95</v>
      </c>
      <c r="H2657" s="5">
        <v>2</v>
      </c>
      <c r="I2657" s="5">
        <v>60</v>
      </c>
      <c r="J2657" s="5">
        <v>60</v>
      </c>
      <c r="K2657" s="4">
        <v>45404</v>
      </c>
      <c r="L2657" s="5">
        <v>4</v>
      </c>
      <c r="M2657" s="5">
        <v>2024</v>
      </c>
      <c r="N2657" s="6">
        <v>3212</v>
      </c>
      <c r="P2657" s="6">
        <v>3212</v>
      </c>
      <c r="Q2657" s="7">
        <v>4307644.0500000007</v>
      </c>
      <c r="R2657" s="44" t="s">
        <v>85</v>
      </c>
    </row>
    <row r="2658" spans="1:18" ht="15" customHeight="1" x14ac:dyDescent="0.35">
      <c r="A2658" s="4">
        <v>45344</v>
      </c>
      <c r="B2658" s="5">
        <v>2</v>
      </c>
      <c r="C2658" s="5">
        <v>2024</v>
      </c>
      <c r="D2658" s="5" t="s">
        <v>2371</v>
      </c>
      <c r="E2658" s="5" t="s">
        <v>59</v>
      </c>
      <c r="F2658" s="1" t="s">
        <v>58</v>
      </c>
      <c r="G2658" s="99" t="s">
        <v>616</v>
      </c>
      <c r="H2658" s="5">
        <v>1</v>
      </c>
      <c r="I2658" s="5">
        <v>60</v>
      </c>
      <c r="J2658" s="5">
        <v>60</v>
      </c>
      <c r="K2658" s="4">
        <v>45404</v>
      </c>
      <c r="L2658" s="5">
        <v>4</v>
      </c>
      <c r="M2658" s="5">
        <v>2024</v>
      </c>
      <c r="N2658" s="6">
        <v>1606</v>
      </c>
      <c r="P2658" s="6">
        <v>1606</v>
      </c>
      <c r="Q2658" s="7">
        <v>4309250.0500000007</v>
      </c>
      <c r="R2658" s="44" t="s">
        <v>85</v>
      </c>
    </row>
    <row r="2659" spans="1:18" ht="15" customHeight="1" x14ac:dyDescent="0.35">
      <c r="A2659" s="4">
        <v>45344</v>
      </c>
      <c r="B2659" s="5">
        <v>2</v>
      </c>
      <c r="C2659" s="5">
        <v>2024</v>
      </c>
      <c r="D2659" s="5" t="s">
        <v>2371</v>
      </c>
      <c r="E2659" s="5" t="s">
        <v>59</v>
      </c>
      <c r="F2659" s="1" t="s">
        <v>58</v>
      </c>
      <c r="G2659" s="99" t="s">
        <v>1411</v>
      </c>
      <c r="H2659" s="5">
        <v>2</v>
      </c>
      <c r="I2659" s="5">
        <v>60</v>
      </c>
      <c r="J2659" s="5">
        <v>60</v>
      </c>
      <c r="K2659" s="4">
        <v>45404</v>
      </c>
      <c r="L2659" s="5">
        <v>4</v>
      </c>
      <c r="M2659" s="5">
        <v>2024</v>
      </c>
      <c r="N2659" s="6">
        <v>626.4</v>
      </c>
      <c r="P2659" s="6">
        <v>626.4</v>
      </c>
      <c r="Q2659" s="7">
        <v>4309876.4500000011</v>
      </c>
      <c r="R2659" s="44" t="s">
        <v>85</v>
      </c>
    </row>
    <row r="2660" spans="1:18" ht="15" customHeight="1" x14ac:dyDescent="0.35">
      <c r="A2660" s="4">
        <v>45344</v>
      </c>
      <c r="B2660" s="5">
        <v>2</v>
      </c>
      <c r="C2660" s="5">
        <v>2024</v>
      </c>
      <c r="D2660" s="5" t="s">
        <v>2371</v>
      </c>
      <c r="E2660" s="5" t="s">
        <v>59</v>
      </c>
      <c r="F2660" s="1" t="s">
        <v>58</v>
      </c>
      <c r="G2660" s="99" t="s">
        <v>46</v>
      </c>
      <c r="H2660" s="5">
        <v>4</v>
      </c>
      <c r="I2660" s="5">
        <v>60</v>
      </c>
      <c r="J2660" s="5">
        <v>60</v>
      </c>
      <c r="K2660" s="4">
        <v>45404</v>
      </c>
      <c r="L2660" s="5">
        <v>4</v>
      </c>
      <c r="M2660" s="5">
        <v>2024</v>
      </c>
      <c r="N2660" s="6">
        <v>440</v>
      </c>
      <c r="P2660" s="6">
        <v>440</v>
      </c>
      <c r="Q2660" s="7">
        <v>4310316.4500000011</v>
      </c>
      <c r="R2660" s="44" t="s">
        <v>85</v>
      </c>
    </row>
    <row r="2661" spans="1:18" ht="15" customHeight="1" x14ac:dyDescent="0.35">
      <c r="A2661" s="4">
        <v>45345</v>
      </c>
      <c r="B2661" s="5">
        <v>2</v>
      </c>
      <c r="C2661" s="5">
        <v>2024</v>
      </c>
      <c r="D2661" s="5" t="s">
        <v>2372</v>
      </c>
      <c r="E2661" s="5" t="s">
        <v>399</v>
      </c>
      <c r="F2661" s="1" t="s">
        <v>400</v>
      </c>
      <c r="G2661" s="99" t="s">
        <v>95</v>
      </c>
      <c r="H2661" s="5">
        <v>1</v>
      </c>
      <c r="I2661" s="5" t="s">
        <v>5</v>
      </c>
      <c r="J2661" s="5">
        <v>0</v>
      </c>
      <c r="K2661" s="4">
        <v>45345</v>
      </c>
      <c r="L2661" s="5">
        <v>2</v>
      </c>
      <c r="M2661" s="5">
        <v>2024</v>
      </c>
      <c r="N2661" s="6">
        <v>1738</v>
      </c>
      <c r="P2661" s="6">
        <v>1738</v>
      </c>
      <c r="Q2661" s="7">
        <v>4312054.4500000011</v>
      </c>
      <c r="R2661" s="44" t="s">
        <v>84</v>
      </c>
    </row>
    <row r="2662" spans="1:18" ht="15" customHeight="1" x14ac:dyDescent="0.35">
      <c r="A2662" s="4">
        <v>45345</v>
      </c>
      <c r="B2662" s="5">
        <v>2</v>
      </c>
      <c r="C2662" s="5">
        <v>2024</v>
      </c>
      <c r="D2662" s="5" t="s">
        <v>2372</v>
      </c>
      <c r="E2662" s="5" t="s">
        <v>399</v>
      </c>
      <c r="F2662" s="1" t="s">
        <v>400</v>
      </c>
      <c r="G2662" s="99" t="s">
        <v>2145</v>
      </c>
      <c r="H2662" s="5">
        <v>1</v>
      </c>
      <c r="I2662" s="5" t="s">
        <v>5</v>
      </c>
      <c r="J2662" s="5">
        <v>0</v>
      </c>
      <c r="K2662" s="4">
        <v>45345</v>
      </c>
      <c r="L2662" s="5">
        <v>2</v>
      </c>
      <c r="M2662" s="5">
        <v>2024</v>
      </c>
      <c r="N2662" s="6">
        <v>405</v>
      </c>
      <c r="P2662" s="6">
        <v>405</v>
      </c>
      <c r="Q2662" s="7">
        <v>4312459.4500000011</v>
      </c>
      <c r="R2662" s="44" t="s">
        <v>84</v>
      </c>
    </row>
    <row r="2663" spans="1:18" ht="15" customHeight="1" x14ac:dyDescent="0.35">
      <c r="A2663" s="4">
        <v>45345</v>
      </c>
      <c r="B2663" s="5">
        <v>2</v>
      </c>
      <c r="C2663" s="5">
        <v>2024</v>
      </c>
      <c r="D2663" s="5" t="s">
        <v>2372</v>
      </c>
      <c r="E2663" s="5" t="s">
        <v>399</v>
      </c>
      <c r="F2663" s="1" t="s">
        <v>400</v>
      </c>
      <c r="G2663" s="99" t="s">
        <v>791</v>
      </c>
      <c r="H2663" s="5">
        <v>3</v>
      </c>
      <c r="I2663" s="5" t="s">
        <v>5</v>
      </c>
      <c r="J2663" s="5">
        <v>0</v>
      </c>
      <c r="K2663" s="4">
        <v>45345</v>
      </c>
      <c r="L2663" s="5">
        <v>2</v>
      </c>
      <c r="M2663" s="5">
        <v>2024</v>
      </c>
      <c r="N2663" s="6">
        <v>187.5</v>
      </c>
      <c r="P2663" s="6">
        <v>187.5</v>
      </c>
      <c r="Q2663" s="7">
        <v>4312646.9500000011</v>
      </c>
      <c r="R2663" s="44" t="s">
        <v>84</v>
      </c>
    </row>
    <row r="2664" spans="1:18" ht="15" customHeight="1" x14ac:dyDescent="0.35">
      <c r="A2664" s="4">
        <v>45345</v>
      </c>
      <c r="B2664" s="5">
        <v>2</v>
      </c>
      <c r="C2664" s="5">
        <v>2024</v>
      </c>
      <c r="D2664" s="5" t="s">
        <v>2372</v>
      </c>
      <c r="E2664" s="5" t="s">
        <v>399</v>
      </c>
      <c r="F2664" s="1" t="s">
        <v>400</v>
      </c>
      <c r="G2664" s="99" t="s">
        <v>944</v>
      </c>
      <c r="H2664" s="5">
        <v>1</v>
      </c>
      <c r="I2664" s="5" t="s">
        <v>5</v>
      </c>
      <c r="J2664" s="5">
        <v>0</v>
      </c>
      <c r="K2664" s="4">
        <v>45345</v>
      </c>
      <c r="L2664" s="5">
        <v>2</v>
      </c>
      <c r="M2664" s="5">
        <v>2024</v>
      </c>
      <c r="N2664" s="6">
        <v>420</v>
      </c>
      <c r="P2664" s="6">
        <v>420</v>
      </c>
      <c r="Q2664" s="7">
        <v>4313066.9500000011</v>
      </c>
      <c r="R2664" s="44" t="s">
        <v>84</v>
      </c>
    </row>
    <row r="2665" spans="1:18" ht="15" customHeight="1" x14ac:dyDescent="0.35">
      <c r="A2665" s="4">
        <v>45345</v>
      </c>
      <c r="B2665" s="5">
        <v>2</v>
      </c>
      <c r="C2665" s="5">
        <v>2024</v>
      </c>
      <c r="D2665" s="5" t="s">
        <v>2372</v>
      </c>
      <c r="E2665" s="5" t="s">
        <v>399</v>
      </c>
      <c r="F2665" s="1" t="s">
        <v>400</v>
      </c>
      <c r="G2665" s="99" t="s">
        <v>2373</v>
      </c>
      <c r="H2665" s="5">
        <v>1</v>
      </c>
      <c r="I2665" s="5" t="s">
        <v>5</v>
      </c>
      <c r="J2665" s="5">
        <v>0</v>
      </c>
      <c r="K2665" s="4">
        <v>45345</v>
      </c>
      <c r="L2665" s="5">
        <v>2</v>
      </c>
      <c r="M2665" s="5">
        <v>2024</v>
      </c>
      <c r="N2665" s="6">
        <v>150</v>
      </c>
      <c r="P2665" s="6">
        <v>150</v>
      </c>
      <c r="Q2665" s="7">
        <v>4313216.9500000011</v>
      </c>
      <c r="R2665" s="44" t="s">
        <v>84</v>
      </c>
    </row>
    <row r="2666" spans="1:18" ht="15" customHeight="1" x14ac:dyDescent="0.35">
      <c r="A2666" s="4">
        <v>45345</v>
      </c>
      <c r="B2666" s="5">
        <v>2</v>
      </c>
      <c r="C2666" s="5">
        <v>2024</v>
      </c>
      <c r="D2666" s="5" t="s">
        <v>2372</v>
      </c>
      <c r="E2666" s="5" t="s">
        <v>399</v>
      </c>
      <c r="F2666" s="1" t="s">
        <v>400</v>
      </c>
      <c r="G2666" s="99" t="s">
        <v>1660</v>
      </c>
      <c r="H2666" s="5">
        <v>1</v>
      </c>
      <c r="I2666" s="5" t="s">
        <v>5</v>
      </c>
      <c r="J2666" s="5">
        <v>0</v>
      </c>
      <c r="K2666" s="4">
        <v>45345</v>
      </c>
      <c r="L2666" s="5">
        <v>2</v>
      </c>
      <c r="M2666" s="5">
        <v>2024</v>
      </c>
      <c r="N2666" s="6">
        <v>160</v>
      </c>
      <c r="P2666" s="6">
        <v>160</v>
      </c>
      <c r="Q2666" s="7">
        <v>4313376.9500000011</v>
      </c>
      <c r="R2666" s="44" t="s">
        <v>84</v>
      </c>
    </row>
    <row r="2667" spans="1:18" ht="15" customHeight="1" x14ac:dyDescent="0.35">
      <c r="A2667" s="4">
        <v>45348</v>
      </c>
      <c r="B2667" s="5">
        <v>2</v>
      </c>
      <c r="C2667" s="5">
        <v>2024</v>
      </c>
      <c r="D2667" s="5" t="s">
        <v>2374</v>
      </c>
      <c r="E2667" s="5" t="s">
        <v>2015</v>
      </c>
      <c r="F2667" s="1" t="s">
        <v>2012</v>
      </c>
      <c r="G2667" s="99" t="s">
        <v>1110</v>
      </c>
      <c r="H2667" s="5">
        <v>7</v>
      </c>
      <c r="I2667" s="5" t="s">
        <v>5</v>
      </c>
      <c r="J2667" s="5">
        <v>0</v>
      </c>
      <c r="K2667" s="4">
        <v>45348</v>
      </c>
      <c r="L2667" s="5">
        <v>2</v>
      </c>
      <c r="M2667" s="5">
        <v>2024</v>
      </c>
      <c r="N2667" s="6">
        <v>437.5</v>
      </c>
      <c r="P2667" s="6">
        <v>437.5</v>
      </c>
      <c r="Q2667" s="7">
        <v>4313814.4500000011</v>
      </c>
      <c r="R2667" s="44" t="s">
        <v>84</v>
      </c>
    </row>
    <row r="2668" spans="1:18" ht="15" customHeight="1" x14ac:dyDescent="0.35">
      <c r="A2668" s="4">
        <v>45348</v>
      </c>
      <c r="B2668" s="5">
        <v>2</v>
      </c>
      <c r="C2668" s="5">
        <v>2024</v>
      </c>
      <c r="D2668" s="5" t="s">
        <v>2375</v>
      </c>
      <c r="E2668" s="5" t="s">
        <v>2015</v>
      </c>
      <c r="F2668" s="1" t="s">
        <v>2012</v>
      </c>
      <c r="G2668" s="99" t="s">
        <v>1733</v>
      </c>
      <c r="H2668" s="5">
        <v>7</v>
      </c>
      <c r="I2668" s="5" t="s">
        <v>5</v>
      </c>
      <c r="J2668" s="5">
        <v>0</v>
      </c>
      <c r="K2668" s="4">
        <v>45348</v>
      </c>
      <c r="L2668" s="5">
        <v>2</v>
      </c>
      <c r="M2668" s="5">
        <v>2024</v>
      </c>
      <c r="N2668" s="6">
        <v>11121</v>
      </c>
      <c r="P2668" s="6">
        <v>11121</v>
      </c>
      <c r="Q2668" s="7">
        <v>4324935.4500000011</v>
      </c>
      <c r="R2668" s="44" t="s">
        <v>84</v>
      </c>
    </row>
    <row r="2669" spans="1:18" ht="15" customHeight="1" x14ac:dyDescent="0.35">
      <c r="A2669" s="4">
        <v>45348</v>
      </c>
      <c r="B2669" s="5">
        <v>2</v>
      </c>
      <c r="C2669" s="5">
        <v>2024</v>
      </c>
      <c r="D2669" s="5" t="s">
        <v>2375</v>
      </c>
      <c r="E2669" s="5" t="s">
        <v>2015</v>
      </c>
      <c r="F2669" s="1" t="s">
        <v>2012</v>
      </c>
      <c r="G2669" s="99" t="s">
        <v>2376</v>
      </c>
      <c r="H2669" s="5">
        <v>19</v>
      </c>
      <c r="I2669" s="5" t="s">
        <v>5</v>
      </c>
      <c r="J2669" s="5">
        <v>0</v>
      </c>
      <c r="K2669" s="4">
        <v>45348</v>
      </c>
      <c r="L2669" s="5">
        <v>2</v>
      </c>
      <c r="M2669" s="5">
        <v>2024</v>
      </c>
      <c r="N2669" s="6">
        <v>4077.4</v>
      </c>
      <c r="P2669" s="6">
        <v>4077.4</v>
      </c>
      <c r="Q2669" s="7">
        <v>4329012.8500000015</v>
      </c>
      <c r="R2669" s="44" t="s">
        <v>84</v>
      </c>
    </row>
    <row r="2670" spans="1:18" ht="15" customHeight="1" x14ac:dyDescent="0.35">
      <c r="A2670" s="4">
        <v>45348</v>
      </c>
      <c r="B2670" s="5">
        <v>2</v>
      </c>
      <c r="C2670" s="5">
        <v>2024</v>
      </c>
      <c r="D2670" s="5" t="s">
        <v>2375</v>
      </c>
      <c r="E2670" s="5" t="s">
        <v>2015</v>
      </c>
      <c r="F2670" s="1" t="s">
        <v>2012</v>
      </c>
      <c r="G2670" s="99" t="s">
        <v>1922</v>
      </c>
      <c r="H2670" s="5">
        <v>10</v>
      </c>
      <c r="I2670" s="5" t="s">
        <v>5</v>
      </c>
      <c r="J2670" s="5">
        <v>0</v>
      </c>
      <c r="K2670" s="4">
        <v>45348</v>
      </c>
      <c r="L2670" s="5">
        <v>2</v>
      </c>
      <c r="M2670" s="5">
        <v>2024</v>
      </c>
      <c r="N2670" s="6">
        <v>2340</v>
      </c>
      <c r="P2670" s="6">
        <v>2340</v>
      </c>
      <c r="Q2670" s="7">
        <v>4331352.8500000015</v>
      </c>
      <c r="R2670" s="44" t="s">
        <v>84</v>
      </c>
    </row>
    <row r="2671" spans="1:18" ht="15" customHeight="1" x14ac:dyDescent="0.35">
      <c r="A2671" s="4">
        <v>45348</v>
      </c>
      <c r="B2671" s="5">
        <v>2</v>
      </c>
      <c r="C2671" s="5">
        <v>2024</v>
      </c>
      <c r="D2671" s="5" t="s">
        <v>2375</v>
      </c>
      <c r="E2671" s="5" t="s">
        <v>2015</v>
      </c>
      <c r="F2671" s="1" t="s">
        <v>2012</v>
      </c>
      <c r="G2671" s="99" t="s">
        <v>1061</v>
      </c>
      <c r="H2671" s="5">
        <v>4</v>
      </c>
      <c r="I2671" s="5" t="s">
        <v>5</v>
      </c>
      <c r="J2671" s="5">
        <v>0</v>
      </c>
      <c r="K2671" s="4">
        <v>45348</v>
      </c>
      <c r="L2671" s="5">
        <v>2</v>
      </c>
      <c r="M2671" s="5">
        <v>2024</v>
      </c>
      <c r="N2671" s="6">
        <v>380</v>
      </c>
      <c r="P2671" s="6">
        <v>380</v>
      </c>
      <c r="Q2671" s="7">
        <v>4331732.8500000015</v>
      </c>
      <c r="R2671" s="44" t="s">
        <v>84</v>
      </c>
    </row>
    <row r="2672" spans="1:18" ht="15" customHeight="1" x14ac:dyDescent="0.35">
      <c r="A2672" s="4">
        <v>45348</v>
      </c>
      <c r="B2672" s="5">
        <v>2</v>
      </c>
      <c r="C2672" s="5">
        <v>2024</v>
      </c>
      <c r="D2672" s="5" t="s">
        <v>2375</v>
      </c>
      <c r="E2672" s="5" t="s">
        <v>2015</v>
      </c>
      <c r="F2672" s="1" t="s">
        <v>2012</v>
      </c>
      <c r="G2672" s="99" t="s">
        <v>2002</v>
      </c>
      <c r="H2672" s="5">
        <v>1</v>
      </c>
      <c r="I2672" s="5" t="s">
        <v>5</v>
      </c>
      <c r="J2672" s="5">
        <v>0</v>
      </c>
      <c r="K2672" s="4">
        <v>45348</v>
      </c>
      <c r="L2672" s="5">
        <v>2</v>
      </c>
      <c r="M2672" s="5">
        <v>2024</v>
      </c>
      <c r="N2672" s="6">
        <v>900</v>
      </c>
      <c r="P2672" s="6">
        <v>900</v>
      </c>
      <c r="Q2672" s="7">
        <v>4332632.8500000015</v>
      </c>
      <c r="R2672" s="44" t="s">
        <v>84</v>
      </c>
    </row>
    <row r="2673" spans="1:19" ht="15" customHeight="1" x14ac:dyDescent="0.35">
      <c r="A2673" s="4">
        <v>45349</v>
      </c>
      <c r="B2673" s="5">
        <v>2</v>
      </c>
      <c r="C2673" s="5">
        <v>2024</v>
      </c>
      <c r="D2673" s="5" t="s">
        <v>2377</v>
      </c>
      <c r="E2673" s="5" t="s">
        <v>785</v>
      </c>
      <c r="F2673" s="1" t="s">
        <v>784</v>
      </c>
      <c r="G2673" s="99" t="s">
        <v>2148</v>
      </c>
      <c r="H2673" s="5">
        <v>2</v>
      </c>
      <c r="I2673" s="5" t="s">
        <v>5</v>
      </c>
      <c r="J2673" s="5">
        <v>0</v>
      </c>
      <c r="K2673" s="4">
        <v>45349</v>
      </c>
      <c r="L2673" s="5">
        <v>2</v>
      </c>
      <c r="M2673" s="5">
        <v>2024</v>
      </c>
      <c r="N2673" s="6">
        <v>567.6</v>
      </c>
      <c r="O2673" s="6">
        <f t="shared" ref="O2673" si="902">-N2673</f>
        <v>-567.6</v>
      </c>
      <c r="P2673" s="6">
        <f t="shared" ref="P2673" si="903">SUM(N2673+O2673)</f>
        <v>0</v>
      </c>
      <c r="Q2673" s="7">
        <v>4333200.4500000011</v>
      </c>
      <c r="R2673" s="44" t="s">
        <v>84</v>
      </c>
      <c r="S2673" s="1" t="s">
        <v>2426</v>
      </c>
    </row>
    <row r="2674" spans="1:19" ht="15" customHeight="1" x14ac:dyDescent="0.35">
      <c r="A2674" s="4">
        <v>45350</v>
      </c>
      <c r="B2674" s="5">
        <v>2</v>
      </c>
      <c r="C2674" s="5">
        <v>2024</v>
      </c>
      <c r="D2674" s="5" t="s">
        <v>2378</v>
      </c>
      <c r="E2674" s="5" t="s">
        <v>2015</v>
      </c>
      <c r="F2674" s="1" t="s">
        <v>2012</v>
      </c>
      <c r="G2674" s="99" t="s">
        <v>1073</v>
      </c>
      <c r="H2674" s="5">
        <v>1</v>
      </c>
      <c r="I2674" s="5" t="s">
        <v>5</v>
      </c>
      <c r="J2674" s="5">
        <v>0</v>
      </c>
      <c r="K2674" s="4">
        <v>45350</v>
      </c>
      <c r="L2674" s="5">
        <v>2</v>
      </c>
      <c r="M2674" s="5">
        <v>2024</v>
      </c>
      <c r="N2674" s="6">
        <v>1000</v>
      </c>
      <c r="P2674" s="6">
        <v>1000</v>
      </c>
      <c r="Q2674" s="7">
        <v>4334200.4500000011</v>
      </c>
      <c r="R2674" s="44" t="s">
        <v>84</v>
      </c>
    </row>
    <row r="2675" spans="1:19" ht="15" customHeight="1" x14ac:dyDescent="0.35">
      <c r="A2675" s="4"/>
      <c r="G2675" s="99"/>
      <c r="K2675" s="4"/>
      <c r="Q2675" s="7"/>
      <c r="R2675" s="44"/>
    </row>
    <row r="2676" spans="1:19" ht="15" customHeight="1" x14ac:dyDescent="0.35">
      <c r="A2676" s="4"/>
      <c r="G2676" s="99"/>
      <c r="K2676" s="4"/>
      <c r="Q2676" s="7"/>
      <c r="R2676" s="44"/>
    </row>
    <row r="2677" spans="1:19" x14ac:dyDescent="0.35">
      <c r="K2677" s="4"/>
      <c r="Q2677" s="51"/>
    </row>
    <row r="2678" spans="1:19" x14ac:dyDescent="0.35">
      <c r="K2678" s="11" t="s">
        <v>194</v>
      </c>
      <c r="N2678" s="30">
        <f>SUM(N2:N2677)</f>
        <v>4325192.45</v>
      </c>
      <c r="O2678" s="32">
        <f>SUM(O2:O2677)</f>
        <v>-3608058.2500000009</v>
      </c>
      <c r="P2678" s="34">
        <f>SUM(P2:P2677)</f>
        <v>717134.2000000003</v>
      </c>
      <c r="Q2678" s="52">
        <f>SUM(N2678+O2678)</f>
        <v>717134.19999999925</v>
      </c>
    </row>
    <row r="2679" spans="1:19" x14ac:dyDescent="0.35">
      <c r="N2679" s="31" t="s">
        <v>197</v>
      </c>
      <c r="O2679" s="33" t="s">
        <v>195</v>
      </c>
      <c r="P2679" s="35" t="s">
        <v>196</v>
      </c>
      <c r="Q2679" s="53"/>
    </row>
    <row r="2680" spans="1:19" x14ac:dyDescent="0.35">
      <c r="N2680" s="28"/>
      <c r="O2680" s="28"/>
      <c r="P2680" s="28"/>
      <c r="Q2680" s="28"/>
    </row>
    <row r="2681" spans="1:19" x14ac:dyDescent="0.35">
      <c r="Q2681" s="51"/>
    </row>
    <row r="2682" spans="1:19" x14ac:dyDescent="0.35">
      <c r="O2682" s="32">
        <f>SUM(O2678)</f>
        <v>-3608058.2500000009</v>
      </c>
      <c r="P2682" s="27" t="s">
        <v>193</v>
      </c>
      <c r="Q2682" s="54" t="s">
        <v>195</v>
      </c>
    </row>
    <row r="2683" spans="1:19" x14ac:dyDescent="0.35">
      <c r="O2683" s="6">
        <v>0.5</v>
      </c>
      <c r="P2683" s="27" t="s">
        <v>193</v>
      </c>
      <c r="Q2683" s="50" t="s">
        <v>284</v>
      </c>
    </row>
    <row r="2684" spans="1:19" x14ac:dyDescent="0.35">
      <c r="P2684" s="27"/>
      <c r="Q2684" s="50"/>
    </row>
    <row r="2685" spans="1:19" ht="16" thickBot="1" x14ac:dyDescent="0.4">
      <c r="O2685" s="29">
        <f>SUM(O2682:O2684)</f>
        <v>-3608057.7500000009</v>
      </c>
      <c r="P2685" s="27" t="s">
        <v>193</v>
      </c>
      <c r="Q2685" s="49" t="s">
        <v>2432</v>
      </c>
    </row>
    <row r="2686" spans="1:19" ht="16" thickTop="1" x14ac:dyDescent="0.35">
      <c r="Q2686" s="51"/>
    </row>
    <row r="2687" spans="1:19" x14ac:dyDescent="0.35">
      <c r="Q2687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49"/>
  <sheetViews>
    <sheetView topLeftCell="A31" workbookViewId="0">
      <selection activeCell="D50" sqref="D50"/>
    </sheetView>
  </sheetViews>
  <sheetFormatPr defaultRowHeight="14.5" x14ac:dyDescent="0.35"/>
  <cols>
    <col min="1" max="1" width="38.36328125" bestFit="1" customWidth="1"/>
    <col min="2" max="2" width="16" style="118" bestFit="1" customWidth="1"/>
    <col min="3" max="3" width="17.54296875" style="118" bestFit="1" customWidth="1"/>
    <col min="4" max="4" width="7.453125" style="118" bestFit="1" customWidth="1"/>
    <col min="5" max="5" width="13.453125" style="118" bestFit="1" customWidth="1"/>
  </cols>
  <sheetData>
    <row r="1" spans="1:5" x14ac:dyDescent="0.35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5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5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5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5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5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5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5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5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5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5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5">
      <c r="A12" t="s">
        <v>173</v>
      </c>
      <c r="B12" s="118" t="s">
        <v>174</v>
      </c>
      <c r="C12" s="118" t="s">
        <v>5</v>
      </c>
      <c r="D12" s="118">
        <v>0</v>
      </c>
      <c r="E12" s="118" t="s">
        <v>84</v>
      </c>
    </row>
    <row r="13" spans="1:5" x14ac:dyDescent="0.35">
      <c r="A13" t="s">
        <v>2022</v>
      </c>
      <c r="B13" s="118" t="s">
        <v>1696</v>
      </c>
      <c r="C13" s="118" t="s">
        <v>5</v>
      </c>
      <c r="D13" s="118">
        <v>0</v>
      </c>
      <c r="E13" s="118" t="s">
        <v>5</v>
      </c>
    </row>
    <row r="14" spans="1:5" x14ac:dyDescent="0.35">
      <c r="A14" t="s">
        <v>1453</v>
      </c>
      <c r="B14" s="118" t="s">
        <v>227</v>
      </c>
      <c r="C14" s="118" t="s">
        <v>5</v>
      </c>
      <c r="D14" s="118">
        <v>0</v>
      </c>
      <c r="E14" s="118" t="s">
        <v>85</v>
      </c>
    </row>
    <row r="15" spans="1:5" x14ac:dyDescent="0.35">
      <c r="A15" t="s">
        <v>262</v>
      </c>
      <c r="B15" s="118" t="s">
        <v>257</v>
      </c>
      <c r="C15" s="118" t="s">
        <v>5</v>
      </c>
      <c r="D15" s="118">
        <v>0</v>
      </c>
      <c r="E15" s="118" t="s">
        <v>5</v>
      </c>
    </row>
    <row r="16" spans="1:5" x14ac:dyDescent="0.35">
      <c r="A16" t="s">
        <v>280</v>
      </c>
      <c r="B16" s="118" t="s">
        <v>279</v>
      </c>
      <c r="C16" s="118" t="s">
        <v>5</v>
      </c>
      <c r="D16" s="118">
        <v>0</v>
      </c>
      <c r="E16" s="118" t="s">
        <v>84</v>
      </c>
    </row>
    <row r="17" spans="1:5" x14ac:dyDescent="0.35">
      <c r="A17" t="s">
        <v>289</v>
      </c>
      <c r="B17" s="118" t="s">
        <v>288</v>
      </c>
      <c r="C17" s="118" t="s">
        <v>5</v>
      </c>
      <c r="D17" s="118">
        <v>0</v>
      </c>
      <c r="E17" s="118" t="s">
        <v>84</v>
      </c>
    </row>
    <row r="18" spans="1:5" x14ac:dyDescent="0.35">
      <c r="A18" t="s">
        <v>1697</v>
      </c>
      <c r="B18" s="118" t="s">
        <v>364</v>
      </c>
      <c r="C18" s="118" t="s">
        <v>5</v>
      </c>
      <c r="D18" s="118">
        <v>0</v>
      </c>
      <c r="E18" s="118" t="s">
        <v>84</v>
      </c>
    </row>
    <row r="19" spans="1:5" x14ac:dyDescent="0.35">
      <c r="A19" t="s">
        <v>375</v>
      </c>
      <c r="B19" s="118" t="s">
        <v>374</v>
      </c>
      <c r="C19" s="118" t="s">
        <v>5</v>
      </c>
      <c r="D19" s="118">
        <v>0</v>
      </c>
      <c r="E19" s="118" t="s">
        <v>84</v>
      </c>
    </row>
    <row r="20" spans="1:5" x14ac:dyDescent="0.35">
      <c r="A20" t="s">
        <v>400</v>
      </c>
      <c r="B20" s="118" t="s">
        <v>399</v>
      </c>
      <c r="C20" s="118" t="s">
        <v>5</v>
      </c>
      <c r="D20" s="118">
        <v>0</v>
      </c>
      <c r="E20" s="118" t="s">
        <v>84</v>
      </c>
    </row>
    <row r="21" spans="1:5" x14ac:dyDescent="0.35">
      <c r="A21" t="s">
        <v>409</v>
      </c>
      <c r="B21" s="118" t="s">
        <v>408</v>
      </c>
      <c r="C21" s="118" t="s">
        <v>5</v>
      </c>
      <c r="D21" s="118">
        <v>0</v>
      </c>
      <c r="E21" s="118" t="s">
        <v>84</v>
      </c>
    </row>
    <row r="22" spans="1:5" ht="15.5" x14ac:dyDescent="0.35">
      <c r="A22" t="s">
        <v>491</v>
      </c>
      <c r="B22" s="118" t="s">
        <v>474</v>
      </c>
      <c r="C22" s="118" t="s">
        <v>5</v>
      </c>
      <c r="D22" s="118">
        <v>0</v>
      </c>
      <c r="E22" s="44" t="s">
        <v>86</v>
      </c>
    </row>
    <row r="23" spans="1:5" x14ac:dyDescent="0.35">
      <c r="A23" t="s">
        <v>637</v>
      </c>
      <c r="B23" s="118" t="s">
        <v>636</v>
      </c>
      <c r="C23" s="118" t="s">
        <v>5</v>
      </c>
      <c r="D23" s="118">
        <v>0</v>
      </c>
      <c r="E23" s="118" t="s">
        <v>84</v>
      </c>
    </row>
    <row r="24" spans="1:5" x14ac:dyDescent="0.35">
      <c r="A24" t="s">
        <v>665</v>
      </c>
      <c r="B24" s="118" t="s">
        <v>664</v>
      </c>
      <c r="C24" s="118" t="s">
        <v>5</v>
      </c>
      <c r="D24" s="118">
        <v>0</v>
      </c>
      <c r="E24" s="118" t="s">
        <v>84</v>
      </c>
    </row>
    <row r="25" spans="1:5" x14ac:dyDescent="0.35">
      <c r="A25" t="s">
        <v>773</v>
      </c>
      <c r="B25" s="118" t="s">
        <v>704</v>
      </c>
      <c r="C25" s="118" t="s">
        <v>5</v>
      </c>
      <c r="D25" s="118">
        <v>0</v>
      </c>
      <c r="E25" s="118" t="s">
        <v>84</v>
      </c>
    </row>
    <row r="26" spans="1:5" x14ac:dyDescent="0.35">
      <c r="A26" t="s">
        <v>709</v>
      </c>
      <c r="B26" s="118" t="s">
        <v>710</v>
      </c>
      <c r="C26" s="118" t="s">
        <v>5</v>
      </c>
      <c r="D26" s="118">
        <v>0</v>
      </c>
      <c r="E26" s="118" t="s">
        <v>84</v>
      </c>
    </row>
    <row r="27" spans="1:5" x14ac:dyDescent="0.35">
      <c r="A27" t="s">
        <v>784</v>
      </c>
      <c r="B27" s="118" t="s">
        <v>785</v>
      </c>
      <c r="C27" s="118" t="s">
        <v>5</v>
      </c>
      <c r="D27" s="118">
        <v>0</v>
      </c>
      <c r="E27" s="118" t="s">
        <v>84</v>
      </c>
    </row>
    <row r="28" spans="1:5" x14ac:dyDescent="0.35">
      <c r="A28" t="s">
        <v>859</v>
      </c>
      <c r="B28" s="118" t="s">
        <v>860</v>
      </c>
      <c r="C28" s="118" t="s">
        <v>5</v>
      </c>
      <c r="D28" s="118">
        <v>0</v>
      </c>
      <c r="E28" s="118" t="s">
        <v>84</v>
      </c>
    </row>
    <row r="29" spans="1:5" x14ac:dyDescent="0.35">
      <c r="A29" t="s">
        <v>1699</v>
      </c>
      <c r="B29" s="118" t="s">
        <v>1698</v>
      </c>
      <c r="C29" s="118" t="s">
        <v>5</v>
      </c>
      <c r="D29" s="118">
        <v>0</v>
      </c>
      <c r="E29" s="118" t="s">
        <v>84</v>
      </c>
    </row>
    <row r="30" spans="1:5" x14ac:dyDescent="0.35">
      <c r="A30" t="s">
        <v>958</v>
      </c>
      <c r="B30" s="118" t="s">
        <v>929</v>
      </c>
      <c r="C30" s="118" t="s">
        <v>5</v>
      </c>
      <c r="D30" s="118">
        <v>0</v>
      </c>
      <c r="E30" s="118" t="s">
        <v>84</v>
      </c>
    </row>
    <row r="31" spans="1:5" x14ac:dyDescent="0.35">
      <c r="A31" t="s">
        <v>1057</v>
      </c>
      <c r="B31" s="118" t="s">
        <v>1700</v>
      </c>
      <c r="C31" s="118" t="s">
        <v>5</v>
      </c>
      <c r="D31" s="118">
        <v>0</v>
      </c>
      <c r="E31" s="118" t="s">
        <v>84</v>
      </c>
    </row>
    <row r="32" spans="1:5" x14ac:dyDescent="0.35">
      <c r="A32" t="s">
        <v>1051</v>
      </c>
      <c r="B32" s="118" t="s">
        <v>1052</v>
      </c>
      <c r="C32" s="118" t="s">
        <v>5</v>
      </c>
      <c r="D32" s="118">
        <v>0</v>
      </c>
      <c r="E32" s="118" t="s">
        <v>84</v>
      </c>
    </row>
    <row r="33" spans="1:5" x14ac:dyDescent="0.35">
      <c r="A33" t="s">
        <v>1057</v>
      </c>
      <c r="B33" s="118" t="s">
        <v>1052</v>
      </c>
      <c r="C33" s="118" t="s">
        <v>5</v>
      </c>
      <c r="D33" s="118">
        <v>0</v>
      </c>
      <c r="E33" s="118" t="s">
        <v>84</v>
      </c>
    </row>
    <row r="34" spans="1:5" x14ac:dyDescent="0.35">
      <c r="A34" t="s">
        <v>1101</v>
      </c>
      <c r="B34" s="118" t="s">
        <v>1098</v>
      </c>
      <c r="C34" s="118" t="s">
        <v>5</v>
      </c>
      <c r="D34" s="118">
        <v>0</v>
      </c>
      <c r="E34" s="118" t="s">
        <v>84</v>
      </c>
    </row>
    <row r="35" spans="1:5" x14ac:dyDescent="0.35">
      <c r="A35" t="s">
        <v>1100</v>
      </c>
      <c r="B35" s="118" t="s">
        <v>1099</v>
      </c>
      <c r="C35" s="118" t="s">
        <v>5</v>
      </c>
      <c r="D35" s="118">
        <v>0</v>
      </c>
      <c r="E35" s="118" t="s">
        <v>84</v>
      </c>
    </row>
    <row r="36" spans="1:5" x14ac:dyDescent="0.35">
      <c r="A36" t="s">
        <v>1196</v>
      </c>
      <c r="B36" s="118" t="s">
        <v>1202</v>
      </c>
      <c r="C36" s="118" t="s">
        <v>5</v>
      </c>
      <c r="D36" s="118">
        <v>0</v>
      </c>
      <c r="E36" s="118" t="s">
        <v>84</v>
      </c>
    </row>
    <row r="37" spans="1:5" x14ac:dyDescent="0.35">
      <c r="A37" t="s">
        <v>1257</v>
      </c>
      <c r="B37" s="118" t="s">
        <v>1261</v>
      </c>
      <c r="C37" s="118" t="s">
        <v>5</v>
      </c>
      <c r="D37" s="118">
        <v>0</v>
      </c>
      <c r="E37" s="118" t="s">
        <v>84</v>
      </c>
    </row>
    <row r="38" spans="1:5" x14ac:dyDescent="0.35">
      <c r="A38" t="s">
        <v>1304</v>
      </c>
      <c r="B38" s="118" t="s">
        <v>1305</v>
      </c>
      <c r="C38" s="118" t="s">
        <v>5</v>
      </c>
      <c r="D38" s="118">
        <v>0</v>
      </c>
      <c r="E38" s="118" t="s">
        <v>84</v>
      </c>
    </row>
    <row r="39" spans="1:5" ht="15.5" x14ac:dyDescent="0.35">
      <c r="A39" t="s">
        <v>1309</v>
      </c>
      <c r="B39" s="118" t="s">
        <v>1310</v>
      </c>
      <c r="C39" s="118">
        <v>30</v>
      </c>
      <c r="D39" s="118">
        <v>30</v>
      </c>
      <c r="E39" s="44" t="s">
        <v>85</v>
      </c>
    </row>
    <row r="40" spans="1:5" x14ac:dyDescent="0.35">
      <c r="A40" t="s">
        <v>1420</v>
      </c>
      <c r="B40" s="118" t="s">
        <v>1421</v>
      </c>
      <c r="C40" s="118" t="s">
        <v>5</v>
      </c>
      <c r="D40" s="118">
        <v>0</v>
      </c>
      <c r="E40" s="118" t="s">
        <v>84</v>
      </c>
    </row>
    <row r="41" spans="1:5" x14ac:dyDescent="0.35">
      <c r="A41" t="s">
        <v>1620</v>
      </c>
      <c r="B41" s="118" t="s">
        <v>1619</v>
      </c>
      <c r="C41" s="118" t="s">
        <v>5</v>
      </c>
      <c r="D41" s="118">
        <v>0</v>
      </c>
      <c r="E41" s="118" t="s">
        <v>84</v>
      </c>
    </row>
    <row r="42" spans="1:5" x14ac:dyDescent="0.35">
      <c r="A42" t="s">
        <v>1702</v>
      </c>
      <c r="B42" s="118" t="s">
        <v>1701</v>
      </c>
      <c r="C42" s="118" t="s">
        <v>5</v>
      </c>
      <c r="D42" s="118">
        <v>0</v>
      </c>
      <c r="E42" s="118" t="s">
        <v>5</v>
      </c>
    </row>
    <row r="43" spans="1:5" x14ac:dyDescent="0.35">
      <c r="A43" t="s">
        <v>1704</v>
      </c>
      <c r="B43" s="118" t="s">
        <v>1703</v>
      </c>
      <c r="C43" s="118" t="s">
        <v>5</v>
      </c>
      <c r="D43" s="118">
        <v>0</v>
      </c>
      <c r="E43" s="118" t="s">
        <v>84</v>
      </c>
    </row>
    <row r="44" spans="1:5" x14ac:dyDescent="0.35">
      <c r="A44" t="s">
        <v>2012</v>
      </c>
      <c r="B44" s="118" t="s">
        <v>2015</v>
      </c>
      <c r="C44" s="118" t="s">
        <v>5</v>
      </c>
      <c r="D44" s="118">
        <v>0</v>
      </c>
      <c r="E44" s="118" t="s">
        <v>84</v>
      </c>
    </row>
    <row r="45" spans="1:5" x14ac:dyDescent="0.35">
      <c r="A45" t="s">
        <v>2137</v>
      </c>
      <c r="B45" s="118" t="s">
        <v>2150</v>
      </c>
      <c r="C45" s="118" t="s">
        <v>5</v>
      </c>
      <c r="D45" s="118">
        <v>0</v>
      </c>
      <c r="E45" s="118" t="s">
        <v>84</v>
      </c>
    </row>
    <row r="46" spans="1:5" x14ac:dyDescent="0.35">
      <c r="A46" t="s">
        <v>2143</v>
      </c>
      <c r="B46" s="118" t="s">
        <v>2151</v>
      </c>
      <c r="C46" s="118" t="s">
        <v>5</v>
      </c>
      <c r="D46" s="118">
        <v>0</v>
      </c>
      <c r="E46" s="118" t="s">
        <v>5</v>
      </c>
    </row>
    <row r="47" spans="1:5" ht="15.5" x14ac:dyDescent="0.35">
      <c r="A47" s="1" t="s">
        <v>2277</v>
      </c>
      <c r="B47" s="118" t="s">
        <v>2308</v>
      </c>
      <c r="C47" s="118" t="s">
        <v>5</v>
      </c>
      <c r="D47" s="118">
        <v>0</v>
      </c>
      <c r="E47" s="118" t="s">
        <v>84</v>
      </c>
    </row>
    <row r="48" spans="1:5" ht="15.5" x14ac:dyDescent="0.35">
      <c r="A48" s="1" t="s">
        <v>2290</v>
      </c>
      <c r="B48" s="118" t="s">
        <v>2309</v>
      </c>
      <c r="C48" s="118" t="s">
        <v>5</v>
      </c>
      <c r="D48" s="118">
        <v>0</v>
      </c>
      <c r="E48" s="118" t="s">
        <v>5</v>
      </c>
    </row>
    <row r="49" spans="1:5" ht="15.5" x14ac:dyDescent="0.35">
      <c r="A49" s="1" t="s">
        <v>2368</v>
      </c>
      <c r="B49" s="118" t="s">
        <v>2367</v>
      </c>
      <c r="C49" s="118" t="s">
        <v>5</v>
      </c>
      <c r="D49" s="118">
        <v>0</v>
      </c>
      <c r="E49" s="118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Q94"/>
  <sheetViews>
    <sheetView topLeftCell="A77" zoomScaleNormal="100" workbookViewId="0">
      <selection activeCell="D69" sqref="D69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8.36328125" bestFit="1" customWidth="1"/>
    <col min="23" max="23" width="12.7265625" bestFit="1" customWidth="1"/>
    <col min="24" max="24" width="9.54296875" bestFit="1" customWidth="1"/>
    <col min="25" max="41" width="9.90625" bestFit="1" customWidth="1"/>
    <col min="42" max="43" width="11.453125" bestFit="1" customWidth="1"/>
    <col min="44" max="44" width="9.90625" bestFit="1" customWidth="1"/>
    <col min="45" max="45" width="11.453125" bestFit="1" customWidth="1"/>
  </cols>
  <sheetData>
    <row r="1" spans="1:43" x14ac:dyDescent="0.35">
      <c r="A1" t="s">
        <v>203</v>
      </c>
      <c r="V1" t="s">
        <v>203</v>
      </c>
    </row>
    <row r="4" spans="1:43" x14ac:dyDescent="0.35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5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5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5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5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5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5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5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5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5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5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5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5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5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5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5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5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5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5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2022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5">
      <c r="B91" t="s">
        <v>2137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5">
      <c r="B92" t="s">
        <v>2143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 t="s">
        <v>131</v>
      </c>
      <c r="C94" s="18">
        <v>2883013.7500000009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4081515.1500000013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workbookViewId="0">
      <selection activeCell="E21" sqref="E21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5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5">
      <c r="A5" s="17" t="s">
        <v>222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153</v>
      </c>
      <c r="D66" t="s">
        <v>7</v>
      </c>
      <c r="E66" s="16">
        <v>80</v>
      </c>
    </row>
    <row r="67" spans="1:5" x14ac:dyDescent="0.35">
      <c r="C67" t="s">
        <v>154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5">
      <c r="C75" t="s">
        <v>179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5">
      <c r="C79" t="s">
        <v>334</v>
      </c>
      <c r="D79" t="s">
        <v>62</v>
      </c>
      <c r="E79" s="16">
        <v>80</v>
      </c>
    </row>
    <row r="80" spans="1:5" ht="15" customHeight="1" x14ac:dyDescent="0.35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5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5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5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5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5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5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252</v>
      </c>
      <c r="D97" t="s">
        <v>7</v>
      </c>
      <c r="E97" s="45">
        <v>80</v>
      </c>
    </row>
    <row r="98" spans="1:7" x14ac:dyDescent="0.35">
      <c r="C98" t="s">
        <v>253</v>
      </c>
      <c r="D98" t="s">
        <v>62</v>
      </c>
      <c r="E98" s="45">
        <v>80</v>
      </c>
    </row>
    <row r="99" spans="1:7" x14ac:dyDescent="0.35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5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5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5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5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5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5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5">
      <c r="C119" t="s">
        <v>320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5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5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5">
      <c r="C125" t="s">
        <v>326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5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5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5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5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5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5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5">
      <c r="B150" s="57">
        <v>44464</v>
      </c>
      <c r="C150" t="s">
        <v>376</v>
      </c>
      <c r="D150" t="s">
        <v>7</v>
      </c>
      <c r="E150" s="45">
        <v>80</v>
      </c>
    </row>
    <row r="151" spans="1:5" ht="14" customHeight="1" x14ac:dyDescent="0.35">
      <c r="B151" t="s">
        <v>756</v>
      </c>
      <c r="C151" t="s">
        <v>466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379</v>
      </c>
      <c r="D152" t="s">
        <v>35</v>
      </c>
      <c r="E152" s="45">
        <v>80</v>
      </c>
    </row>
    <row r="153" spans="1:5" ht="14" customHeight="1" x14ac:dyDescent="0.35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5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5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5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5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5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5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5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5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5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5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5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5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5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5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5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5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5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5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5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5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5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5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5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5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5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5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5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5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5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5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5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5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5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5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5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5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5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5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5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5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5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5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5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5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5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5">
      <c r="C243" t="s">
        <v>633</v>
      </c>
      <c r="D243" t="s">
        <v>491</v>
      </c>
      <c r="E243" s="16">
        <v>180</v>
      </c>
    </row>
    <row r="244" spans="1:5" x14ac:dyDescent="0.35">
      <c r="C244" t="s">
        <v>634</v>
      </c>
      <c r="D244" t="s">
        <v>637</v>
      </c>
      <c r="E244" s="16">
        <v>80</v>
      </c>
    </row>
    <row r="245" spans="1:5" x14ac:dyDescent="0.35">
      <c r="C245" t="s">
        <v>635</v>
      </c>
      <c r="D245" t="s">
        <v>62</v>
      </c>
      <c r="E245" s="16">
        <v>150</v>
      </c>
    </row>
    <row r="246" spans="1:5" x14ac:dyDescent="0.35">
      <c r="C246" t="s">
        <v>642</v>
      </c>
      <c r="D246" t="s">
        <v>637</v>
      </c>
      <c r="E246" s="16">
        <v>80</v>
      </c>
    </row>
    <row r="247" spans="1:5" x14ac:dyDescent="0.35">
      <c r="C247" t="s">
        <v>643</v>
      </c>
      <c r="D247" t="s">
        <v>400</v>
      </c>
      <c r="E247" s="16">
        <v>120</v>
      </c>
    </row>
    <row r="248" spans="1:5" x14ac:dyDescent="0.35">
      <c r="C248" t="s">
        <v>644</v>
      </c>
      <c r="D248" t="s">
        <v>637</v>
      </c>
      <c r="E248" s="16">
        <v>80</v>
      </c>
    </row>
    <row r="249" spans="1:5" x14ac:dyDescent="0.35">
      <c r="C249" t="s">
        <v>645</v>
      </c>
      <c r="D249" t="s">
        <v>43</v>
      </c>
      <c r="E249" s="16">
        <v>80</v>
      </c>
    </row>
    <row r="250" spans="1:5" x14ac:dyDescent="0.35">
      <c r="C250" t="s">
        <v>646</v>
      </c>
      <c r="D250" t="s">
        <v>409</v>
      </c>
      <c r="E250" s="16">
        <v>180</v>
      </c>
    </row>
    <row r="251" spans="1:5" x14ac:dyDescent="0.35">
      <c r="C251" t="s">
        <v>647</v>
      </c>
      <c r="D251" t="s">
        <v>62</v>
      </c>
      <c r="E251" s="16">
        <v>150</v>
      </c>
    </row>
    <row r="252" spans="1:5" x14ac:dyDescent="0.35">
      <c r="C252" t="s">
        <v>648</v>
      </c>
      <c r="D252" t="s">
        <v>409</v>
      </c>
      <c r="E252" s="16">
        <v>180</v>
      </c>
    </row>
    <row r="253" spans="1:5" x14ac:dyDescent="0.35">
      <c r="C253" t="s">
        <v>649</v>
      </c>
      <c r="D253" t="s">
        <v>400</v>
      </c>
      <c r="E253" s="16">
        <v>120</v>
      </c>
    </row>
    <row r="254" spans="1:5" x14ac:dyDescent="0.35">
      <c r="C254" t="s">
        <v>650</v>
      </c>
      <c r="D254" t="s">
        <v>409</v>
      </c>
      <c r="E254" s="16">
        <v>180</v>
      </c>
    </row>
    <row r="255" spans="1:5" x14ac:dyDescent="0.35">
      <c r="C255" t="s">
        <v>651</v>
      </c>
      <c r="D255" t="s">
        <v>491</v>
      </c>
      <c r="E255" s="16">
        <v>150</v>
      </c>
    </row>
    <row r="256" spans="1:5" x14ac:dyDescent="0.35">
      <c r="C256" t="s">
        <v>652</v>
      </c>
      <c r="D256" t="s">
        <v>43</v>
      </c>
      <c r="E256" s="16">
        <v>80</v>
      </c>
    </row>
    <row r="257" spans="1:5" x14ac:dyDescent="0.35">
      <c r="C257" t="s">
        <v>653</v>
      </c>
      <c r="D257" t="s">
        <v>409</v>
      </c>
      <c r="E257" s="16">
        <v>180</v>
      </c>
    </row>
    <row r="258" spans="1:5" x14ac:dyDescent="0.35">
      <c r="C258" t="s">
        <v>660</v>
      </c>
      <c r="D258" t="s">
        <v>409</v>
      </c>
      <c r="E258" s="16">
        <v>180</v>
      </c>
    </row>
    <row r="259" spans="1:5" x14ac:dyDescent="0.35">
      <c r="C259" t="s">
        <v>661</v>
      </c>
      <c r="D259" t="s">
        <v>7</v>
      </c>
      <c r="E259" s="16">
        <v>100</v>
      </c>
    </row>
    <row r="260" spans="1:5" x14ac:dyDescent="0.35">
      <c r="C260" t="s">
        <v>662</v>
      </c>
      <c r="D260" t="s">
        <v>409</v>
      </c>
      <c r="E260" s="16">
        <v>180</v>
      </c>
    </row>
    <row r="261" spans="1:5" x14ac:dyDescent="0.35">
      <c r="C261" t="s">
        <v>663</v>
      </c>
      <c r="D261" t="s">
        <v>665</v>
      </c>
      <c r="E261" s="16">
        <v>150</v>
      </c>
    </row>
    <row r="262" spans="1:5" x14ac:dyDescent="0.35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680</v>
      </c>
      <c r="D263" t="s">
        <v>491</v>
      </c>
      <c r="E263" s="45">
        <v>150</v>
      </c>
    </row>
    <row r="264" spans="1:5" x14ac:dyDescent="0.35">
      <c r="A264" s="93"/>
      <c r="C264" t="s">
        <v>683</v>
      </c>
      <c r="D264" t="s">
        <v>409</v>
      </c>
      <c r="E264" s="45">
        <v>180</v>
      </c>
    </row>
    <row r="265" spans="1:5" x14ac:dyDescent="0.35">
      <c r="A265" s="93"/>
      <c r="C265" t="s">
        <v>684</v>
      </c>
      <c r="D265" t="s">
        <v>637</v>
      </c>
      <c r="E265" s="45">
        <v>80</v>
      </c>
    </row>
    <row r="266" spans="1:5" x14ac:dyDescent="0.35">
      <c r="A266" s="93"/>
      <c r="C266" t="s">
        <v>685</v>
      </c>
      <c r="D266" t="s">
        <v>409</v>
      </c>
      <c r="E266" s="45">
        <v>180</v>
      </c>
    </row>
    <row r="267" spans="1:5" x14ac:dyDescent="0.35">
      <c r="A267" s="93"/>
      <c r="C267" t="s">
        <v>686</v>
      </c>
      <c r="D267" t="s">
        <v>400</v>
      </c>
      <c r="E267" s="45">
        <v>120</v>
      </c>
    </row>
    <row r="268" spans="1:5" x14ac:dyDescent="0.35">
      <c r="A268" s="93"/>
      <c r="C268" t="s">
        <v>687</v>
      </c>
      <c r="D268" t="s">
        <v>20</v>
      </c>
      <c r="E268" s="45">
        <v>150</v>
      </c>
    </row>
    <row r="269" spans="1:5" x14ac:dyDescent="0.35">
      <c r="A269" s="93"/>
      <c r="C269" t="s">
        <v>688</v>
      </c>
      <c r="D269" t="s">
        <v>58</v>
      </c>
      <c r="E269" s="45">
        <v>120</v>
      </c>
    </row>
    <row r="270" spans="1:5" x14ac:dyDescent="0.35">
      <c r="A270" s="93"/>
      <c r="C270" t="s">
        <v>689</v>
      </c>
      <c r="D270" t="s">
        <v>409</v>
      </c>
      <c r="E270" s="45">
        <v>180</v>
      </c>
    </row>
    <row r="271" spans="1:5" x14ac:dyDescent="0.35">
      <c r="A271" s="93"/>
      <c r="C271" t="s">
        <v>690</v>
      </c>
      <c r="D271" t="s">
        <v>773</v>
      </c>
      <c r="E271" s="45">
        <v>150</v>
      </c>
    </row>
    <row r="272" spans="1:5" x14ac:dyDescent="0.35">
      <c r="A272" s="93"/>
      <c r="C272" t="s">
        <v>691</v>
      </c>
      <c r="D272" t="s">
        <v>637</v>
      </c>
      <c r="E272" s="45">
        <v>80</v>
      </c>
    </row>
    <row r="273" spans="1:5" x14ac:dyDescent="0.35">
      <c r="A273" s="93"/>
      <c r="C273" t="s">
        <v>692</v>
      </c>
      <c r="D273" t="s">
        <v>773</v>
      </c>
      <c r="E273" s="45">
        <v>50</v>
      </c>
    </row>
    <row r="274" spans="1:5" x14ac:dyDescent="0.35">
      <c r="A274" s="93"/>
      <c r="C274" t="s">
        <v>693</v>
      </c>
      <c r="D274" t="s">
        <v>409</v>
      </c>
      <c r="E274" s="45">
        <v>180</v>
      </c>
    </row>
    <row r="275" spans="1:5" x14ac:dyDescent="0.35">
      <c r="A275" s="93"/>
      <c r="C275" t="s">
        <v>694</v>
      </c>
      <c r="D275" t="s">
        <v>491</v>
      </c>
      <c r="E275" s="45">
        <v>150</v>
      </c>
    </row>
    <row r="276" spans="1:5" x14ac:dyDescent="0.35">
      <c r="A276" s="93"/>
      <c r="C276" t="s">
        <v>695</v>
      </c>
      <c r="D276" t="s">
        <v>773</v>
      </c>
      <c r="E276" s="45">
        <v>180</v>
      </c>
    </row>
    <row r="277" spans="1:5" x14ac:dyDescent="0.35">
      <c r="A277" s="93"/>
      <c r="C277" t="s">
        <v>696</v>
      </c>
      <c r="D277" t="s">
        <v>409</v>
      </c>
      <c r="E277" s="45"/>
    </row>
    <row r="278" spans="1:5" x14ac:dyDescent="0.35">
      <c r="A278" s="93"/>
      <c r="C278" t="s">
        <v>697</v>
      </c>
      <c r="D278" t="s">
        <v>665</v>
      </c>
      <c r="E278" s="45"/>
    </row>
    <row r="279" spans="1:5" x14ac:dyDescent="0.35">
      <c r="A279" s="93"/>
      <c r="C279" t="s">
        <v>698</v>
      </c>
      <c r="D279" t="s">
        <v>409</v>
      </c>
      <c r="E279" s="45"/>
    </row>
    <row r="280" spans="1:5" x14ac:dyDescent="0.35">
      <c r="A280" s="93"/>
      <c r="C280" t="s">
        <v>699</v>
      </c>
      <c r="D280" t="s">
        <v>709</v>
      </c>
      <c r="E280" s="45"/>
    </row>
    <row r="281" spans="1:5" x14ac:dyDescent="0.35">
      <c r="A281" s="93"/>
      <c r="C281" t="s">
        <v>700</v>
      </c>
      <c r="D281" t="s">
        <v>23</v>
      </c>
      <c r="E281" s="45"/>
    </row>
    <row r="282" spans="1:5" x14ac:dyDescent="0.35">
      <c r="A282" s="93"/>
      <c r="C282" t="s">
        <v>701</v>
      </c>
      <c r="D282" t="s">
        <v>709</v>
      </c>
      <c r="E282" s="45"/>
    </row>
    <row r="283" spans="1:5" x14ac:dyDescent="0.35">
      <c r="A283" s="93"/>
      <c r="C283" t="s">
        <v>715</v>
      </c>
      <c r="D283" t="s">
        <v>7</v>
      </c>
      <c r="E283" s="45"/>
    </row>
    <row r="284" spans="1:5" x14ac:dyDescent="0.35">
      <c r="A284" s="93"/>
      <c r="C284" t="s">
        <v>718</v>
      </c>
      <c r="D284" t="s">
        <v>409</v>
      </c>
      <c r="E284" s="45"/>
    </row>
    <row r="285" spans="1:5" x14ac:dyDescent="0.35">
      <c r="A285" s="93"/>
      <c r="C285" t="s">
        <v>720</v>
      </c>
      <c r="D285" t="s">
        <v>665</v>
      </c>
      <c r="E285" s="45"/>
    </row>
    <row r="286" spans="1:5" x14ac:dyDescent="0.35">
      <c r="A286" s="93"/>
      <c r="C286" t="s">
        <v>723</v>
      </c>
      <c r="D286" t="s">
        <v>62</v>
      </c>
      <c r="E286" s="45"/>
    </row>
    <row r="287" spans="1:5" x14ac:dyDescent="0.35">
      <c r="A287" s="93"/>
      <c r="C287" t="s">
        <v>724</v>
      </c>
      <c r="D287" t="s">
        <v>491</v>
      </c>
      <c r="E287" s="45"/>
    </row>
    <row r="288" spans="1:5" x14ac:dyDescent="0.35">
      <c r="A288" s="93"/>
      <c r="C288" t="s">
        <v>725</v>
      </c>
      <c r="D288" t="s">
        <v>409</v>
      </c>
      <c r="E288" s="45"/>
    </row>
    <row r="289" spans="1:5" x14ac:dyDescent="0.35">
      <c r="A289" s="93"/>
      <c r="C289" t="s">
        <v>726</v>
      </c>
      <c r="D289" t="s">
        <v>400</v>
      </c>
      <c r="E289" s="45"/>
    </row>
    <row r="290" spans="1:5" x14ac:dyDescent="0.35">
      <c r="A290" s="93"/>
      <c r="C290" t="s">
        <v>728</v>
      </c>
      <c r="D290" t="s">
        <v>665</v>
      </c>
      <c r="E290" s="45"/>
    </row>
    <row r="291" spans="1:5" x14ac:dyDescent="0.35">
      <c r="A291" s="93"/>
      <c r="C291" t="s">
        <v>729</v>
      </c>
      <c r="D291" t="s">
        <v>409</v>
      </c>
      <c r="E291" s="45"/>
    </row>
    <row r="292" spans="1:5" x14ac:dyDescent="0.35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762</v>
      </c>
      <c r="D293" t="s">
        <v>409</v>
      </c>
      <c r="E293" s="45"/>
    </row>
    <row r="294" spans="1:5" x14ac:dyDescent="0.35">
      <c r="A294" s="93"/>
      <c r="C294" t="s">
        <v>763</v>
      </c>
      <c r="D294" t="s">
        <v>665</v>
      </c>
      <c r="E294" s="45"/>
    </row>
    <row r="295" spans="1:5" x14ac:dyDescent="0.35">
      <c r="A295" s="93"/>
      <c r="C295" t="s">
        <v>764</v>
      </c>
      <c r="D295" t="s">
        <v>409</v>
      </c>
      <c r="E295" s="45"/>
    </row>
    <row r="296" spans="1:5" x14ac:dyDescent="0.35">
      <c r="A296" s="93"/>
      <c r="C296" t="s">
        <v>765</v>
      </c>
      <c r="D296" t="s">
        <v>58</v>
      </c>
      <c r="E296" s="45"/>
    </row>
    <row r="297" spans="1:5" x14ac:dyDescent="0.35">
      <c r="A297" s="93"/>
      <c r="C297" t="s">
        <v>766</v>
      </c>
      <c r="D297" t="s">
        <v>43</v>
      </c>
      <c r="E297" s="45"/>
    </row>
    <row r="298" spans="1:5" x14ac:dyDescent="0.35">
      <c r="A298" s="93"/>
      <c r="C298" t="s">
        <v>769</v>
      </c>
      <c r="D298" t="s">
        <v>637</v>
      </c>
      <c r="E298" s="45"/>
    </row>
    <row r="299" spans="1:5" x14ac:dyDescent="0.35">
      <c r="A299" s="93"/>
      <c r="C299" t="s">
        <v>774</v>
      </c>
      <c r="D299" t="s">
        <v>773</v>
      </c>
      <c r="E299" s="45"/>
    </row>
    <row r="300" spans="1:5" x14ac:dyDescent="0.35">
      <c r="A300" s="93"/>
      <c r="C300" t="s">
        <v>776</v>
      </c>
      <c r="D300" t="s">
        <v>43</v>
      </c>
      <c r="E300" s="45"/>
    </row>
    <row r="301" spans="1:5" x14ac:dyDescent="0.35">
      <c r="A301" s="93"/>
      <c r="C301" t="s">
        <v>777</v>
      </c>
      <c r="D301" t="s">
        <v>409</v>
      </c>
      <c r="E301" s="45"/>
    </row>
    <row r="302" spans="1:5" x14ac:dyDescent="0.35">
      <c r="A302" s="93"/>
      <c r="C302" t="s">
        <v>779</v>
      </c>
      <c r="D302" t="s">
        <v>20</v>
      </c>
      <c r="E302" s="45"/>
    </row>
    <row r="303" spans="1:5" x14ac:dyDescent="0.35">
      <c r="A303" s="93"/>
      <c r="C303" t="s">
        <v>780</v>
      </c>
      <c r="D303" t="s">
        <v>409</v>
      </c>
      <c r="E303" s="45"/>
    </row>
    <row r="304" spans="1:5" x14ac:dyDescent="0.35">
      <c r="A304" s="93"/>
      <c r="C304" t="s">
        <v>781</v>
      </c>
      <c r="D304" t="s">
        <v>491</v>
      </c>
      <c r="E304" s="45"/>
    </row>
    <row r="305" spans="1:5" x14ac:dyDescent="0.35">
      <c r="A305" s="93"/>
      <c r="C305" t="s">
        <v>783</v>
      </c>
      <c r="D305" t="s">
        <v>409</v>
      </c>
      <c r="E305" s="45"/>
    </row>
    <row r="306" spans="1:5" x14ac:dyDescent="0.35">
      <c r="A306" s="93"/>
      <c r="C306" t="s">
        <v>788</v>
      </c>
      <c r="D306" t="s">
        <v>784</v>
      </c>
      <c r="E306" s="45"/>
    </row>
    <row r="307" spans="1:5" x14ac:dyDescent="0.35">
      <c r="A307" s="93"/>
      <c r="C307" t="s">
        <v>789</v>
      </c>
      <c r="D307" t="s">
        <v>409</v>
      </c>
      <c r="E307" s="45"/>
    </row>
    <row r="308" spans="1:5" x14ac:dyDescent="0.35">
      <c r="A308" s="93"/>
      <c r="C308" t="s">
        <v>790</v>
      </c>
      <c r="D308" t="s">
        <v>62</v>
      </c>
      <c r="E308" s="45"/>
    </row>
    <row r="309" spans="1:5" x14ac:dyDescent="0.35">
      <c r="A309" s="93"/>
      <c r="C309" t="s">
        <v>793</v>
      </c>
      <c r="D309" t="s">
        <v>409</v>
      </c>
      <c r="E309" s="45"/>
    </row>
    <row r="310" spans="1:5" x14ac:dyDescent="0.35">
      <c r="A310" s="93"/>
      <c r="C310" t="s">
        <v>794</v>
      </c>
      <c r="D310" t="s">
        <v>400</v>
      </c>
      <c r="E310" s="45"/>
    </row>
    <row r="311" spans="1:5" x14ac:dyDescent="0.35">
      <c r="A311" s="93"/>
      <c r="C311" t="s">
        <v>795</v>
      </c>
      <c r="D311" t="s">
        <v>23</v>
      </c>
      <c r="E311" s="45"/>
    </row>
    <row r="312" spans="1:5" x14ac:dyDescent="0.35">
      <c r="A312" s="93"/>
      <c r="C312" t="s">
        <v>796</v>
      </c>
      <c r="D312" t="s">
        <v>409</v>
      </c>
      <c r="E312" s="45"/>
    </row>
    <row r="313" spans="1:5" x14ac:dyDescent="0.35">
      <c r="A313" s="93"/>
      <c r="C313" t="s">
        <v>797</v>
      </c>
      <c r="D313" t="s">
        <v>491</v>
      </c>
      <c r="E313" s="45"/>
    </row>
    <row r="314" spans="1:5" x14ac:dyDescent="0.35">
      <c r="A314" s="87" t="s">
        <v>938</v>
      </c>
      <c r="B314" s="17"/>
      <c r="C314" s="17"/>
      <c r="D314" s="17"/>
      <c r="E314" s="23"/>
    </row>
    <row r="315" spans="1:5" x14ac:dyDescent="0.35">
      <c r="A315" s="93"/>
      <c r="C315" t="s">
        <v>826</v>
      </c>
      <c r="D315" t="s">
        <v>409</v>
      </c>
      <c r="E315" s="45"/>
    </row>
    <row r="316" spans="1:5" x14ac:dyDescent="0.35">
      <c r="A316" s="93"/>
      <c r="C316" t="s">
        <v>827</v>
      </c>
      <c r="D316" t="s">
        <v>637</v>
      </c>
      <c r="E316" s="45"/>
    </row>
    <row r="317" spans="1:5" x14ac:dyDescent="0.35">
      <c r="A317" s="93"/>
      <c r="C317" t="s">
        <v>828</v>
      </c>
      <c r="D317" t="s">
        <v>409</v>
      </c>
      <c r="E317" s="45"/>
    </row>
    <row r="318" spans="1:5" x14ac:dyDescent="0.35">
      <c r="A318" s="93"/>
      <c r="C318" t="s">
        <v>829</v>
      </c>
      <c r="D318" t="s">
        <v>7</v>
      </c>
      <c r="E318" s="45"/>
    </row>
    <row r="319" spans="1:5" x14ac:dyDescent="0.35">
      <c r="A319" s="93"/>
      <c r="C319" t="s">
        <v>831</v>
      </c>
      <c r="D319" t="s">
        <v>62</v>
      </c>
      <c r="E319" s="45"/>
    </row>
    <row r="320" spans="1:5" x14ac:dyDescent="0.35">
      <c r="A320" s="93"/>
      <c r="C320" t="s">
        <v>832</v>
      </c>
      <c r="D320" t="s">
        <v>637</v>
      </c>
      <c r="E320" s="45"/>
    </row>
    <row r="321" spans="1:5" x14ac:dyDescent="0.35">
      <c r="A321" s="93"/>
      <c r="C321" t="s">
        <v>833</v>
      </c>
      <c r="D321" t="s">
        <v>491</v>
      </c>
      <c r="E321" s="45"/>
    </row>
    <row r="322" spans="1:5" x14ac:dyDescent="0.35">
      <c r="A322" s="93"/>
      <c r="C322" t="s">
        <v>834</v>
      </c>
      <c r="D322" t="s">
        <v>409</v>
      </c>
      <c r="E322" s="45"/>
    </row>
    <row r="323" spans="1:5" x14ac:dyDescent="0.35">
      <c r="A323" s="93"/>
      <c r="C323" t="s">
        <v>835</v>
      </c>
      <c r="D323" t="s">
        <v>665</v>
      </c>
      <c r="E323" s="45"/>
    </row>
    <row r="324" spans="1:5" x14ac:dyDescent="0.35">
      <c r="A324" s="93"/>
      <c r="C324" t="s">
        <v>836</v>
      </c>
      <c r="D324" t="s">
        <v>58</v>
      </c>
      <c r="E324" s="45"/>
    </row>
    <row r="325" spans="1:5" x14ac:dyDescent="0.35">
      <c r="A325" s="93"/>
      <c r="C325" t="s">
        <v>837</v>
      </c>
      <c r="D325" t="s">
        <v>7</v>
      </c>
      <c r="E325" s="45"/>
    </row>
    <row r="326" spans="1:5" x14ac:dyDescent="0.35">
      <c r="A326" s="93"/>
      <c r="C326" t="s">
        <v>842</v>
      </c>
      <c r="D326" t="s">
        <v>409</v>
      </c>
      <c r="E326" s="45"/>
    </row>
    <row r="327" spans="1:5" x14ac:dyDescent="0.35">
      <c r="A327" s="93"/>
      <c r="C327" t="s">
        <v>843</v>
      </c>
      <c r="D327" t="s">
        <v>43</v>
      </c>
      <c r="E327" s="45"/>
    </row>
    <row r="328" spans="1:5" x14ac:dyDescent="0.35">
      <c r="A328" s="93"/>
      <c r="C328" t="s">
        <v>844</v>
      </c>
      <c r="D328" t="s">
        <v>491</v>
      </c>
      <c r="E328" s="45"/>
    </row>
    <row r="329" spans="1:5" x14ac:dyDescent="0.35">
      <c r="A329" s="93"/>
      <c r="C329" t="s">
        <v>845</v>
      </c>
      <c r="D329" t="s">
        <v>409</v>
      </c>
      <c r="E329" s="45"/>
    </row>
    <row r="330" spans="1:5" x14ac:dyDescent="0.35">
      <c r="A330" s="93"/>
      <c r="C330" t="s">
        <v>846</v>
      </c>
      <c r="D330" t="s">
        <v>400</v>
      </c>
      <c r="E330" s="45"/>
    </row>
    <row r="331" spans="1:5" x14ac:dyDescent="0.35">
      <c r="A331" s="93"/>
      <c r="C331" t="s">
        <v>847</v>
      </c>
      <c r="D331" t="s">
        <v>62</v>
      </c>
      <c r="E331" s="45"/>
    </row>
    <row r="332" spans="1:5" x14ac:dyDescent="0.35">
      <c r="A332" s="87" t="s">
        <v>939</v>
      </c>
      <c r="B332" s="17"/>
      <c r="C332" s="17"/>
      <c r="D332" s="17"/>
      <c r="E332" s="23"/>
    </row>
    <row r="333" spans="1:5" x14ac:dyDescent="0.35">
      <c r="A333" s="93"/>
      <c r="C333" t="s">
        <v>856</v>
      </c>
      <c r="D333" t="s">
        <v>58</v>
      </c>
      <c r="E333" s="45"/>
    </row>
    <row r="334" spans="1:5" x14ac:dyDescent="0.35">
      <c r="A334" s="93"/>
      <c r="C334" t="s">
        <v>857</v>
      </c>
      <c r="D334" t="s">
        <v>400</v>
      </c>
      <c r="E334" s="45"/>
    </row>
    <row r="335" spans="1:5" x14ac:dyDescent="0.35">
      <c r="A335" s="93"/>
      <c r="C335" t="s">
        <v>858</v>
      </c>
      <c r="D335" t="s">
        <v>409</v>
      </c>
      <c r="E335" s="45"/>
    </row>
    <row r="336" spans="1:5" x14ac:dyDescent="0.35">
      <c r="A336" s="93"/>
      <c r="C336" t="s">
        <v>861</v>
      </c>
      <c r="D336" t="s">
        <v>859</v>
      </c>
      <c r="E336" s="45"/>
    </row>
    <row r="337" spans="1:5" x14ac:dyDescent="0.35">
      <c r="A337" s="93"/>
      <c r="C337" t="s">
        <v>866</v>
      </c>
      <c r="D337" t="s">
        <v>409</v>
      </c>
      <c r="E337" s="45"/>
    </row>
    <row r="338" spans="1:5" x14ac:dyDescent="0.35">
      <c r="A338" s="93"/>
      <c r="C338" t="s">
        <v>867</v>
      </c>
      <c r="D338" t="s">
        <v>409</v>
      </c>
      <c r="E338" s="45"/>
    </row>
    <row r="339" spans="1:5" x14ac:dyDescent="0.35">
      <c r="A339" s="93"/>
      <c r="C339" t="s">
        <v>868</v>
      </c>
      <c r="D339" t="s">
        <v>409</v>
      </c>
      <c r="E339" s="45"/>
    </row>
    <row r="340" spans="1:5" x14ac:dyDescent="0.35">
      <c r="A340" s="93"/>
      <c r="C340" t="s">
        <v>869</v>
      </c>
      <c r="D340" t="s">
        <v>7</v>
      </c>
      <c r="E340" s="45"/>
    </row>
    <row r="341" spans="1:5" x14ac:dyDescent="0.35">
      <c r="A341" s="93"/>
      <c r="C341" t="s">
        <v>870</v>
      </c>
      <c r="D341" t="s">
        <v>62</v>
      </c>
      <c r="E341" s="45"/>
    </row>
    <row r="342" spans="1:5" x14ac:dyDescent="0.35">
      <c r="A342" s="93"/>
      <c r="C342" t="s">
        <v>871</v>
      </c>
      <c r="D342" t="s">
        <v>491</v>
      </c>
      <c r="E342" s="45"/>
    </row>
    <row r="343" spans="1:5" x14ac:dyDescent="0.35">
      <c r="A343" s="93"/>
      <c r="C343" t="s">
        <v>873</v>
      </c>
      <c r="D343" t="s">
        <v>58</v>
      </c>
      <c r="E343" s="45"/>
    </row>
    <row r="344" spans="1:5" x14ac:dyDescent="0.35">
      <c r="A344" s="87" t="s">
        <v>940</v>
      </c>
      <c r="B344" s="17"/>
      <c r="C344" s="17"/>
      <c r="D344" s="17"/>
      <c r="E344" s="23"/>
    </row>
    <row r="345" spans="1:5" x14ac:dyDescent="0.35">
      <c r="A345" s="93"/>
      <c r="C345" t="s">
        <v>891</v>
      </c>
      <c r="D345" t="s">
        <v>859</v>
      </c>
      <c r="E345" s="45"/>
    </row>
    <row r="346" spans="1:5" x14ac:dyDescent="0.35">
      <c r="A346" s="93"/>
      <c r="C346" t="s">
        <v>895</v>
      </c>
      <c r="D346" t="s">
        <v>409</v>
      </c>
      <c r="E346" s="45"/>
    </row>
    <row r="347" spans="1:5" x14ac:dyDescent="0.35">
      <c r="A347" s="93"/>
      <c r="C347" t="s">
        <v>897</v>
      </c>
      <c r="D347" t="s">
        <v>7</v>
      </c>
      <c r="E347" s="45"/>
    </row>
    <row r="348" spans="1:5" x14ac:dyDescent="0.35">
      <c r="A348" s="93"/>
      <c r="C348" t="s">
        <v>898</v>
      </c>
      <c r="D348" t="s">
        <v>784</v>
      </c>
      <c r="E348" s="45"/>
    </row>
    <row r="349" spans="1:5" x14ac:dyDescent="0.35">
      <c r="A349" s="93"/>
      <c r="C349" t="s">
        <v>899</v>
      </c>
      <c r="D349" t="s">
        <v>409</v>
      </c>
      <c r="E349" s="45"/>
    </row>
    <row r="350" spans="1:5" x14ac:dyDescent="0.35">
      <c r="A350" s="93"/>
      <c r="C350" t="s">
        <v>900</v>
      </c>
      <c r="D350" t="s">
        <v>901</v>
      </c>
      <c r="E350" s="45"/>
    </row>
    <row r="351" spans="1:5" x14ac:dyDescent="0.35">
      <c r="A351" s="93"/>
      <c r="C351" t="s">
        <v>902</v>
      </c>
      <c r="D351" t="s">
        <v>23</v>
      </c>
      <c r="E351" s="45"/>
    </row>
    <row r="352" spans="1:5" x14ac:dyDescent="0.35">
      <c r="A352" s="93"/>
      <c r="C352" t="s">
        <v>906</v>
      </c>
      <c r="D352" t="s">
        <v>20</v>
      </c>
      <c r="E352" s="45"/>
    </row>
    <row r="353" spans="1:5" x14ac:dyDescent="0.35">
      <c r="A353" s="93"/>
      <c r="C353" t="s">
        <v>907</v>
      </c>
      <c r="D353" t="s">
        <v>491</v>
      </c>
      <c r="E353" s="45"/>
    </row>
    <row r="354" spans="1:5" x14ac:dyDescent="0.35">
      <c r="A354" s="93"/>
      <c r="C354" t="s">
        <v>909</v>
      </c>
      <c r="D354" t="s">
        <v>859</v>
      </c>
      <c r="E354" s="45"/>
    </row>
    <row r="355" spans="1:5" x14ac:dyDescent="0.35">
      <c r="A355" s="93"/>
      <c r="C355" t="s">
        <v>910</v>
      </c>
      <c r="D355" t="s">
        <v>409</v>
      </c>
      <c r="E355" s="45"/>
    </row>
    <row r="356" spans="1:5" x14ac:dyDescent="0.35">
      <c r="A356" s="93"/>
      <c r="C356" t="s">
        <v>911</v>
      </c>
      <c r="D356" t="s">
        <v>58</v>
      </c>
      <c r="E356" s="45"/>
    </row>
    <row r="357" spans="1:5" x14ac:dyDescent="0.35">
      <c r="A357" s="93"/>
      <c r="C357" t="s">
        <v>912</v>
      </c>
      <c r="D357" t="s">
        <v>62</v>
      </c>
      <c r="E357" s="45"/>
    </row>
    <row r="358" spans="1:5" x14ac:dyDescent="0.35">
      <c r="A358" s="93"/>
      <c r="C358" t="s">
        <v>914</v>
      </c>
      <c r="D358" t="s">
        <v>859</v>
      </c>
      <c r="E358" s="45"/>
    </row>
    <row r="359" spans="1:5" x14ac:dyDescent="0.35">
      <c r="A359" s="93"/>
      <c r="C359" t="s">
        <v>915</v>
      </c>
      <c r="D359" t="s">
        <v>400</v>
      </c>
      <c r="E359" s="45"/>
    </row>
    <row r="360" spans="1:5" x14ac:dyDescent="0.35">
      <c r="A360" s="87" t="s">
        <v>941</v>
      </c>
      <c r="B360" s="17"/>
      <c r="C360" s="17"/>
      <c r="D360" s="17"/>
      <c r="E360" s="23"/>
    </row>
    <row r="361" spans="1:5" x14ac:dyDescent="0.35">
      <c r="A361" s="93"/>
      <c r="C361" t="s">
        <v>924</v>
      </c>
      <c r="D361" t="s">
        <v>409</v>
      </c>
      <c r="E361" s="45"/>
    </row>
    <row r="362" spans="1:5" x14ac:dyDescent="0.35">
      <c r="A362" s="93"/>
      <c r="C362" t="s">
        <v>925</v>
      </c>
      <c r="D362" t="s">
        <v>58</v>
      </c>
      <c r="E362" s="45"/>
    </row>
    <row r="363" spans="1:5" x14ac:dyDescent="0.35">
      <c r="A363" s="93"/>
      <c r="C363" t="s">
        <v>927</v>
      </c>
      <c r="D363" t="s">
        <v>409</v>
      </c>
      <c r="E363" s="45"/>
    </row>
    <row r="364" spans="1:5" x14ac:dyDescent="0.35">
      <c r="A364" s="93"/>
      <c r="C364" t="s">
        <v>930</v>
      </c>
      <c r="D364" t="s">
        <v>928</v>
      </c>
      <c r="E364" s="45"/>
    </row>
    <row r="365" spans="1:5" x14ac:dyDescent="0.35">
      <c r="A365" s="93"/>
      <c r="C365" t="s">
        <v>931</v>
      </c>
      <c r="D365" t="s">
        <v>409</v>
      </c>
      <c r="E365" s="45"/>
    </row>
    <row r="366" spans="1:5" x14ac:dyDescent="0.35">
      <c r="A366" s="93"/>
      <c r="C366" t="s">
        <v>932</v>
      </c>
      <c r="D366" t="s">
        <v>491</v>
      </c>
      <c r="E366" s="45"/>
    </row>
    <row r="367" spans="1:5" x14ac:dyDescent="0.35">
      <c r="A367" s="93"/>
      <c r="C367" t="s">
        <v>933</v>
      </c>
      <c r="D367" t="s">
        <v>409</v>
      </c>
      <c r="E367" s="45"/>
    </row>
    <row r="368" spans="1:5" x14ac:dyDescent="0.35">
      <c r="A368" s="93"/>
      <c r="C368" t="s">
        <v>934</v>
      </c>
      <c r="D368" t="s">
        <v>409</v>
      </c>
      <c r="E368" s="45"/>
    </row>
    <row r="369" spans="1:5" x14ac:dyDescent="0.35">
      <c r="A369" s="93"/>
      <c r="C369" t="s">
        <v>936</v>
      </c>
      <c r="D369" t="s">
        <v>7</v>
      </c>
      <c r="E369" s="45"/>
    </row>
    <row r="370" spans="1:5" x14ac:dyDescent="0.35">
      <c r="A370" s="93"/>
      <c r="C370" t="s">
        <v>937</v>
      </c>
      <c r="D370" t="s">
        <v>491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942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340"/>
  <sheetViews>
    <sheetView topLeftCell="A322" workbookViewId="0">
      <selection activeCell="E206" sqref="E206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225</v>
      </c>
      <c r="B1" s="92">
        <v>2023</v>
      </c>
    </row>
    <row r="3" spans="1:5" x14ac:dyDescent="0.35">
      <c r="A3" s="14" t="s">
        <v>198</v>
      </c>
    </row>
    <row r="4" spans="1:5" x14ac:dyDescent="0.35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5">
      <c r="A5">
        <v>3</v>
      </c>
      <c r="B5" t="s">
        <v>1301</v>
      </c>
      <c r="C5" t="s">
        <v>1282</v>
      </c>
      <c r="D5" t="s">
        <v>637</v>
      </c>
      <c r="E5" s="18">
        <v>1936</v>
      </c>
    </row>
    <row r="6" spans="1:5" x14ac:dyDescent="0.35">
      <c r="B6" t="s">
        <v>1303</v>
      </c>
      <c r="C6" t="s">
        <v>1302</v>
      </c>
      <c r="D6" t="s">
        <v>7</v>
      </c>
      <c r="E6" s="18">
        <v>2716</v>
      </c>
    </row>
    <row r="7" spans="1:5" x14ac:dyDescent="0.35">
      <c r="C7" t="s">
        <v>1306</v>
      </c>
      <c r="D7" t="s">
        <v>1304</v>
      </c>
      <c r="E7" s="18">
        <v>366</v>
      </c>
    </row>
    <row r="8" spans="1:5" x14ac:dyDescent="0.35">
      <c r="B8" t="s">
        <v>1308</v>
      </c>
      <c r="C8" t="s">
        <v>1307</v>
      </c>
      <c r="D8" t="s">
        <v>409</v>
      </c>
      <c r="E8" s="18">
        <v>937.5</v>
      </c>
    </row>
    <row r="9" spans="1:5" x14ac:dyDescent="0.35">
      <c r="C9" t="s">
        <v>1311</v>
      </c>
      <c r="D9" t="s">
        <v>409</v>
      </c>
      <c r="E9" s="18">
        <v>42610</v>
      </c>
    </row>
    <row r="10" spans="1:5" x14ac:dyDescent="0.35">
      <c r="C10" t="s">
        <v>1312</v>
      </c>
      <c r="D10" t="s">
        <v>1309</v>
      </c>
      <c r="E10" s="18">
        <v>4784.3999999999996</v>
      </c>
    </row>
    <row r="11" spans="1:5" x14ac:dyDescent="0.35">
      <c r="B11" t="s">
        <v>1317</v>
      </c>
      <c r="C11" t="s">
        <v>1313</v>
      </c>
      <c r="D11" t="s">
        <v>1304</v>
      </c>
      <c r="E11" s="18">
        <v>1425</v>
      </c>
    </row>
    <row r="12" spans="1:5" x14ac:dyDescent="0.35">
      <c r="C12" t="s">
        <v>1318</v>
      </c>
      <c r="D12" t="s">
        <v>491</v>
      </c>
      <c r="E12" s="18">
        <v>2475</v>
      </c>
    </row>
    <row r="13" spans="1:5" x14ac:dyDescent="0.35">
      <c r="B13" t="s">
        <v>1321</v>
      </c>
      <c r="C13" t="s">
        <v>1319</v>
      </c>
      <c r="D13" t="s">
        <v>400</v>
      </c>
      <c r="E13" s="18">
        <v>4406.3999999999996</v>
      </c>
    </row>
    <row r="14" spans="1:5" x14ac:dyDescent="0.35">
      <c r="B14" t="s">
        <v>1324</v>
      </c>
      <c r="C14" t="s">
        <v>1320</v>
      </c>
      <c r="D14" t="s">
        <v>400</v>
      </c>
      <c r="E14" s="18">
        <v>1020.5</v>
      </c>
    </row>
    <row r="15" spans="1:5" x14ac:dyDescent="0.35">
      <c r="B15" t="s">
        <v>1330</v>
      </c>
      <c r="C15" t="s">
        <v>1329</v>
      </c>
      <c r="D15" t="s">
        <v>262</v>
      </c>
      <c r="E15" s="18">
        <v>2545</v>
      </c>
    </row>
    <row r="16" spans="1:5" x14ac:dyDescent="0.35">
      <c r="B16" t="s">
        <v>1332</v>
      </c>
      <c r="C16" t="s">
        <v>1331</v>
      </c>
      <c r="D16" t="s">
        <v>409</v>
      </c>
      <c r="E16" s="18">
        <v>200</v>
      </c>
    </row>
    <row r="17" spans="2:5" x14ac:dyDescent="0.35">
      <c r="B17" t="s">
        <v>1334</v>
      </c>
      <c r="C17" t="s">
        <v>1333</v>
      </c>
      <c r="D17" t="s">
        <v>62</v>
      </c>
      <c r="E17" s="18">
        <v>12678</v>
      </c>
    </row>
    <row r="18" spans="2:5" x14ac:dyDescent="0.35">
      <c r="C18" t="s">
        <v>1335</v>
      </c>
      <c r="D18" t="s">
        <v>409</v>
      </c>
      <c r="E18" s="18">
        <v>625</v>
      </c>
    </row>
    <row r="19" spans="2:5" x14ac:dyDescent="0.35">
      <c r="C19" t="s">
        <v>1336</v>
      </c>
      <c r="D19" t="s">
        <v>409</v>
      </c>
      <c r="E19" s="18">
        <v>29168</v>
      </c>
    </row>
    <row r="20" spans="2:5" x14ac:dyDescent="0.35">
      <c r="C20" t="s">
        <v>1337</v>
      </c>
      <c r="D20" t="s">
        <v>400</v>
      </c>
      <c r="E20" s="18">
        <v>640</v>
      </c>
    </row>
    <row r="21" spans="2:5" x14ac:dyDescent="0.35">
      <c r="C21" t="s">
        <v>1338</v>
      </c>
      <c r="D21" t="s">
        <v>58</v>
      </c>
      <c r="E21" s="18">
        <v>4461.8</v>
      </c>
    </row>
    <row r="22" spans="2:5" x14ac:dyDescent="0.35">
      <c r="B22" t="s">
        <v>1340</v>
      </c>
      <c r="C22" t="s">
        <v>1339</v>
      </c>
      <c r="D22" t="s">
        <v>491</v>
      </c>
      <c r="E22" s="18">
        <v>2475</v>
      </c>
    </row>
    <row r="23" spans="2:5" x14ac:dyDescent="0.35">
      <c r="C23" t="s">
        <v>1341</v>
      </c>
      <c r="D23" t="s">
        <v>262</v>
      </c>
      <c r="E23" s="18">
        <v>7025</v>
      </c>
    </row>
    <row r="24" spans="2:5" x14ac:dyDescent="0.35">
      <c r="B24" t="s">
        <v>1345</v>
      </c>
      <c r="C24" t="s">
        <v>1344</v>
      </c>
      <c r="D24" t="s">
        <v>1309</v>
      </c>
      <c r="E24" s="18">
        <v>4450.3999999999996</v>
      </c>
    </row>
    <row r="25" spans="2:5" x14ac:dyDescent="0.35">
      <c r="B25" t="s">
        <v>1348</v>
      </c>
      <c r="C25" t="s">
        <v>1346</v>
      </c>
      <c r="D25" t="s">
        <v>409</v>
      </c>
      <c r="E25" s="18">
        <v>312.5</v>
      </c>
    </row>
    <row r="26" spans="2:5" x14ac:dyDescent="0.35">
      <c r="C26" t="s">
        <v>1347</v>
      </c>
      <c r="D26" t="s">
        <v>409</v>
      </c>
      <c r="E26" s="18">
        <v>15506</v>
      </c>
    </row>
    <row r="27" spans="2:5" x14ac:dyDescent="0.35">
      <c r="B27" t="s">
        <v>1350</v>
      </c>
      <c r="C27" t="s">
        <v>1349</v>
      </c>
      <c r="D27" t="s">
        <v>491</v>
      </c>
      <c r="E27" s="18">
        <v>3240</v>
      </c>
    </row>
    <row r="28" spans="2:5" x14ac:dyDescent="0.35">
      <c r="C28" t="s">
        <v>1353</v>
      </c>
      <c r="D28" t="s">
        <v>1196</v>
      </c>
      <c r="E28" s="18">
        <v>1575</v>
      </c>
    </row>
    <row r="29" spans="2:5" x14ac:dyDescent="0.35">
      <c r="B29" t="s">
        <v>1355</v>
      </c>
      <c r="C29" t="s">
        <v>1354</v>
      </c>
      <c r="D29" t="s">
        <v>1196</v>
      </c>
      <c r="E29" s="18">
        <v>4530</v>
      </c>
    </row>
    <row r="30" spans="2:5" x14ac:dyDescent="0.35">
      <c r="B30" t="s">
        <v>1359</v>
      </c>
      <c r="C30" t="s">
        <v>1358</v>
      </c>
      <c r="D30" t="s">
        <v>784</v>
      </c>
      <c r="E30" s="18">
        <v>3026.2</v>
      </c>
    </row>
    <row r="31" spans="2:5" x14ac:dyDescent="0.35">
      <c r="B31" t="s">
        <v>1362</v>
      </c>
      <c r="C31" t="s">
        <v>1361</v>
      </c>
      <c r="D31" t="s">
        <v>1309</v>
      </c>
      <c r="E31" s="18">
        <v>6644.1</v>
      </c>
    </row>
    <row r="32" spans="2:5" x14ac:dyDescent="0.35">
      <c r="C32" t="s">
        <v>1363</v>
      </c>
      <c r="D32" t="s">
        <v>1196</v>
      </c>
      <c r="E32" s="18">
        <v>300</v>
      </c>
    </row>
    <row r="33" spans="1:5" x14ac:dyDescent="0.35">
      <c r="C33" t="s">
        <v>1364</v>
      </c>
      <c r="D33" t="s">
        <v>1196</v>
      </c>
      <c r="E33" s="18">
        <v>187.5</v>
      </c>
    </row>
    <row r="34" spans="1:5" x14ac:dyDescent="0.35">
      <c r="C34" t="s">
        <v>1365</v>
      </c>
      <c r="D34" t="s">
        <v>409</v>
      </c>
      <c r="E34" s="18">
        <v>312.5</v>
      </c>
    </row>
    <row r="35" spans="1:5" x14ac:dyDescent="0.35">
      <c r="C35" t="s">
        <v>1366</v>
      </c>
      <c r="D35" t="s">
        <v>409</v>
      </c>
      <c r="E35" s="18">
        <v>12610</v>
      </c>
    </row>
    <row r="36" spans="1:5" x14ac:dyDescent="0.35">
      <c r="A36" s="58" t="s">
        <v>287</v>
      </c>
      <c r="B36" s="58"/>
      <c r="C36" s="58"/>
      <c r="D36" s="58"/>
      <c r="E36" s="102">
        <v>175188.80000000002</v>
      </c>
    </row>
    <row r="37" spans="1:5" x14ac:dyDescent="0.35">
      <c r="A37">
        <v>4</v>
      </c>
      <c r="B37" s="57">
        <v>45019</v>
      </c>
      <c r="C37" t="s">
        <v>1391</v>
      </c>
      <c r="D37" t="s">
        <v>637</v>
      </c>
      <c r="E37" s="18">
        <v>475.2</v>
      </c>
    </row>
    <row r="38" spans="1:5" x14ac:dyDescent="0.35">
      <c r="C38" t="s">
        <v>1394</v>
      </c>
      <c r="D38" t="s">
        <v>1196</v>
      </c>
      <c r="E38" s="18">
        <v>4440</v>
      </c>
    </row>
    <row r="39" spans="1:5" x14ac:dyDescent="0.35">
      <c r="B39" t="s">
        <v>1398</v>
      </c>
      <c r="C39" t="s">
        <v>1395</v>
      </c>
      <c r="D39" t="s">
        <v>1257</v>
      </c>
      <c r="E39" s="18">
        <v>452</v>
      </c>
    </row>
    <row r="40" spans="1:5" x14ac:dyDescent="0.35">
      <c r="B40" s="57">
        <v>45020</v>
      </c>
      <c r="C40" t="s">
        <v>1400</v>
      </c>
      <c r="D40" t="s">
        <v>859</v>
      </c>
      <c r="E40" s="18">
        <v>7480</v>
      </c>
    </row>
    <row r="41" spans="1:5" x14ac:dyDescent="0.35">
      <c r="B41" t="s">
        <v>1401</v>
      </c>
      <c r="C41" t="s">
        <v>1400</v>
      </c>
      <c r="D41" t="s">
        <v>859</v>
      </c>
      <c r="E41" s="18">
        <v>7519.1</v>
      </c>
    </row>
    <row r="42" spans="1:5" x14ac:dyDescent="0.35">
      <c r="B42" t="s">
        <v>1403</v>
      </c>
      <c r="C42" t="s">
        <v>1404</v>
      </c>
      <c r="D42" t="s">
        <v>62</v>
      </c>
      <c r="E42" s="18">
        <v>13297.5</v>
      </c>
    </row>
    <row r="43" spans="1:5" x14ac:dyDescent="0.35">
      <c r="C43" t="s">
        <v>1406</v>
      </c>
      <c r="D43" t="s">
        <v>491</v>
      </c>
      <c r="E43" s="18">
        <v>3078.5</v>
      </c>
    </row>
    <row r="44" spans="1:5" x14ac:dyDescent="0.35">
      <c r="C44" t="s">
        <v>1410</v>
      </c>
      <c r="D44" t="s">
        <v>58</v>
      </c>
      <c r="E44" s="18">
        <v>220</v>
      </c>
    </row>
    <row r="45" spans="1:5" x14ac:dyDescent="0.35">
      <c r="B45" t="s">
        <v>1409</v>
      </c>
      <c r="C45" t="s">
        <v>1407</v>
      </c>
      <c r="D45" t="s">
        <v>409</v>
      </c>
      <c r="E45" s="18">
        <v>30445</v>
      </c>
    </row>
    <row r="46" spans="1:5" x14ac:dyDescent="0.35">
      <c r="B46" s="57">
        <v>45023</v>
      </c>
      <c r="C46" t="s">
        <v>1412</v>
      </c>
      <c r="D46" t="s">
        <v>400</v>
      </c>
      <c r="E46" s="18">
        <v>5632.9</v>
      </c>
    </row>
    <row r="47" spans="1:5" x14ac:dyDescent="0.35">
      <c r="B47" t="s">
        <v>1414</v>
      </c>
      <c r="C47" t="s">
        <v>1413</v>
      </c>
      <c r="D47" t="s">
        <v>637</v>
      </c>
      <c r="E47" s="18">
        <v>1892</v>
      </c>
    </row>
    <row r="48" spans="1:5" x14ac:dyDescent="0.35">
      <c r="C48" t="s">
        <v>1415</v>
      </c>
      <c r="D48" t="s">
        <v>43</v>
      </c>
      <c r="E48" s="18">
        <v>2104</v>
      </c>
    </row>
    <row r="49" spans="2:5" x14ac:dyDescent="0.35">
      <c r="B49" t="s">
        <v>1417</v>
      </c>
      <c r="C49" t="s">
        <v>1416</v>
      </c>
      <c r="D49" t="s">
        <v>1196</v>
      </c>
      <c r="E49" s="18">
        <v>5801</v>
      </c>
    </row>
    <row r="50" spans="2:5" x14ac:dyDescent="0.35">
      <c r="B50" t="s">
        <v>1419</v>
      </c>
      <c r="C50" t="s">
        <v>1418</v>
      </c>
      <c r="D50" t="s">
        <v>409</v>
      </c>
      <c r="E50" s="18">
        <v>1000</v>
      </c>
    </row>
    <row r="51" spans="2:5" x14ac:dyDescent="0.35">
      <c r="B51" t="s">
        <v>1426</v>
      </c>
      <c r="C51" t="s">
        <v>1422</v>
      </c>
      <c r="D51" t="s">
        <v>1420</v>
      </c>
      <c r="E51" s="18">
        <v>670</v>
      </c>
    </row>
    <row r="52" spans="2:5" x14ac:dyDescent="0.35">
      <c r="B52" t="s">
        <v>1428</v>
      </c>
      <c r="C52" t="s">
        <v>1427</v>
      </c>
      <c r="D52" t="s">
        <v>491</v>
      </c>
      <c r="E52" s="18">
        <v>2947.5</v>
      </c>
    </row>
    <row r="53" spans="2:5" x14ac:dyDescent="0.35">
      <c r="B53" t="s">
        <v>1430</v>
      </c>
      <c r="C53" t="s">
        <v>1429</v>
      </c>
      <c r="D53" t="s">
        <v>1309</v>
      </c>
      <c r="E53" s="18">
        <v>4959.6000000000004</v>
      </c>
    </row>
    <row r="54" spans="2:5" x14ac:dyDescent="0.35">
      <c r="B54" s="57">
        <v>45030</v>
      </c>
      <c r="C54" t="s">
        <v>1432</v>
      </c>
      <c r="D54" t="s">
        <v>637</v>
      </c>
      <c r="E54" s="18">
        <v>2260</v>
      </c>
    </row>
    <row r="55" spans="2:5" x14ac:dyDescent="0.35">
      <c r="B55" t="s">
        <v>1435</v>
      </c>
      <c r="C55" t="s">
        <v>1433</v>
      </c>
      <c r="D55" t="s">
        <v>409</v>
      </c>
      <c r="E55" s="18">
        <v>312.5</v>
      </c>
    </row>
    <row r="56" spans="2:5" x14ac:dyDescent="0.35">
      <c r="C56" t="s">
        <v>1434</v>
      </c>
      <c r="D56" t="s">
        <v>409</v>
      </c>
      <c r="E56" s="18">
        <v>15182.2</v>
      </c>
    </row>
    <row r="57" spans="2:5" x14ac:dyDescent="0.35">
      <c r="B57" t="s">
        <v>1439</v>
      </c>
      <c r="C57" t="s">
        <v>1438</v>
      </c>
      <c r="D57" t="s">
        <v>491</v>
      </c>
      <c r="E57" s="18">
        <v>3137.5</v>
      </c>
    </row>
    <row r="58" spans="2:5" x14ac:dyDescent="0.35">
      <c r="B58" t="s">
        <v>1441</v>
      </c>
      <c r="C58" t="s">
        <v>1440</v>
      </c>
      <c r="D58" t="s">
        <v>58</v>
      </c>
      <c r="E58" s="18">
        <v>4878.3999999999996</v>
      </c>
    </row>
    <row r="59" spans="2:5" x14ac:dyDescent="0.35">
      <c r="B59" t="s">
        <v>1455</v>
      </c>
      <c r="C59" t="s">
        <v>1454</v>
      </c>
      <c r="D59" t="s">
        <v>1453</v>
      </c>
      <c r="E59" s="18">
        <v>14279.6</v>
      </c>
    </row>
    <row r="60" spans="2:5" x14ac:dyDescent="0.35">
      <c r="B60" t="s">
        <v>1458</v>
      </c>
      <c r="C60" t="s">
        <v>1456</v>
      </c>
      <c r="D60" t="s">
        <v>262</v>
      </c>
      <c r="E60" s="18">
        <v>6792.5</v>
      </c>
    </row>
    <row r="61" spans="2:5" x14ac:dyDescent="0.35">
      <c r="C61" t="s">
        <v>1457</v>
      </c>
      <c r="D61" t="s">
        <v>7</v>
      </c>
      <c r="E61" s="18">
        <v>2716</v>
      </c>
    </row>
    <row r="62" spans="2:5" x14ac:dyDescent="0.35">
      <c r="B62" t="s">
        <v>1462</v>
      </c>
      <c r="C62" t="s">
        <v>1461</v>
      </c>
      <c r="D62" t="s">
        <v>400</v>
      </c>
      <c r="E62" s="18">
        <v>4947.8999999999996</v>
      </c>
    </row>
    <row r="63" spans="2:5" x14ac:dyDescent="0.35">
      <c r="C63" t="s">
        <v>1467</v>
      </c>
      <c r="D63" t="s">
        <v>400</v>
      </c>
      <c r="E63" s="18">
        <v>712.5</v>
      </c>
    </row>
    <row r="64" spans="2:5" x14ac:dyDescent="0.35">
      <c r="B64" t="s">
        <v>1464</v>
      </c>
      <c r="C64" t="s">
        <v>1463</v>
      </c>
      <c r="D64" t="s">
        <v>409</v>
      </c>
      <c r="E64" s="18">
        <v>2466</v>
      </c>
    </row>
    <row r="65" spans="1:5" x14ac:dyDescent="0.35">
      <c r="B65" t="s">
        <v>1466</v>
      </c>
      <c r="C65" t="s">
        <v>1465</v>
      </c>
      <c r="D65" t="s">
        <v>491</v>
      </c>
      <c r="E65" s="18">
        <v>1965</v>
      </c>
    </row>
    <row r="66" spans="1:5" x14ac:dyDescent="0.35">
      <c r="A66" s="58" t="s">
        <v>308</v>
      </c>
      <c r="B66" s="58"/>
      <c r="C66" s="58"/>
      <c r="D66" s="58"/>
      <c r="E66" s="102">
        <v>152064.4</v>
      </c>
    </row>
    <row r="67" spans="1:5" x14ac:dyDescent="0.35">
      <c r="A67">
        <v>5</v>
      </c>
      <c r="B67" s="57">
        <v>45048</v>
      </c>
      <c r="C67" t="s">
        <v>1529</v>
      </c>
      <c r="D67" t="s">
        <v>1309</v>
      </c>
      <c r="E67" s="18">
        <v>2856.4</v>
      </c>
    </row>
    <row r="68" spans="1:5" x14ac:dyDescent="0.35">
      <c r="C68" t="s">
        <v>1530</v>
      </c>
      <c r="D68" t="s">
        <v>1196</v>
      </c>
      <c r="E68" s="18">
        <v>7908.5</v>
      </c>
    </row>
    <row r="69" spans="1:5" x14ac:dyDescent="0.35">
      <c r="C69" t="s">
        <v>1531</v>
      </c>
      <c r="D69" t="s">
        <v>409</v>
      </c>
      <c r="E69" s="18">
        <v>187.5</v>
      </c>
    </row>
    <row r="70" spans="1:5" x14ac:dyDescent="0.35">
      <c r="C70" t="s">
        <v>1532</v>
      </c>
      <c r="D70" t="s">
        <v>409</v>
      </c>
      <c r="E70" s="18">
        <v>10079.6</v>
      </c>
    </row>
    <row r="71" spans="1:5" x14ac:dyDescent="0.35">
      <c r="B71" s="57">
        <v>45052</v>
      </c>
      <c r="C71" t="s">
        <v>1534</v>
      </c>
      <c r="D71" t="s">
        <v>859</v>
      </c>
      <c r="E71" s="18">
        <v>3784</v>
      </c>
    </row>
    <row r="72" spans="1:5" x14ac:dyDescent="0.35">
      <c r="B72" s="57">
        <v>45054</v>
      </c>
      <c r="C72" t="s">
        <v>1535</v>
      </c>
      <c r="D72" t="s">
        <v>1196</v>
      </c>
      <c r="E72" s="18">
        <v>2902.5</v>
      </c>
    </row>
    <row r="73" spans="1:5" x14ac:dyDescent="0.35">
      <c r="C73" t="s">
        <v>1537</v>
      </c>
      <c r="D73" t="s">
        <v>58</v>
      </c>
      <c r="E73" s="18">
        <v>220</v>
      </c>
    </row>
    <row r="74" spans="1:5" x14ac:dyDescent="0.35">
      <c r="C74" t="s">
        <v>1538</v>
      </c>
      <c r="D74" t="s">
        <v>409</v>
      </c>
      <c r="E74" s="18">
        <v>937.5</v>
      </c>
    </row>
    <row r="75" spans="1:5" x14ac:dyDescent="0.35">
      <c r="C75" t="s">
        <v>1539</v>
      </c>
      <c r="D75" t="s">
        <v>409</v>
      </c>
      <c r="E75" s="18">
        <v>45901.2</v>
      </c>
    </row>
    <row r="76" spans="1:5" x14ac:dyDescent="0.35">
      <c r="C76" t="s">
        <v>1540</v>
      </c>
      <c r="D76" t="s">
        <v>262</v>
      </c>
      <c r="E76" s="18">
        <v>9692.5</v>
      </c>
    </row>
    <row r="77" spans="1:5" x14ac:dyDescent="0.35">
      <c r="B77" s="57">
        <v>45058</v>
      </c>
      <c r="C77" t="s">
        <v>1541</v>
      </c>
      <c r="D77" t="s">
        <v>400</v>
      </c>
      <c r="E77" s="18">
        <v>4785.7</v>
      </c>
    </row>
    <row r="78" spans="1:5" x14ac:dyDescent="0.35">
      <c r="B78" s="57">
        <v>45056</v>
      </c>
      <c r="C78" t="s">
        <v>1542</v>
      </c>
      <c r="D78" t="s">
        <v>62</v>
      </c>
      <c r="E78" s="18">
        <v>11813</v>
      </c>
    </row>
    <row r="79" spans="1:5" x14ac:dyDescent="0.35">
      <c r="B79" s="57">
        <v>45061</v>
      </c>
      <c r="C79" t="s">
        <v>1544</v>
      </c>
      <c r="D79" t="s">
        <v>1309</v>
      </c>
      <c r="E79" s="18">
        <v>13214.5</v>
      </c>
    </row>
    <row r="80" spans="1:5" x14ac:dyDescent="0.35">
      <c r="B80" s="57">
        <v>45063</v>
      </c>
      <c r="C80" t="s">
        <v>1547</v>
      </c>
      <c r="D80" t="s">
        <v>20</v>
      </c>
      <c r="E80" s="18">
        <v>4292</v>
      </c>
    </row>
    <row r="81" spans="2:5" x14ac:dyDescent="0.35">
      <c r="C81" t="s">
        <v>1548</v>
      </c>
      <c r="D81" t="s">
        <v>1420</v>
      </c>
      <c r="E81" s="18">
        <v>698</v>
      </c>
    </row>
    <row r="82" spans="2:5" x14ac:dyDescent="0.35">
      <c r="C82" t="s">
        <v>1550</v>
      </c>
      <c r="D82" t="s">
        <v>491</v>
      </c>
      <c r="E82" s="18">
        <v>2475</v>
      </c>
    </row>
    <row r="83" spans="2:5" x14ac:dyDescent="0.35">
      <c r="C83" t="s">
        <v>1551</v>
      </c>
      <c r="D83" t="s">
        <v>1453</v>
      </c>
      <c r="E83" s="18">
        <v>7304</v>
      </c>
    </row>
    <row r="84" spans="2:5" x14ac:dyDescent="0.35">
      <c r="B84" t="s">
        <v>1552</v>
      </c>
      <c r="C84" t="s">
        <v>1551</v>
      </c>
      <c r="D84" t="s">
        <v>1453</v>
      </c>
      <c r="E84" s="18">
        <v>8402.7999999999993</v>
      </c>
    </row>
    <row r="85" spans="2:5" x14ac:dyDescent="0.35">
      <c r="C85" t="s">
        <v>1553</v>
      </c>
      <c r="D85" t="s">
        <v>1196</v>
      </c>
      <c r="E85" s="18">
        <v>1174.5</v>
      </c>
    </row>
    <row r="86" spans="2:5" x14ac:dyDescent="0.35">
      <c r="B86" s="57">
        <v>45066</v>
      </c>
      <c r="C86" t="s">
        <v>1554</v>
      </c>
      <c r="D86" t="s">
        <v>1196</v>
      </c>
      <c r="E86" s="18">
        <v>1912.5</v>
      </c>
    </row>
    <row r="87" spans="2:5" x14ac:dyDescent="0.35">
      <c r="C87" t="s">
        <v>1555</v>
      </c>
      <c r="D87" t="s">
        <v>409</v>
      </c>
      <c r="E87" s="18">
        <v>187.5</v>
      </c>
    </row>
    <row r="88" spans="2:5" x14ac:dyDescent="0.35">
      <c r="C88" t="s">
        <v>1556</v>
      </c>
      <c r="D88" t="s">
        <v>409</v>
      </c>
      <c r="E88" s="18">
        <v>10713.8</v>
      </c>
    </row>
    <row r="89" spans="2:5" x14ac:dyDescent="0.35">
      <c r="C89" t="s">
        <v>1557</v>
      </c>
      <c r="D89" t="s">
        <v>262</v>
      </c>
      <c r="E89" s="18">
        <v>1804</v>
      </c>
    </row>
    <row r="90" spans="2:5" x14ac:dyDescent="0.35">
      <c r="B90" s="57">
        <v>45071</v>
      </c>
      <c r="C90" t="s">
        <v>1557</v>
      </c>
      <c r="D90" t="s">
        <v>262</v>
      </c>
      <c r="E90" s="18">
        <v>1784</v>
      </c>
    </row>
    <row r="91" spans="2:5" x14ac:dyDescent="0.35">
      <c r="C91" t="s">
        <v>1558</v>
      </c>
      <c r="D91" t="s">
        <v>1420</v>
      </c>
      <c r="E91" s="18">
        <v>350</v>
      </c>
    </row>
    <row r="92" spans="2:5" x14ac:dyDescent="0.35">
      <c r="B92" s="57">
        <v>45072</v>
      </c>
      <c r="C92" t="s">
        <v>1559</v>
      </c>
      <c r="D92" t="s">
        <v>409</v>
      </c>
      <c r="E92" s="18">
        <v>2815.1</v>
      </c>
    </row>
    <row r="93" spans="2:5" x14ac:dyDescent="0.35">
      <c r="C93" t="s">
        <v>1560</v>
      </c>
      <c r="D93" t="s">
        <v>58</v>
      </c>
      <c r="E93" s="18">
        <v>4621.2</v>
      </c>
    </row>
    <row r="94" spans="2:5" x14ac:dyDescent="0.35">
      <c r="C94" t="s">
        <v>1561</v>
      </c>
      <c r="D94" t="s">
        <v>262</v>
      </c>
      <c r="E94" s="18">
        <v>1804</v>
      </c>
    </row>
    <row r="95" spans="2:5" x14ac:dyDescent="0.35">
      <c r="B95" s="57">
        <v>45076</v>
      </c>
      <c r="C95" t="s">
        <v>1561</v>
      </c>
      <c r="D95" t="s">
        <v>262</v>
      </c>
      <c r="E95" s="18">
        <v>1108</v>
      </c>
    </row>
    <row r="96" spans="2:5" x14ac:dyDescent="0.35">
      <c r="C96" t="s">
        <v>1562</v>
      </c>
      <c r="D96" t="s">
        <v>1196</v>
      </c>
      <c r="E96" s="18">
        <v>2195</v>
      </c>
    </row>
    <row r="97" spans="1:5" x14ac:dyDescent="0.35">
      <c r="B97" s="57">
        <v>45077</v>
      </c>
      <c r="C97" t="s">
        <v>1565</v>
      </c>
      <c r="D97" t="s">
        <v>7</v>
      </c>
      <c r="E97" s="18">
        <v>4568</v>
      </c>
    </row>
    <row r="98" spans="1:5" x14ac:dyDescent="0.35">
      <c r="A98" s="58" t="s">
        <v>330</v>
      </c>
      <c r="B98" s="58"/>
      <c r="C98" s="58"/>
      <c r="D98" s="58"/>
      <c r="E98" s="102">
        <v>172492.3</v>
      </c>
    </row>
    <row r="99" spans="1:5" x14ac:dyDescent="0.35">
      <c r="A99">
        <v>6</v>
      </c>
      <c r="B99" t="s">
        <v>1607</v>
      </c>
      <c r="C99" t="s">
        <v>1606</v>
      </c>
      <c r="D99" t="s">
        <v>1420</v>
      </c>
      <c r="E99" s="18">
        <v>350</v>
      </c>
    </row>
    <row r="100" spans="1:5" x14ac:dyDescent="0.35">
      <c r="B100" t="s">
        <v>1611</v>
      </c>
      <c r="C100" t="s">
        <v>1609</v>
      </c>
      <c r="D100" t="s">
        <v>1196</v>
      </c>
      <c r="E100" s="18">
        <v>4745</v>
      </c>
    </row>
    <row r="101" spans="1:5" x14ac:dyDescent="0.35">
      <c r="C101" t="s">
        <v>1610</v>
      </c>
      <c r="D101" t="s">
        <v>400</v>
      </c>
      <c r="E101" s="18">
        <v>5874.7</v>
      </c>
    </row>
    <row r="102" spans="1:5" x14ac:dyDescent="0.35">
      <c r="B102" s="57">
        <v>45084</v>
      </c>
      <c r="C102" t="s">
        <v>1613</v>
      </c>
      <c r="D102" t="s">
        <v>665</v>
      </c>
      <c r="E102" s="18">
        <v>3826.5</v>
      </c>
    </row>
    <row r="103" spans="1:5" x14ac:dyDescent="0.35">
      <c r="C103" t="s">
        <v>1617</v>
      </c>
      <c r="D103" t="s">
        <v>262</v>
      </c>
      <c r="E103" s="18">
        <v>5392</v>
      </c>
    </row>
    <row r="104" spans="1:5" x14ac:dyDescent="0.35">
      <c r="B104" s="57">
        <v>45083</v>
      </c>
      <c r="C104" t="s">
        <v>1616</v>
      </c>
      <c r="D104" t="s">
        <v>62</v>
      </c>
      <c r="E104" s="18">
        <v>13457</v>
      </c>
    </row>
    <row r="105" spans="1:5" x14ac:dyDescent="0.35">
      <c r="B105" s="57">
        <v>45085</v>
      </c>
      <c r="C105" t="s">
        <v>1618</v>
      </c>
      <c r="D105" t="s">
        <v>1620</v>
      </c>
      <c r="E105" s="18">
        <v>2968.5</v>
      </c>
    </row>
    <row r="106" spans="1:5" x14ac:dyDescent="0.35">
      <c r="B106" s="57">
        <v>45086</v>
      </c>
      <c r="C106" t="s">
        <v>1622</v>
      </c>
      <c r="D106" t="s">
        <v>1196</v>
      </c>
      <c r="E106" s="18">
        <v>2792.8</v>
      </c>
    </row>
    <row r="107" spans="1:5" x14ac:dyDescent="0.35">
      <c r="B107" t="s">
        <v>1625</v>
      </c>
      <c r="C107" t="s">
        <v>1623</v>
      </c>
      <c r="D107" t="s">
        <v>1196</v>
      </c>
      <c r="E107" s="18">
        <v>4453.5</v>
      </c>
    </row>
    <row r="108" spans="1:5" x14ac:dyDescent="0.35">
      <c r="B108" s="57">
        <v>45091</v>
      </c>
      <c r="C108" t="s">
        <v>1626</v>
      </c>
      <c r="D108" t="s">
        <v>400</v>
      </c>
      <c r="E108" s="18">
        <v>410</v>
      </c>
    </row>
    <row r="109" spans="1:5" x14ac:dyDescent="0.35">
      <c r="B109" s="57">
        <v>45092</v>
      </c>
      <c r="C109" t="s">
        <v>1628</v>
      </c>
      <c r="D109" t="s">
        <v>262</v>
      </c>
      <c r="E109" s="18">
        <v>4918</v>
      </c>
    </row>
    <row r="110" spans="1:5" x14ac:dyDescent="0.35">
      <c r="C110" t="s">
        <v>1629</v>
      </c>
      <c r="D110" t="s">
        <v>1420</v>
      </c>
      <c r="E110" s="18">
        <v>590</v>
      </c>
    </row>
    <row r="111" spans="1:5" x14ac:dyDescent="0.35">
      <c r="C111" t="s">
        <v>1632</v>
      </c>
      <c r="D111" t="s">
        <v>1196</v>
      </c>
      <c r="E111" s="18">
        <v>4133.5</v>
      </c>
    </row>
    <row r="112" spans="1:5" x14ac:dyDescent="0.35">
      <c r="B112" t="s">
        <v>1636</v>
      </c>
      <c r="C112" t="s">
        <v>1633</v>
      </c>
      <c r="D112" t="s">
        <v>409</v>
      </c>
      <c r="E112" s="18">
        <v>375</v>
      </c>
    </row>
    <row r="113" spans="1:5" x14ac:dyDescent="0.35">
      <c r="C113" t="s">
        <v>1634</v>
      </c>
      <c r="D113" t="s">
        <v>409</v>
      </c>
      <c r="E113" s="18">
        <v>16367</v>
      </c>
    </row>
    <row r="114" spans="1:5" x14ac:dyDescent="0.35">
      <c r="C114" t="s">
        <v>1635</v>
      </c>
      <c r="D114" t="s">
        <v>1453</v>
      </c>
      <c r="E114" s="18">
        <v>16434</v>
      </c>
    </row>
    <row r="115" spans="1:5" x14ac:dyDescent="0.35">
      <c r="B115" t="s">
        <v>1640</v>
      </c>
      <c r="C115" t="s">
        <v>1635</v>
      </c>
      <c r="D115" t="s">
        <v>1453</v>
      </c>
      <c r="E115" s="18">
        <v>19557.400000000001</v>
      </c>
    </row>
    <row r="116" spans="1:5" x14ac:dyDescent="0.35">
      <c r="C116" t="s">
        <v>1641</v>
      </c>
      <c r="D116" t="s">
        <v>1309</v>
      </c>
      <c r="E116" s="18">
        <v>11760.3</v>
      </c>
    </row>
    <row r="117" spans="1:5" x14ac:dyDescent="0.35">
      <c r="B117" s="57">
        <v>45097</v>
      </c>
      <c r="C117" t="s">
        <v>1646</v>
      </c>
      <c r="D117" t="s">
        <v>1196</v>
      </c>
      <c r="E117" s="18">
        <v>3740</v>
      </c>
    </row>
    <row r="118" spans="1:5" x14ac:dyDescent="0.35">
      <c r="B118" t="s">
        <v>1645</v>
      </c>
      <c r="C118" t="s">
        <v>1644</v>
      </c>
      <c r="D118" t="s">
        <v>1196</v>
      </c>
      <c r="E118" s="18">
        <v>485</v>
      </c>
    </row>
    <row r="119" spans="1:5" x14ac:dyDescent="0.35">
      <c r="B119" s="57">
        <v>45098</v>
      </c>
      <c r="C119" t="s">
        <v>1647</v>
      </c>
      <c r="D119" t="s">
        <v>1309</v>
      </c>
      <c r="E119" s="18">
        <v>390</v>
      </c>
    </row>
    <row r="120" spans="1:5" x14ac:dyDescent="0.35">
      <c r="B120" s="57">
        <v>45099</v>
      </c>
      <c r="C120" t="s">
        <v>1648</v>
      </c>
      <c r="D120" t="s">
        <v>491</v>
      </c>
      <c r="E120" s="18">
        <v>2475</v>
      </c>
    </row>
    <row r="121" spans="1:5" x14ac:dyDescent="0.35">
      <c r="C121" t="s">
        <v>1649</v>
      </c>
      <c r="D121" t="s">
        <v>1196</v>
      </c>
      <c r="E121" s="18">
        <v>795</v>
      </c>
    </row>
    <row r="122" spans="1:5" x14ac:dyDescent="0.35">
      <c r="B122" s="57">
        <v>45101</v>
      </c>
      <c r="C122" t="s">
        <v>1650</v>
      </c>
      <c r="D122" t="s">
        <v>262</v>
      </c>
      <c r="E122" s="18">
        <v>1192</v>
      </c>
    </row>
    <row r="123" spans="1:5" x14ac:dyDescent="0.35">
      <c r="C123" t="s">
        <v>1651</v>
      </c>
      <c r="D123" t="s">
        <v>400</v>
      </c>
      <c r="E123" s="18">
        <v>5329.9</v>
      </c>
    </row>
    <row r="124" spans="1:5" x14ac:dyDescent="0.35">
      <c r="B124" s="57">
        <v>45103</v>
      </c>
      <c r="C124" t="s">
        <v>1652</v>
      </c>
      <c r="D124" t="s">
        <v>1453</v>
      </c>
      <c r="E124" s="18">
        <v>2820.5</v>
      </c>
    </row>
    <row r="125" spans="1:5" x14ac:dyDescent="0.35">
      <c r="B125" t="s">
        <v>1663</v>
      </c>
      <c r="C125" t="s">
        <v>1662</v>
      </c>
      <c r="D125" t="s">
        <v>1196</v>
      </c>
      <c r="E125" s="18">
        <v>5133.5</v>
      </c>
    </row>
    <row r="126" spans="1:5" x14ac:dyDescent="0.35">
      <c r="B126" s="57">
        <v>45105</v>
      </c>
      <c r="C126" t="s">
        <v>1664</v>
      </c>
      <c r="D126" t="s">
        <v>491</v>
      </c>
      <c r="E126" s="18">
        <v>2475</v>
      </c>
    </row>
    <row r="127" spans="1:5" x14ac:dyDescent="0.35">
      <c r="A127" s="58" t="s">
        <v>141</v>
      </c>
      <c r="B127" s="58"/>
      <c r="C127" s="58"/>
      <c r="D127" s="58"/>
      <c r="E127" s="102">
        <v>143241.1</v>
      </c>
    </row>
    <row r="128" spans="1:5" x14ac:dyDescent="0.35">
      <c r="A128">
        <v>7</v>
      </c>
      <c r="B128" t="s">
        <v>1708</v>
      </c>
      <c r="C128" t="s">
        <v>1705</v>
      </c>
      <c r="D128" t="s">
        <v>58</v>
      </c>
      <c r="E128" s="18">
        <v>220</v>
      </c>
    </row>
    <row r="129" spans="2:5" x14ac:dyDescent="0.35">
      <c r="C129" t="s">
        <v>1706</v>
      </c>
      <c r="D129" t="s">
        <v>409</v>
      </c>
      <c r="E129" s="18">
        <v>112.9</v>
      </c>
    </row>
    <row r="130" spans="2:5" x14ac:dyDescent="0.35">
      <c r="B130" s="57">
        <v>45110</v>
      </c>
      <c r="C130" t="s">
        <v>1707</v>
      </c>
      <c r="D130" t="s">
        <v>1196</v>
      </c>
      <c r="E130" s="18">
        <v>4783</v>
      </c>
    </row>
    <row r="131" spans="2:5" x14ac:dyDescent="0.35">
      <c r="C131" t="s">
        <v>1709</v>
      </c>
      <c r="D131" t="s">
        <v>1196</v>
      </c>
      <c r="E131" s="18">
        <v>100</v>
      </c>
    </row>
    <row r="132" spans="2:5" x14ac:dyDescent="0.35">
      <c r="B132" s="57">
        <v>45111</v>
      </c>
      <c r="C132" t="s">
        <v>1710</v>
      </c>
      <c r="D132" t="s">
        <v>637</v>
      </c>
      <c r="E132" s="18">
        <v>100</v>
      </c>
    </row>
    <row r="133" spans="2:5" x14ac:dyDescent="0.35">
      <c r="B133" s="57">
        <v>45113</v>
      </c>
      <c r="C133" t="s">
        <v>1711</v>
      </c>
      <c r="D133" t="s">
        <v>859</v>
      </c>
      <c r="E133" s="18">
        <v>2516</v>
      </c>
    </row>
    <row r="134" spans="2:5" x14ac:dyDescent="0.35">
      <c r="C134" t="s">
        <v>1714</v>
      </c>
      <c r="D134" t="s">
        <v>262</v>
      </c>
      <c r="E134" s="18">
        <v>7536</v>
      </c>
    </row>
    <row r="135" spans="2:5" x14ac:dyDescent="0.35">
      <c r="B135" s="57">
        <v>45117</v>
      </c>
      <c r="C135" t="s">
        <v>1716</v>
      </c>
      <c r="D135" t="s">
        <v>62</v>
      </c>
      <c r="E135" s="18">
        <v>13666</v>
      </c>
    </row>
    <row r="136" spans="2:5" x14ac:dyDescent="0.35">
      <c r="C136" t="s">
        <v>1717</v>
      </c>
      <c r="D136" t="s">
        <v>1196</v>
      </c>
      <c r="E136" s="18">
        <v>1390</v>
      </c>
    </row>
    <row r="137" spans="2:5" x14ac:dyDescent="0.35">
      <c r="B137" s="57">
        <v>45118</v>
      </c>
      <c r="C137" t="s">
        <v>1718</v>
      </c>
      <c r="D137" t="s">
        <v>491</v>
      </c>
      <c r="E137" s="18">
        <v>2668</v>
      </c>
    </row>
    <row r="138" spans="2:5" x14ac:dyDescent="0.35">
      <c r="C138" t="s">
        <v>1719</v>
      </c>
      <c r="D138" t="s">
        <v>1309</v>
      </c>
      <c r="E138" s="18">
        <v>144</v>
      </c>
    </row>
    <row r="139" spans="2:5" x14ac:dyDescent="0.35">
      <c r="B139" t="s">
        <v>1721</v>
      </c>
      <c r="C139" t="s">
        <v>1720</v>
      </c>
      <c r="D139" t="s">
        <v>1196</v>
      </c>
      <c r="E139" s="18">
        <v>5573</v>
      </c>
    </row>
    <row r="140" spans="2:5" x14ac:dyDescent="0.35">
      <c r="B140" s="57">
        <v>45124</v>
      </c>
      <c r="C140" t="s">
        <v>1722</v>
      </c>
      <c r="D140" t="s">
        <v>491</v>
      </c>
      <c r="E140" s="18">
        <v>2731.5</v>
      </c>
    </row>
    <row r="141" spans="2:5" x14ac:dyDescent="0.35">
      <c r="B141" t="s">
        <v>1724</v>
      </c>
      <c r="C141" t="s">
        <v>1723</v>
      </c>
      <c r="D141" t="s">
        <v>400</v>
      </c>
      <c r="E141" s="18">
        <v>5238.8999999999996</v>
      </c>
    </row>
    <row r="142" spans="2:5" x14ac:dyDescent="0.35">
      <c r="B142" s="57">
        <v>45133</v>
      </c>
      <c r="C142" t="s">
        <v>1725</v>
      </c>
      <c r="D142" t="s">
        <v>409</v>
      </c>
      <c r="E142" s="18">
        <v>62.5</v>
      </c>
    </row>
    <row r="143" spans="2:5" x14ac:dyDescent="0.35">
      <c r="B143" s="57">
        <v>45127</v>
      </c>
      <c r="C143" t="s">
        <v>1726</v>
      </c>
      <c r="D143" t="s">
        <v>400</v>
      </c>
      <c r="E143" s="18">
        <v>420</v>
      </c>
    </row>
    <row r="144" spans="2:5" x14ac:dyDescent="0.35">
      <c r="B144" s="57">
        <v>45128</v>
      </c>
      <c r="C144" t="s">
        <v>1727</v>
      </c>
      <c r="D144" t="s">
        <v>62</v>
      </c>
      <c r="E144" s="18">
        <v>11398.5</v>
      </c>
    </row>
    <row r="145" spans="1:5" x14ac:dyDescent="0.35">
      <c r="C145" t="s">
        <v>1728</v>
      </c>
      <c r="D145" t="s">
        <v>1309</v>
      </c>
      <c r="E145" s="18">
        <v>11342.5</v>
      </c>
    </row>
    <row r="146" spans="1:5" x14ac:dyDescent="0.35">
      <c r="B146" s="57">
        <v>45131</v>
      </c>
      <c r="C146" t="s">
        <v>1729</v>
      </c>
      <c r="D146" t="s">
        <v>1196</v>
      </c>
      <c r="E146" s="18">
        <v>4940.5</v>
      </c>
    </row>
    <row r="147" spans="1:5" x14ac:dyDescent="0.35">
      <c r="B147" s="57">
        <v>45132</v>
      </c>
      <c r="C147" t="s">
        <v>1730</v>
      </c>
      <c r="D147" t="s">
        <v>1420</v>
      </c>
      <c r="E147" s="18">
        <v>405</v>
      </c>
    </row>
    <row r="148" spans="1:5" x14ac:dyDescent="0.35">
      <c r="B148" t="s">
        <v>1732</v>
      </c>
      <c r="C148" t="s">
        <v>1731</v>
      </c>
      <c r="D148" t="s">
        <v>409</v>
      </c>
      <c r="E148" s="18">
        <v>6194</v>
      </c>
    </row>
    <row r="149" spans="1:5" x14ac:dyDescent="0.35">
      <c r="B149" s="57">
        <v>45134</v>
      </c>
      <c r="C149" t="s">
        <v>1734</v>
      </c>
      <c r="D149" t="s">
        <v>491</v>
      </c>
      <c r="E149" s="18">
        <v>2644</v>
      </c>
    </row>
    <row r="150" spans="1:5" x14ac:dyDescent="0.35">
      <c r="C150" t="s">
        <v>1735</v>
      </c>
      <c r="D150" t="s">
        <v>409</v>
      </c>
      <c r="E150" s="18">
        <v>187.5</v>
      </c>
    </row>
    <row r="151" spans="1:5" x14ac:dyDescent="0.35">
      <c r="C151" t="s">
        <v>1736</v>
      </c>
      <c r="D151" t="s">
        <v>409</v>
      </c>
      <c r="E151" s="18">
        <v>7121</v>
      </c>
    </row>
    <row r="152" spans="1:5" x14ac:dyDescent="0.35">
      <c r="C152" t="s">
        <v>1737</v>
      </c>
      <c r="D152" t="s">
        <v>20</v>
      </c>
      <c r="E152" s="18">
        <v>3740</v>
      </c>
    </row>
    <row r="153" spans="1:5" x14ac:dyDescent="0.35">
      <c r="B153" s="57">
        <v>45135</v>
      </c>
      <c r="C153" t="s">
        <v>1737</v>
      </c>
      <c r="D153" t="s">
        <v>20</v>
      </c>
      <c r="E153" s="18">
        <v>220</v>
      </c>
    </row>
    <row r="154" spans="1:5" x14ac:dyDescent="0.35">
      <c r="B154" s="57">
        <v>45138</v>
      </c>
      <c r="C154" t="s">
        <v>1747</v>
      </c>
      <c r="D154" t="s">
        <v>1453</v>
      </c>
      <c r="E154" s="18">
        <v>20583.400000000001</v>
      </c>
    </row>
    <row r="155" spans="1:5" x14ac:dyDescent="0.35">
      <c r="A155" s="58" t="s">
        <v>142</v>
      </c>
      <c r="B155" s="58"/>
      <c r="C155" s="58"/>
      <c r="D155" s="58"/>
      <c r="E155" s="102">
        <v>116038.20000000001</v>
      </c>
    </row>
    <row r="156" spans="1:5" x14ac:dyDescent="0.35">
      <c r="A156">
        <v>8</v>
      </c>
      <c r="B156" s="57">
        <v>45139</v>
      </c>
      <c r="C156" t="s">
        <v>1791</v>
      </c>
      <c r="D156" t="s">
        <v>1196</v>
      </c>
      <c r="E156" s="18">
        <v>805</v>
      </c>
    </row>
    <row r="157" spans="1:5" x14ac:dyDescent="0.35">
      <c r="C157" t="s">
        <v>1792</v>
      </c>
      <c r="D157" t="s">
        <v>58</v>
      </c>
      <c r="E157" s="18">
        <v>3124</v>
      </c>
    </row>
    <row r="158" spans="1:5" x14ac:dyDescent="0.35">
      <c r="C158" t="s">
        <v>1794</v>
      </c>
      <c r="D158" t="s">
        <v>262</v>
      </c>
      <c r="E158" s="18">
        <v>4386.5</v>
      </c>
    </row>
    <row r="159" spans="1:5" x14ac:dyDescent="0.35">
      <c r="B159" s="57">
        <v>45140</v>
      </c>
      <c r="C159" t="s">
        <v>1795</v>
      </c>
      <c r="D159" t="s">
        <v>62</v>
      </c>
      <c r="E159" s="18">
        <v>13533.5</v>
      </c>
    </row>
    <row r="160" spans="1:5" x14ac:dyDescent="0.35">
      <c r="B160" s="57">
        <v>45141</v>
      </c>
      <c r="C160" t="s">
        <v>1797</v>
      </c>
      <c r="D160" t="s">
        <v>43</v>
      </c>
      <c r="E160" s="18">
        <v>2381</v>
      </c>
    </row>
    <row r="161" spans="2:5" x14ac:dyDescent="0.35">
      <c r="B161" s="57">
        <v>45142</v>
      </c>
      <c r="C161" t="s">
        <v>1798</v>
      </c>
      <c r="D161" t="s">
        <v>400</v>
      </c>
      <c r="E161" s="18">
        <v>3565.5</v>
      </c>
    </row>
    <row r="162" spans="2:5" x14ac:dyDescent="0.35">
      <c r="C162" t="s">
        <v>1799</v>
      </c>
      <c r="D162" t="s">
        <v>409</v>
      </c>
      <c r="E162" s="18">
        <v>5858</v>
      </c>
    </row>
    <row r="163" spans="2:5" x14ac:dyDescent="0.35">
      <c r="B163" s="57">
        <v>45145</v>
      </c>
      <c r="C163" t="s">
        <v>1804</v>
      </c>
      <c r="D163" t="s">
        <v>262</v>
      </c>
      <c r="E163" s="18">
        <v>1088.8</v>
      </c>
    </row>
    <row r="164" spans="2:5" x14ac:dyDescent="0.35">
      <c r="D164" t="s">
        <v>409</v>
      </c>
      <c r="E164" s="18">
        <v>250</v>
      </c>
    </row>
    <row r="165" spans="2:5" x14ac:dyDescent="0.35">
      <c r="C165" t="s">
        <v>1805</v>
      </c>
      <c r="D165" t="s">
        <v>409</v>
      </c>
      <c r="E165" s="18">
        <v>3124</v>
      </c>
    </row>
    <row r="166" spans="2:5" x14ac:dyDescent="0.35">
      <c r="C166" t="s">
        <v>1806</v>
      </c>
      <c r="D166" t="s">
        <v>409</v>
      </c>
      <c r="E166" s="18">
        <v>2734</v>
      </c>
    </row>
    <row r="167" spans="2:5" x14ac:dyDescent="0.35">
      <c r="C167" t="s">
        <v>1807</v>
      </c>
      <c r="D167" t="s">
        <v>1196</v>
      </c>
      <c r="E167" s="18">
        <v>920</v>
      </c>
    </row>
    <row r="168" spans="2:5" x14ac:dyDescent="0.35">
      <c r="B168" s="57">
        <v>45146</v>
      </c>
      <c r="C168" t="s">
        <v>1808</v>
      </c>
      <c r="D168" t="s">
        <v>1309</v>
      </c>
      <c r="E168" s="18">
        <v>565.20000000000005</v>
      </c>
    </row>
    <row r="169" spans="2:5" x14ac:dyDescent="0.35">
      <c r="B169" s="57">
        <v>45147</v>
      </c>
      <c r="C169" t="s">
        <v>1809</v>
      </c>
      <c r="D169" t="s">
        <v>58</v>
      </c>
      <c r="E169" s="18">
        <v>220</v>
      </c>
    </row>
    <row r="170" spans="2:5" x14ac:dyDescent="0.35">
      <c r="B170" s="57">
        <v>45152</v>
      </c>
      <c r="C170" t="s">
        <v>1810</v>
      </c>
      <c r="D170" t="s">
        <v>1196</v>
      </c>
      <c r="E170" s="18">
        <v>984</v>
      </c>
    </row>
    <row r="171" spans="2:5" x14ac:dyDescent="0.35">
      <c r="B171" s="57">
        <v>45153</v>
      </c>
      <c r="C171" t="s">
        <v>1811</v>
      </c>
      <c r="D171" t="s">
        <v>1620</v>
      </c>
      <c r="E171" s="18">
        <v>2382.5</v>
      </c>
    </row>
    <row r="172" spans="2:5" x14ac:dyDescent="0.35">
      <c r="C172" t="s">
        <v>1812</v>
      </c>
      <c r="D172" t="s">
        <v>400</v>
      </c>
      <c r="E172" s="18">
        <v>1738</v>
      </c>
    </row>
    <row r="173" spans="2:5" x14ac:dyDescent="0.35">
      <c r="B173" t="s">
        <v>1815</v>
      </c>
      <c r="C173" t="s">
        <v>1813</v>
      </c>
      <c r="D173" t="s">
        <v>409</v>
      </c>
      <c r="E173" s="18">
        <v>125</v>
      </c>
    </row>
    <row r="174" spans="2:5" x14ac:dyDescent="0.35">
      <c r="C174" t="s">
        <v>1814</v>
      </c>
      <c r="D174" t="s">
        <v>409</v>
      </c>
      <c r="E174" s="18">
        <v>5427</v>
      </c>
    </row>
    <row r="175" spans="2:5" x14ac:dyDescent="0.35">
      <c r="B175" s="57">
        <v>45154</v>
      </c>
      <c r="C175" t="s">
        <v>1816</v>
      </c>
      <c r="D175" t="s">
        <v>1196</v>
      </c>
      <c r="E175" s="18">
        <v>7052.5</v>
      </c>
    </row>
    <row r="176" spans="2:5" x14ac:dyDescent="0.35">
      <c r="C176" t="s">
        <v>1819</v>
      </c>
      <c r="D176" t="s">
        <v>20</v>
      </c>
      <c r="E176" s="18">
        <v>630</v>
      </c>
    </row>
    <row r="177" spans="1:5" x14ac:dyDescent="0.35">
      <c r="B177" s="57">
        <v>45155</v>
      </c>
      <c r="C177" t="s">
        <v>1820</v>
      </c>
      <c r="D177" t="s">
        <v>262</v>
      </c>
      <c r="E177" s="18">
        <v>2878.5</v>
      </c>
    </row>
    <row r="178" spans="1:5" x14ac:dyDescent="0.35">
      <c r="C178" t="s">
        <v>1821</v>
      </c>
      <c r="D178" t="s">
        <v>400</v>
      </c>
      <c r="E178" s="18">
        <v>250</v>
      </c>
    </row>
    <row r="179" spans="1:5" x14ac:dyDescent="0.35">
      <c r="B179" s="57">
        <v>45159</v>
      </c>
      <c r="C179" t="s">
        <v>1822</v>
      </c>
      <c r="D179" t="s">
        <v>43</v>
      </c>
      <c r="E179" s="18">
        <v>2440</v>
      </c>
    </row>
    <row r="180" spans="1:5" x14ac:dyDescent="0.35">
      <c r="B180" s="57">
        <v>45160</v>
      </c>
      <c r="C180" t="s">
        <v>1823</v>
      </c>
      <c r="D180" t="s">
        <v>1309</v>
      </c>
      <c r="E180" s="18">
        <v>10969.5</v>
      </c>
    </row>
    <row r="181" spans="1:5" x14ac:dyDescent="0.35">
      <c r="C181" t="s">
        <v>1824</v>
      </c>
      <c r="D181" t="s">
        <v>409</v>
      </c>
      <c r="E181" s="18">
        <v>187.5</v>
      </c>
    </row>
    <row r="182" spans="1:5" x14ac:dyDescent="0.35">
      <c r="C182" t="s">
        <v>1825</v>
      </c>
      <c r="D182" t="s">
        <v>409</v>
      </c>
      <c r="E182" s="18">
        <v>6587</v>
      </c>
    </row>
    <row r="183" spans="1:5" x14ac:dyDescent="0.35">
      <c r="C183" t="s">
        <v>1826</v>
      </c>
      <c r="D183" t="s">
        <v>400</v>
      </c>
      <c r="E183" s="18">
        <v>1738</v>
      </c>
    </row>
    <row r="184" spans="1:5" x14ac:dyDescent="0.35">
      <c r="B184" s="57">
        <v>45161</v>
      </c>
      <c r="C184" t="s">
        <v>1827</v>
      </c>
      <c r="D184" t="s">
        <v>1196</v>
      </c>
      <c r="E184" s="18">
        <v>1738</v>
      </c>
    </row>
    <row r="185" spans="1:5" x14ac:dyDescent="0.35">
      <c r="B185" s="57">
        <v>45162</v>
      </c>
      <c r="C185" t="s">
        <v>1828</v>
      </c>
      <c r="D185" t="s">
        <v>1196</v>
      </c>
      <c r="E185" s="18">
        <v>2210</v>
      </c>
    </row>
    <row r="186" spans="1:5" x14ac:dyDescent="0.35">
      <c r="B186" s="57">
        <v>45163</v>
      </c>
      <c r="C186" t="s">
        <v>1829</v>
      </c>
      <c r="D186" t="s">
        <v>491</v>
      </c>
      <c r="E186" s="18">
        <v>2847.5</v>
      </c>
    </row>
    <row r="187" spans="1:5" x14ac:dyDescent="0.35">
      <c r="B187" s="57">
        <v>45164</v>
      </c>
      <c r="C187" t="s">
        <v>1830</v>
      </c>
      <c r="D187" t="s">
        <v>400</v>
      </c>
      <c r="E187" s="18">
        <v>811.2</v>
      </c>
    </row>
    <row r="188" spans="1:5" x14ac:dyDescent="0.35">
      <c r="B188" s="57">
        <v>45166</v>
      </c>
      <c r="C188" t="s">
        <v>1832</v>
      </c>
      <c r="D188" t="s">
        <v>1196</v>
      </c>
      <c r="E188" s="18">
        <v>7605</v>
      </c>
    </row>
    <row r="189" spans="1:5" x14ac:dyDescent="0.35">
      <c r="C189" t="s">
        <v>1833</v>
      </c>
      <c r="D189" t="s">
        <v>409</v>
      </c>
      <c r="E189" s="18">
        <v>125</v>
      </c>
    </row>
    <row r="190" spans="1:5" x14ac:dyDescent="0.35">
      <c r="C190" t="s">
        <v>1834</v>
      </c>
      <c r="D190" t="s">
        <v>409</v>
      </c>
      <c r="E190" s="18">
        <v>5858</v>
      </c>
    </row>
    <row r="191" spans="1:5" x14ac:dyDescent="0.35">
      <c r="B191" s="57">
        <v>45168</v>
      </c>
      <c r="C191" t="s">
        <v>1835</v>
      </c>
      <c r="D191" t="s">
        <v>400</v>
      </c>
      <c r="E191" s="18">
        <v>1738</v>
      </c>
    </row>
    <row r="192" spans="1:5" x14ac:dyDescent="0.35">
      <c r="A192" s="58" t="s">
        <v>143</v>
      </c>
      <c r="B192" s="58"/>
      <c r="C192" s="58"/>
      <c r="D192" s="58"/>
      <c r="E192" s="102">
        <v>108877.7</v>
      </c>
    </row>
    <row r="193" spans="1:5" x14ac:dyDescent="0.35">
      <c r="A193">
        <v>9</v>
      </c>
      <c r="B193" t="s">
        <v>1878</v>
      </c>
      <c r="C193" t="s">
        <v>1876</v>
      </c>
      <c r="D193" t="s">
        <v>409</v>
      </c>
      <c r="E193" s="18">
        <v>125</v>
      </c>
    </row>
    <row r="194" spans="1:5" x14ac:dyDescent="0.35">
      <c r="C194" t="s">
        <v>1877</v>
      </c>
      <c r="D194" t="s">
        <v>409</v>
      </c>
      <c r="E194" s="18">
        <v>4858</v>
      </c>
    </row>
    <row r="195" spans="1:5" x14ac:dyDescent="0.35">
      <c r="C195" t="s">
        <v>1879</v>
      </c>
      <c r="D195" t="s">
        <v>1196</v>
      </c>
      <c r="E195" s="18">
        <v>1800.5</v>
      </c>
    </row>
    <row r="196" spans="1:5" x14ac:dyDescent="0.35">
      <c r="C196" t="s">
        <v>1880</v>
      </c>
      <c r="D196" t="s">
        <v>1453</v>
      </c>
      <c r="E196" s="18">
        <v>15781.4</v>
      </c>
    </row>
    <row r="197" spans="1:5" x14ac:dyDescent="0.35">
      <c r="C197" t="s">
        <v>1881</v>
      </c>
      <c r="D197" t="s">
        <v>409</v>
      </c>
      <c r="E197" s="18">
        <v>125</v>
      </c>
    </row>
    <row r="198" spans="1:5" x14ac:dyDescent="0.35">
      <c r="C198" t="s">
        <v>1882</v>
      </c>
      <c r="D198" t="s">
        <v>409</v>
      </c>
      <c r="E198" s="18">
        <v>5946</v>
      </c>
    </row>
    <row r="199" spans="1:5" x14ac:dyDescent="0.35">
      <c r="B199" s="57">
        <v>45174</v>
      </c>
      <c r="C199" t="s">
        <v>1883</v>
      </c>
      <c r="D199" t="s">
        <v>62</v>
      </c>
      <c r="E199" s="18">
        <v>12167</v>
      </c>
    </row>
    <row r="200" spans="1:5" x14ac:dyDescent="0.35">
      <c r="C200" t="s">
        <v>1884</v>
      </c>
      <c r="D200" t="s">
        <v>1196</v>
      </c>
      <c r="E200" s="18">
        <v>1738</v>
      </c>
    </row>
    <row r="201" spans="1:5" x14ac:dyDescent="0.35">
      <c r="B201" s="57">
        <v>45175</v>
      </c>
      <c r="C201" t="s">
        <v>1885</v>
      </c>
      <c r="D201" t="s">
        <v>262</v>
      </c>
      <c r="E201" s="18">
        <v>6017</v>
      </c>
    </row>
    <row r="202" spans="1:5" x14ac:dyDescent="0.35">
      <c r="C202" t="s">
        <v>1887</v>
      </c>
      <c r="D202" t="s">
        <v>262</v>
      </c>
      <c r="E202" s="18">
        <v>62.5</v>
      </c>
    </row>
    <row r="203" spans="1:5" x14ac:dyDescent="0.35">
      <c r="B203" s="57">
        <v>45176</v>
      </c>
      <c r="C203" t="s">
        <v>1888</v>
      </c>
      <c r="D203" t="s">
        <v>491</v>
      </c>
      <c r="E203" s="18">
        <v>2613.5</v>
      </c>
    </row>
    <row r="204" spans="1:5" x14ac:dyDescent="0.35">
      <c r="B204" s="57">
        <v>45177</v>
      </c>
      <c r="C204" t="s">
        <v>1889</v>
      </c>
      <c r="D204" t="s">
        <v>400</v>
      </c>
      <c r="E204" s="18">
        <v>3005.6</v>
      </c>
    </row>
    <row r="205" spans="1:5" x14ac:dyDescent="0.35">
      <c r="C205" t="s">
        <v>1890</v>
      </c>
      <c r="D205" t="s">
        <v>58</v>
      </c>
      <c r="E205" s="18">
        <v>540</v>
      </c>
    </row>
    <row r="206" spans="1:5" x14ac:dyDescent="0.35">
      <c r="B206" s="57">
        <v>45178</v>
      </c>
      <c r="C206" t="s">
        <v>1891</v>
      </c>
      <c r="D206" t="s">
        <v>409</v>
      </c>
      <c r="E206" s="18">
        <v>125</v>
      </c>
    </row>
    <row r="207" spans="1:5" x14ac:dyDescent="0.35">
      <c r="C207" t="s">
        <v>1892</v>
      </c>
      <c r="D207" t="s">
        <v>409</v>
      </c>
      <c r="E207" s="18">
        <v>5746</v>
      </c>
    </row>
    <row r="208" spans="1:5" x14ac:dyDescent="0.35">
      <c r="C208" t="s">
        <v>1893</v>
      </c>
      <c r="D208" t="s">
        <v>1702</v>
      </c>
      <c r="E208" s="18">
        <v>48</v>
      </c>
    </row>
    <row r="209" spans="2:5" x14ac:dyDescent="0.35">
      <c r="B209" s="57">
        <v>45180</v>
      </c>
      <c r="C209" t="s">
        <v>1896</v>
      </c>
      <c r="D209" t="s">
        <v>1704</v>
      </c>
      <c r="E209" s="18">
        <v>2126</v>
      </c>
    </row>
    <row r="210" spans="2:5" x14ac:dyDescent="0.35">
      <c r="C210" t="s">
        <v>1898</v>
      </c>
      <c r="D210" t="s">
        <v>20</v>
      </c>
      <c r="E210" s="18">
        <v>2090</v>
      </c>
    </row>
    <row r="211" spans="2:5" x14ac:dyDescent="0.35">
      <c r="B211" s="57">
        <v>45181</v>
      </c>
      <c r="C211" t="s">
        <v>1897</v>
      </c>
      <c r="D211" t="s">
        <v>1196</v>
      </c>
      <c r="E211" s="18">
        <v>3780</v>
      </c>
    </row>
    <row r="212" spans="2:5" x14ac:dyDescent="0.35">
      <c r="B212" s="57">
        <v>45183</v>
      </c>
      <c r="C212" t="s">
        <v>1899</v>
      </c>
      <c r="D212" t="s">
        <v>262</v>
      </c>
      <c r="E212" s="18">
        <v>8087</v>
      </c>
    </row>
    <row r="213" spans="2:5" x14ac:dyDescent="0.35">
      <c r="B213" s="57">
        <v>45182</v>
      </c>
      <c r="C213" t="s">
        <v>1900</v>
      </c>
      <c r="D213" t="s">
        <v>409</v>
      </c>
      <c r="E213" s="18">
        <v>125</v>
      </c>
    </row>
    <row r="214" spans="2:5" x14ac:dyDescent="0.35">
      <c r="C214" t="s">
        <v>1901</v>
      </c>
      <c r="D214" t="s">
        <v>409</v>
      </c>
      <c r="E214" s="18">
        <v>5326</v>
      </c>
    </row>
    <row r="215" spans="2:5" x14ac:dyDescent="0.35">
      <c r="C215" t="s">
        <v>1902</v>
      </c>
      <c r="D215" t="s">
        <v>400</v>
      </c>
      <c r="E215" s="18">
        <v>322.5</v>
      </c>
    </row>
    <row r="216" spans="2:5" x14ac:dyDescent="0.35">
      <c r="B216" s="57">
        <v>45184</v>
      </c>
      <c r="C216" t="s">
        <v>1903</v>
      </c>
      <c r="D216" t="s">
        <v>409</v>
      </c>
      <c r="E216" s="18">
        <v>125</v>
      </c>
    </row>
    <row r="217" spans="2:5" x14ac:dyDescent="0.35">
      <c r="C217" t="s">
        <v>1904</v>
      </c>
      <c r="D217" t="s">
        <v>409</v>
      </c>
      <c r="E217" s="18">
        <v>5502</v>
      </c>
    </row>
    <row r="218" spans="2:5" x14ac:dyDescent="0.35">
      <c r="B218" s="57">
        <v>45187</v>
      </c>
      <c r="C218" t="s">
        <v>1905</v>
      </c>
      <c r="D218" t="s">
        <v>637</v>
      </c>
      <c r="E218" s="18">
        <v>6699</v>
      </c>
    </row>
    <row r="219" spans="2:5" x14ac:dyDescent="0.35">
      <c r="B219" s="57">
        <v>45188</v>
      </c>
      <c r="C219" t="s">
        <v>1909</v>
      </c>
      <c r="D219" t="s">
        <v>1453</v>
      </c>
      <c r="E219" s="18">
        <v>560</v>
      </c>
    </row>
    <row r="220" spans="2:5" x14ac:dyDescent="0.35">
      <c r="B220" s="57">
        <v>45189</v>
      </c>
      <c r="C220" t="s">
        <v>1910</v>
      </c>
      <c r="D220" t="s">
        <v>409</v>
      </c>
      <c r="E220" s="18">
        <v>125</v>
      </c>
    </row>
    <row r="221" spans="2:5" x14ac:dyDescent="0.35">
      <c r="C221" t="s">
        <v>1911</v>
      </c>
      <c r="D221" t="s">
        <v>409</v>
      </c>
      <c r="E221" s="18">
        <v>6326</v>
      </c>
    </row>
    <row r="222" spans="2:5" x14ac:dyDescent="0.35">
      <c r="B222" s="57">
        <v>45191</v>
      </c>
      <c r="C222" t="s">
        <v>1913</v>
      </c>
      <c r="D222" t="s">
        <v>1309</v>
      </c>
      <c r="E222" s="18">
        <v>15616.9</v>
      </c>
    </row>
    <row r="223" spans="2:5" x14ac:dyDescent="0.35">
      <c r="B223" t="s">
        <v>1915</v>
      </c>
      <c r="C223" t="s">
        <v>1914</v>
      </c>
      <c r="D223" t="s">
        <v>262</v>
      </c>
      <c r="E223" s="18">
        <v>5264</v>
      </c>
    </row>
    <row r="224" spans="2:5" x14ac:dyDescent="0.35">
      <c r="B224" s="57">
        <v>45192</v>
      </c>
      <c r="C224" t="s">
        <v>1916</v>
      </c>
      <c r="D224" t="s">
        <v>400</v>
      </c>
      <c r="E224" s="18">
        <v>2128</v>
      </c>
    </row>
    <row r="225" spans="1:5" x14ac:dyDescent="0.35">
      <c r="B225" s="57">
        <v>45195</v>
      </c>
      <c r="C225" t="s">
        <v>1919</v>
      </c>
      <c r="D225" t="s">
        <v>1196</v>
      </c>
      <c r="E225" s="18">
        <v>1235</v>
      </c>
    </row>
    <row r="226" spans="1:5" x14ac:dyDescent="0.35">
      <c r="C226" t="s">
        <v>1920</v>
      </c>
      <c r="D226" t="s">
        <v>400</v>
      </c>
      <c r="E226" s="18">
        <v>1196.2</v>
      </c>
    </row>
    <row r="227" spans="1:5" x14ac:dyDescent="0.35">
      <c r="B227" s="57">
        <v>45196</v>
      </c>
      <c r="C227" t="s">
        <v>1921</v>
      </c>
      <c r="D227" t="s">
        <v>409</v>
      </c>
      <c r="E227" s="18">
        <v>500</v>
      </c>
    </row>
    <row r="228" spans="1:5" x14ac:dyDescent="0.35">
      <c r="C228" t="s">
        <v>1923</v>
      </c>
      <c r="D228" t="s">
        <v>409</v>
      </c>
      <c r="E228" s="18">
        <v>21572</v>
      </c>
    </row>
    <row r="229" spans="1:5" x14ac:dyDescent="0.35">
      <c r="B229" s="57">
        <v>45198</v>
      </c>
      <c r="C229" t="s">
        <v>1924</v>
      </c>
      <c r="D229" t="s">
        <v>1196</v>
      </c>
      <c r="E229" s="18">
        <v>250</v>
      </c>
    </row>
    <row r="230" spans="1:5" x14ac:dyDescent="0.35">
      <c r="B230" s="57">
        <v>45199</v>
      </c>
      <c r="C230" t="s">
        <v>1925</v>
      </c>
      <c r="D230" t="s">
        <v>409</v>
      </c>
      <c r="E230" s="18">
        <v>312.5</v>
      </c>
    </row>
    <row r="231" spans="1:5" x14ac:dyDescent="0.35">
      <c r="C231" t="s">
        <v>1926</v>
      </c>
      <c r="D231" t="s">
        <v>409</v>
      </c>
      <c r="E231" s="18">
        <v>14117</v>
      </c>
    </row>
    <row r="232" spans="1:5" x14ac:dyDescent="0.35">
      <c r="A232" s="58" t="s">
        <v>144</v>
      </c>
      <c r="B232" s="58"/>
      <c r="C232" s="58"/>
      <c r="D232" s="58"/>
      <c r="E232" s="102">
        <v>164083.59999999998</v>
      </c>
    </row>
    <row r="233" spans="1:5" x14ac:dyDescent="0.35">
      <c r="A233">
        <v>10</v>
      </c>
      <c r="B233" s="57">
        <v>45201</v>
      </c>
      <c r="C233" t="s">
        <v>1988</v>
      </c>
      <c r="D233" t="s">
        <v>262</v>
      </c>
      <c r="E233" s="18">
        <v>5258.5</v>
      </c>
    </row>
    <row r="234" spans="1:5" x14ac:dyDescent="0.35">
      <c r="B234" s="57">
        <v>45202</v>
      </c>
      <c r="C234" t="s">
        <v>1990</v>
      </c>
      <c r="D234" t="s">
        <v>1453</v>
      </c>
      <c r="E234" s="18">
        <v>1612</v>
      </c>
    </row>
    <row r="235" spans="1:5" x14ac:dyDescent="0.35">
      <c r="C235" t="s">
        <v>1991</v>
      </c>
      <c r="D235" t="s">
        <v>400</v>
      </c>
      <c r="E235" s="18">
        <v>2615.1999999999998</v>
      </c>
    </row>
    <row r="236" spans="1:5" x14ac:dyDescent="0.35">
      <c r="B236" s="57">
        <v>45203</v>
      </c>
      <c r="C236" t="s">
        <v>1992</v>
      </c>
      <c r="D236" t="s">
        <v>491</v>
      </c>
      <c r="E236" s="18">
        <v>2535</v>
      </c>
    </row>
    <row r="237" spans="1:5" x14ac:dyDescent="0.35">
      <c r="B237" t="s">
        <v>1995</v>
      </c>
      <c r="C237" t="s">
        <v>1993</v>
      </c>
      <c r="D237" t="s">
        <v>409</v>
      </c>
      <c r="E237" s="18">
        <v>125</v>
      </c>
    </row>
    <row r="238" spans="1:5" x14ac:dyDescent="0.35">
      <c r="C238" t="s">
        <v>1994</v>
      </c>
      <c r="D238" t="s">
        <v>409</v>
      </c>
      <c r="E238" s="18">
        <v>6038</v>
      </c>
    </row>
    <row r="239" spans="1:5" x14ac:dyDescent="0.35">
      <c r="B239" s="57">
        <v>45205</v>
      </c>
      <c r="C239" t="s">
        <v>1996</v>
      </c>
      <c r="D239" t="s">
        <v>637</v>
      </c>
      <c r="E239" s="18">
        <v>4068</v>
      </c>
    </row>
    <row r="240" spans="1:5" x14ac:dyDescent="0.35">
      <c r="C240" t="s">
        <v>1998</v>
      </c>
      <c r="D240" t="s">
        <v>62</v>
      </c>
      <c r="E240" s="18">
        <v>11769</v>
      </c>
    </row>
    <row r="241" spans="2:5" x14ac:dyDescent="0.35">
      <c r="C241" t="s">
        <v>1999</v>
      </c>
      <c r="D241" t="s">
        <v>409</v>
      </c>
      <c r="E241" s="18">
        <v>610</v>
      </c>
    </row>
    <row r="242" spans="2:5" x14ac:dyDescent="0.35">
      <c r="B242" s="57">
        <v>45206</v>
      </c>
      <c r="C242" t="s">
        <v>2000</v>
      </c>
      <c r="D242" t="s">
        <v>43</v>
      </c>
      <c r="E242" s="18">
        <v>5067.2</v>
      </c>
    </row>
    <row r="243" spans="2:5" x14ac:dyDescent="0.35">
      <c r="B243" s="57">
        <v>45211</v>
      </c>
      <c r="C243" t="s">
        <v>2001</v>
      </c>
      <c r="D243" t="s">
        <v>409</v>
      </c>
      <c r="E243" s="18">
        <v>1025</v>
      </c>
    </row>
    <row r="244" spans="2:5" x14ac:dyDescent="0.35">
      <c r="B244" s="57">
        <v>45209</v>
      </c>
      <c r="C244" t="s">
        <v>2003</v>
      </c>
      <c r="D244" t="s">
        <v>637</v>
      </c>
      <c r="E244" s="18">
        <v>344</v>
      </c>
    </row>
    <row r="245" spans="2:5" x14ac:dyDescent="0.35">
      <c r="B245" t="s">
        <v>2004</v>
      </c>
      <c r="C245" t="s">
        <v>2005</v>
      </c>
      <c r="D245" t="s">
        <v>262</v>
      </c>
      <c r="E245" s="18">
        <v>2909</v>
      </c>
    </row>
    <row r="246" spans="2:5" x14ac:dyDescent="0.35">
      <c r="C246" t="s">
        <v>2007</v>
      </c>
      <c r="D246" t="s">
        <v>1196</v>
      </c>
      <c r="E246" s="18">
        <v>2045</v>
      </c>
    </row>
    <row r="247" spans="2:5" x14ac:dyDescent="0.35">
      <c r="B247" t="s">
        <v>2009</v>
      </c>
      <c r="C247" t="s">
        <v>2008</v>
      </c>
      <c r="D247" t="s">
        <v>58</v>
      </c>
      <c r="E247" s="18">
        <v>1628</v>
      </c>
    </row>
    <row r="248" spans="2:5" x14ac:dyDescent="0.35">
      <c r="C248" t="s">
        <v>2010</v>
      </c>
      <c r="D248" t="s">
        <v>400</v>
      </c>
      <c r="E248" s="18">
        <v>1738</v>
      </c>
    </row>
    <row r="249" spans="2:5" x14ac:dyDescent="0.35">
      <c r="C249" t="s">
        <v>2011</v>
      </c>
      <c r="D249" t="s">
        <v>637</v>
      </c>
      <c r="E249" s="18">
        <v>1738</v>
      </c>
    </row>
    <row r="250" spans="2:5" x14ac:dyDescent="0.35">
      <c r="B250" s="57">
        <v>45216</v>
      </c>
      <c r="C250" t="s">
        <v>2013</v>
      </c>
      <c r="D250" t="s">
        <v>2012</v>
      </c>
      <c r="E250" s="18">
        <v>312.5</v>
      </c>
    </row>
    <row r="251" spans="2:5" x14ac:dyDescent="0.35">
      <c r="C251" t="s">
        <v>2014</v>
      </c>
      <c r="D251" t="s">
        <v>2012</v>
      </c>
      <c r="E251" s="18">
        <v>14658</v>
      </c>
    </row>
    <row r="252" spans="2:5" x14ac:dyDescent="0.35">
      <c r="B252" s="57">
        <v>45218</v>
      </c>
      <c r="C252" t="s">
        <v>2016</v>
      </c>
      <c r="D252" t="s">
        <v>58</v>
      </c>
      <c r="E252" s="18">
        <v>4818</v>
      </c>
    </row>
    <row r="253" spans="2:5" x14ac:dyDescent="0.35">
      <c r="B253" t="s">
        <v>2018</v>
      </c>
      <c r="C253" t="s">
        <v>2017</v>
      </c>
      <c r="D253" t="s">
        <v>2012</v>
      </c>
      <c r="E253" s="18">
        <v>2700</v>
      </c>
    </row>
    <row r="254" spans="2:5" x14ac:dyDescent="0.35">
      <c r="B254" s="57">
        <v>45220</v>
      </c>
      <c r="C254" t="s">
        <v>2019</v>
      </c>
      <c r="D254" t="s">
        <v>1044</v>
      </c>
      <c r="E254" s="18">
        <v>0</v>
      </c>
    </row>
    <row r="255" spans="2:5" x14ac:dyDescent="0.35">
      <c r="B255" s="57">
        <v>45224</v>
      </c>
      <c r="C255" t="s">
        <v>2020</v>
      </c>
      <c r="D255" t="s">
        <v>2012</v>
      </c>
      <c r="E255" s="18">
        <v>250</v>
      </c>
    </row>
    <row r="256" spans="2:5" x14ac:dyDescent="0.35">
      <c r="C256" t="s">
        <v>2021</v>
      </c>
      <c r="D256" t="s">
        <v>2012</v>
      </c>
      <c r="E256" s="18">
        <v>7916</v>
      </c>
    </row>
    <row r="257" spans="1:5" x14ac:dyDescent="0.35">
      <c r="C257" t="s">
        <v>2028</v>
      </c>
      <c r="D257" t="s">
        <v>2022</v>
      </c>
      <c r="E257" s="18">
        <v>3535.2</v>
      </c>
    </row>
    <row r="258" spans="1:5" x14ac:dyDescent="0.35">
      <c r="C258" t="s">
        <v>2029</v>
      </c>
      <c r="D258" t="s">
        <v>491</v>
      </c>
      <c r="E258" s="18">
        <v>2561</v>
      </c>
    </row>
    <row r="259" spans="1:5" x14ac:dyDescent="0.35">
      <c r="B259" s="57">
        <v>45225</v>
      </c>
      <c r="C259" t="s">
        <v>2031</v>
      </c>
      <c r="D259" t="s">
        <v>400</v>
      </c>
      <c r="E259" s="18">
        <v>2535.5</v>
      </c>
    </row>
    <row r="260" spans="1:5" x14ac:dyDescent="0.35">
      <c r="C260" t="s">
        <v>2032</v>
      </c>
      <c r="D260" t="s">
        <v>2012</v>
      </c>
      <c r="E260" s="18">
        <v>1000</v>
      </c>
    </row>
    <row r="261" spans="1:5" x14ac:dyDescent="0.35">
      <c r="B261" s="57">
        <v>45226</v>
      </c>
      <c r="C261" t="s">
        <v>2033</v>
      </c>
      <c r="D261" t="s">
        <v>400</v>
      </c>
      <c r="E261" s="18">
        <v>648</v>
      </c>
    </row>
    <row r="262" spans="1:5" x14ac:dyDescent="0.35">
      <c r="C262" t="s">
        <v>2034</v>
      </c>
      <c r="D262" t="s">
        <v>1196</v>
      </c>
      <c r="E262" s="18">
        <v>695</v>
      </c>
    </row>
    <row r="263" spans="1:5" x14ac:dyDescent="0.35">
      <c r="B263" s="57">
        <v>45227</v>
      </c>
      <c r="C263" t="s">
        <v>2035</v>
      </c>
      <c r="D263" t="s">
        <v>2012</v>
      </c>
      <c r="E263" s="18">
        <v>187.5</v>
      </c>
    </row>
    <row r="264" spans="1:5" x14ac:dyDescent="0.35">
      <c r="C264" t="s">
        <v>2036</v>
      </c>
      <c r="D264" t="s">
        <v>2012</v>
      </c>
      <c r="E264" s="18">
        <v>7440</v>
      </c>
    </row>
    <row r="265" spans="1:5" x14ac:dyDescent="0.35">
      <c r="B265" s="57">
        <v>45229</v>
      </c>
      <c r="C265" t="s">
        <v>2037</v>
      </c>
      <c r="D265" t="s">
        <v>1309</v>
      </c>
      <c r="E265" s="18">
        <v>15463.4</v>
      </c>
    </row>
    <row r="266" spans="1:5" x14ac:dyDescent="0.35">
      <c r="C266" t="s">
        <v>2093</v>
      </c>
      <c r="D266" t="s">
        <v>2012</v>
      </c>
      <c r="E266" s="18">
        <v>1000</v>
      </c>
    </row>
    <row r="267" spans="1:5" x14ac:dyDescent="0.35">
      <c r="A267" s="58" t="s">
        <v>145</v>
      </c>
      <c r="B267" s="58"/>
      <c r="C267" s="58"/>
      <c r="D267" s="58"/>
      <c r="E267" s="102">
        <v>116844.99999999999</v>
      </c>
    </row>
    <row r="268" spans="1:5" x14ac:dyDescent="0.35">
      <c r="A268">
        <v>11</v>
      </c>
      <c r="B268" s="57">
        <v>45231</v>
      </c>
      <c r="C268" t="s">
        <v>2094</v>
      </c>
      <c r="D268" t="s">
        <v>1453</v>
      </c>
      <c r="E268" s="18">
        <v>3731.8</v>
      </c>
    </row>
    <row r="269" spans="1:5" x14ac:dyDescent="0.35">
      <c r="B269" s="57">
        <v>45233</v>
      </c>
      <c r="C269" t="s">
        <v>2095</v>
      </c>
      <c r="D269" t="s">
        <v>2022</v>
      </c>
      <c r="E269" s="18">
        <v>1174</v>
      </c>
    </row>
    <row r="270" spans="1:5" x14ac:dyDescent="0.35">
      <c r="C270" t="s">
        <v>2154</v>
      </c>
      <c r="D270" t="s">
        <v>400</v>
      </c>
      <c r="E270" s="18">
        <v>2418</v>
      </c>
    </row>
    <row r="271" spans="1:5" x14ac:dyDescent="0.35">
      <c r="B271" s="57">
        <v>45234</v>
      </c>
      <c r="C271" t="s">
        <v>2155</v>
      </c>
      <c r="D271" t="s">
        <v>1196</v>
      </c>
      <c r="E271" s="18">
        <v>3078</v>
      </c>
    </row>
    <row r="272" spans="1:5" x14ac:dyDescent="0.35">
      <c r="B272" s="57">
        <v>45236</v>
      </c>
      <c r="C272" t="s">
        <v>2156</v>
      </c>
      <c r="D272" t="s">
        <v>2012</v>
      </c>
      <c r="E272" s="18">
        <v>437.5</v>
      </c>
    </row>
    <row r="273" spans="2:5" x14ac:dyDescent="0.35">
      <c r="C273" t="s">
        <v>2157</v>
      </c>
      <c r="D273" t="s">
        <v>2012</v>
      </c>
      <c r="E273" s="18">
        <v>19024</v>
      </c>
    </row>
    <row r="274" spans="2:5" x14ac:dyDescent="0.35">
      <c r="B274" s="57">
        <v>45237</v>
      </c>
      <c r="C274" t="s">
        <v>2158</v>
      </c>
      <c r="D274" t="s">
        <v>491</v>
      </c>
      <c r="E274" s="18">
        <v>2818.5</v>
      </c>
    </row>
    <row r="275" spans="2:5" x14ac:dyDescent="0.35">
      <c r="B275" s="57">
        <v>45239</v>
      </c>
      <c r="C275" t="s">
        <v>2159</v>
      </c>
      <c r="D275" t="s">
        <v>262</v>
      </c>
      <c r="E275" s="18">
        <v>5805</v>
      </c>
    </row>
    <row r="276" spans="2:5" x14ac:dyDescent="0.35">
      <c r="B276" s="57">
        <v>45240</v>
      </c>
      <c r="C276" t="s">
        <v>2160</v>
      </c>
      <c r="D276" t="s">
        <v>2012</v>
      </c>
      <c r="E276" s="18">
        <v>1000</v>
      </c>
    </row>
    <row r="277" spans="2:5" x14ac:dyDescent="0.35">
      <c r="C277" t="s">
        <v>2161</v>
      </c>
      <c r="D277" t="s">
        <v>2012</v>
      </c>
      <c r="E277" s="18">
        <v>125</v>
      </c>
    </row>
    <row r="278" spans="2:5" x14ac:dyDescent="0.35">
      <c r="B278" s="57">
        <v>45245</v>
      </c>
      <c r="C278" t="s">
        <v>2162</v>
      </c>
      <c r="D278" t="s">
        <v>2012</v>
      </c>
      <c r="E278" s="18">
        <v>6201.6</v>
      </c>
    </row>
    <row r="279" spans="2:5" x14ac:dyDescent="0.35">
      <c r="C279" t="s">
        <v>2163</v>
      </c>
      <c r="D279" t="s">
        <v>262</v>
      </c>
      <c r="E279" s="18">
        <v>567.6</v>
      </c>
    </row>
    <row r="280" spans="2:5" x14ac:dyDescent="0.35">
      <c r="C280" t="s">
        <v>2164</v>
      </c>
      <c r="D280" t="s">
        <v>62</v>
      </c>
      <c r="E280" s="18">
        <v>12406</v>
      </c>
    </row>
    <row r="281" spans="2:5" x14ac:dyDescent="0.35">
      <c r="C281" t="s">
        <v>2165</v>
      </c>
      <c r="D281" t="s">
        <v>62</v>
      </c>
      <c r="E281" s="18">
        <v>1597.5</v>
      </c>
    </row>
    <row r="282" spans="2:5" x14ac:dyDescent="0.35">
      <c r="C282" t="s">
        <v>2166</v>
      </c>
      <c r="D282" t="s">
        <v>400</v>
      </c>
      <c r="E282" s="18">
        <v>3085.5</v>
      </c>
    </row>
    <row r="283" spans="2:5" x14ac:dyDescent="0.35">
      <c r="B283" s="57">
        <v>45247</v>
      </c>
      <c r="C283" t="s">
        <v>2167</v>
      </c>
      <c r="D283" t="s">
        <v>2012</v>
      </c>
      <c r="E283" s="18">
        <v>62.5</v>
      </c>
    </row>
    <row r="284" spans="2:5" x14ac:dyDescent="0.35">
      <c r="C284" t="s">
        <v>2168</v>
      </c>
      <c r="D284" t="s">
        <v>2012</v>
      </c>
      <c r="E284" s="18">
        <v>2717.8</v>
      </c>
    </row>
    <row r="285" spans="2:5" x14ac:dyDescent="0.35">
      <c r="B285" s="57">
        <v>45251</v>
      </c>
      <c r="C285" t="s">
        <v>2169</v>
      </c>
      <c r="D285" t="s">
        <v>262</v>
      </c>
      <c r="E285" s="18">
        <v>5844.4</v>
      </c>
    </row>
    <row r="286" spans="2:5" x14ac:dyDescent="0.35">
      <c r="C286" t="s">
        <v>2170</v>
      </c>
      <c r="D286" t="s">
        <v>2012</v>
      </c>
      <c r="E286" s="18">
        <v>125</v>
      </c>
    </row>
    <row r="287" spans="2:5" x14ac:dyDescent="0.35">
      <c r="C287" t="s">
        <v>2171</v>
      </c>
      <c r="D287" t="s">
        <v>2012</v>
      </c>
      <c r="E287" s="18">
        <v>3212</v>
      </c>
    </row>
    <row r="288" spans="2:5" x14ac:dyDescent="0.35">
      <c r="B288" s="57">
        <v>45252</v>
      </c>
      <c r="C288" t="s">
        <v>2172</v>
      </c>
      <c r="D288" t="s">
        <v>43</v>
      </c>
      <c r="E288" s="18">
        <v>2413</v>
      </c>
    </row>
    <row r="289" spans="1:5" x14ac:dyDescent="0.35">
      <c r="B289" s="57">
        <v>45254</v>
      </c>
      <c r="C289" t="s">
        <v>2173</v>
      </c>
      <c r="D289" t="s">
        <v>2012</v>
      </c>
      <c r="E289" s="18">
        <v>187.5</v>
      </c>
    </row>
    <row r="290" spans="1:5" x14ac:dyDescent="0.35">
      <c r="C290" t="s">
        <v>2174</v>
      </c>
      <c r="D290" t="s">
        <v>2012</v>
      </c>
      <c r="E290" s="18">
        <v>8685.4</v>
      </c>
    </row>
    <row r="291" spans="1:5" x14ac:dyDescent="0.35">
      <c r="B291" s="57">
        <v>45255</v>
      </c>
      <c r="C291" t="s">
        <v>2175</v>
      </c>
      <c r="D291" t="s">
        <v>491</v>
      </c>
      <c r="E291" s="18">
        <v>2508</v>
      </c>
    </row>
    <row r="292" spans="1:5" x14ac:dyDescent="0.35">
      <c r="B292" s="57">
        <v>45257</v>
      </c>
      <c r="C292" t="s">
        <v>2176</v>
      </c>
      <c r="D292" t="s">
        <v>859</v>
      </c>
      <c r="E292" s="18">
        <v>4987.1000000000004</v>
      </c>
    </row>
    <row r="293" spans="1:5" x14ac:dyDescent="0.35">
      <c r="B293" s="57">
        <v>45258</v>
      </c>
      <c r="C293" t="s">
        <v>2177</v>
      </c>
      <c r="D293" t="s">
        <v>2012</v>
      </c>
      <c r="E293" s="18">
        <v>187.5</v>
      </c>
    </row>
    <row r="294" spans="1:5" x14ac:dyDescent="0.35">
      <c r="C294" t="s">
        <v>2178</v>
      </c>
      <c r="D294" t="s">
        <v>2012</v>
      </c>
      <c r="E294" s="18">
        <v>8065.4</v>
      </c>
    </row>
    <row r="295" spans="1:5" x14ac:dyDescent="0.35">
      <c r="B295" s="57">
        <v>45259</v>
      </c>
      <c r="C295" t="s">
        <v>2179</v>
      </c>
      <c r="D295" t="s">
        <v>400</v>
      </c>
      <c r="E295" s="18">
        <v>3424.3</v>
      </c>
    </row>
    <row r="296" spans="1:5" x14ac:dyDescent="0.35">
      <c r="A296" s="58" t="s">
        <v>160</v>
      </c>
      <c r="B296" s="58"/>
      <c r="C296" s="58"/>
      <c r="D296" s="58"/>
      <c r="E296" s="102">
        <v>105889.9</v>
      </c>
    </row>
    <row r="297" spans="1:5" x14ac:dyDescent="0.35">
      <c r="A297">
        <v>12</v>
      </c>
      <c r="B297" s="57">
        <v>45261</v>
      </c>
      <c r="C297" t="s">
        <v>2180</v>
      </c>
      <c r="D297" t="s">
        <v>62</v>
      </c>
      <c r="E297" s="18">
        <v>12996.4</v>
      </c>
    </row>
    <row r="298" spans="1:5" x14ac:dyDescent="0.35">
      <c r="C298" t="s">
        <v>2181</v>
      </c>
      <c r="D298" t="s">
        <v>2012</v>
      </c>
      <c r="E298" s="18">
        <v>125</v>
      </c>
    </row>
    <row r="299" spans="1:5" x14ac:dyDescent="0.35">
      <c r="C299" t="s">
        <v>2182</v>
      </c>
      <c r="D299" t="s">
        <v>2012</v>
      </c>
      <c r="E299" s="18">
        <v>4784</v>
      </c>
    </row>
    <row r="300" spans="1:5" x14ac:dyDescent="0.35">
      <c r="C300" t="s">
        <v>2183</v>
      </c>
      <c r="D300" t="s">
        <v>1704</v>
      </c>
      <c r="E300" s="18">
        <v>237</v>
      </c>
    </row>
    <row r="301" spans="1:5" x14ac:dyDescent="0.35">
      <c r="B301" s="57">
        <v>45262</v>
      </c>
      <c r="C301" t="s">
        <v>2184</v>
      </c>
      <c r="D301" t="s">
        <v>262</v>
      </c>
      <c r="E301" s="18">
        <v>5479.9</v>
      </c>
    </row>
    <row r="302" spans="1:5" x14ac:dyDescent="0.35">
      <c r="C302" t="s">
        <v>2185</v>
      </c>
      <c r="D302" t="s">
        <v>491</v>
      </c>
      <c r="E302" s="18">
        <v>3449</v>
      </c>
    </row>
    <row r="303" spans="1:5" x14ac:dyDescent="0.35">
      <c r="B303" s="57">
        <v>45264</v>
      </c>
      <c r="C303" t="s">
        <v>2186</v>
      </c>
      <c r="D303" t="s">
        <v>2012</v>
      </c>
      <c r="E303" s="18">
        <v>250</v>
      </c>
    </row>
    <row r="304" spans="1:5" x14ac:dyDescent="0.35">
      <c r="C304" t="s">
        <v>2187</v>
      </c>
      <c r="D304" t="s">
        <v>2012</v>
      </c>
      <c r="E304" s="18">
        <v>9682</v>
      </c>
    </row>
    <row r="305" spans="2:5" x14ac:dyDescent="0.35">
      <c r="B305" s="57">
        <v>45267</v>
      </c>
      <c r="C305" t="s">
        <v>2188</v>
      </c>
      <c r="D305" t="s">
        <v>491</v>
      </c>
      <c r="E305" s="18">
        <v>2700.5</v>
      </c>
    </row>
    <row r="306" spans="2:5" x14ac:dyDescent="0.35">
      <c r="B306" s="57">
        <v>45268</v>
      </c>
      <c r="C306" t="s">
        <v>2189</v>
      </c>
      <c r="D306" t="s">
        <v>637</v>
      </c>
      <c r="E306" s="18">
        <v>250</v>
      </c>
    </row>
    <row r="307" spans="2:5" x14ac:dyDescent="0.35">
      <c r="C307" t="s">
        <v>2190</v>
      </c>
      <c r="D307" t="s">
        <v>637</v>
      </c>
      <c r="E307" s="18">
        <v>4068</v>
      </c>
    </row>
    <row r="308" spans="2:5" x14ac:dyDescent="0.35">
      <c r="C308" t="s">
        <v>2191</v>
      </c>
      <c r="D308" t="s">
        <v>400</v>
      </c>
      <c r="E308" s="18">
        <v>2693</v>
      </c>
    </row>
    <row r="309" spans="2:5" x14ac:dyDescent="0.35">
      <c r="B309" s="57">
        <v>45269</v>
      </c>
      <c r="C309" t="s">
        <v>2192</v>
      </c>
      <c r="D309" t="s">
        <v>2012</v>
      </c>
      <c r="E309" s="18">
        <v>250</v>
      </c>
    </row>
    <row r="310" spans="2:5" x14ac:dyDescent="0.35">
      <c r="C310" t="s">
        <v>2193</v>
      </c>
      <c r="D310" t="s">
        <v>2012</v>
      </c>
      <c r="E310" s="18">
        <v>10725</v>
      </c>
    </row>
    <row r="311" spans="2:5" x14ac:dyDescent="0.35">
      <c r="B311" s="57">
        <v>45273</v>
      </c>
      <c r="C311" t="s">
        <v>2194</v>
      </c>
      <c r="D311" t="s">
        <v>58</v>
      </c>
      <c r="E311" s="18">
        <v>6070.8</v>
      </c>
    </row>
    <row r="312" spans="2:5" x14ac:dyDescent="0.35">
      <c r="B312" s="57">
        <v>45274</v>
      </c>
      <c r="C312" t="s">
        <v>2195</v>
      </c>
      <c r="D312" t="s">
        <v>2012</v>
      </c>
      <c r="E312" s="18">
        <v>125</v>
      </c>
    </row>
    <row r="313" spans="2:5" x14ac:dyDescent="0.35">
      <c r="B313" s="57">
        <v>45275</v>
      </c>
      <c r="C313" t="s">
        <v>2196</v>
      </c>
      <c r="D313" t="s">
        <v>2012</v>
      </c>
      <c r="E313" s="18">
        <v>6650.2</v>
      </c>
    </row>
    <row r="314" spans="2:5" x14ac:dyDescent="0.35">
      <c r="C314" t="s">
        <v>2197</v>
      </c>
      <c r="D314" t="s">
        <v>491</v>
      </c>
      <c r="E314" s="18">
        <v>2665.5</v>
      </c>
    </row>
    <row r="315" spans="2:5" x14ac:dyDescent="0.35">
      <c r="C315" t="s">
        <v>2198</v>
      </c>
      <c r="D315" t="s">
        <v>2137</v>
      </c>
      <c r="E315" s="18">
        <v>5450.8</v>
      </c>
    </row>
    <row r="316" spans="2:5" x14ac:dyDescent="0.35">
      <c r="C316" t="s">
        <v>2269</v>
      </c>
      <c r="D316" t="s">
        <v>2137</v>
      </c>
      <c r="E316" s="18">
        <v>-525</v>
      </c>
    </row>
    <row r="317" spans="2:5" x14ac:dyDescent="0.35">
      <c r="B317" s="57">
        <v>45276</v>
      </c>
      <c r="C317" t="s">
        <v>2199</v>
      </c>
      <c r="D317" t="s">
        <v>262</v>
      </c>
      <c r="E317" s="18">
        <v>5955.9</v>
      </c>
    </row>
    <row r="318" spans="2:5" x14ac:dyDescent="0.35">
      <c r="C318" t="s">
        <v>2200</v>
      </c>
      <c r="D318" t="s">
        <v>2143</v>
      </c>
      <c r="E318" s="18">
        <v>2131</v>
      </c>
    </row>
    <row r="319" spans="2:5" x14ac:dyDescent="0.35">
      <c r="C319" t="s">
        <v>2201</v>
      </c>
      <c r="D319" t="s">
        <v>2012</v>
      </c>
      <c r="E319" s="18">
        <v>250</v>
      </c>
    </row>
    <row r="320" spans="2:5" x14ac:dyDescent="0.35">
      <c r="C320" t="s">
        <v>2202</v>
      </c>
      <c r="D320" t="s">
        <v>2012</v>
      </c>
      <c r="E320" s="18">
        <v>10539.6</v>
      </c>
    </row>
    <row r="321" spans="2:5" x14ac:dyDescent="0.35">
      <c r="B321" s="57">
        <v>45278</v>
      </c>
      <c r="C321" t="s">
        <v>2203</v>
      </c>
      <c r="D321" t="s">
        <v>491</v>
      </c>
      <c r="E321" s="18">
        <v>2978</v>
      </c>
    </row>
    <row r="322" spans="2:5" x14ac:dyDescent="0.35">
      <c r="C322" t="s">
        <v>2204</v>
      </c>
      <c r="D322" t="s">
        <v>62</v>
      </c>
      <c r="E322" s="18">
        <v>696</v>
      </c>
    </row>
    <row r="323" spans="2:5" x14ac:dyDescent="0.35">
      <c r="B323" s="57">
        <v>45279</v>
      </c>
      <c r="C323" t="s">
        <v>2205</v>
      </c>
      <c r="D323" t="s">
        <v>400</v>
      </c>
      <c r="E323" s="18">
        <v>2918</v>
      </c>
    </row>
    <row r="324" spans="2:5" x14ac:dyDescent="0.35">
      <c r="C324" t="s">
        <v>2206</v>
      </c>
      <c r="D324" t="s">
        <v>637</v>
      </c>
      <c r="E324" s="18">
        <v>4700</v>
      </c>
    </row>
    <row r="325" spans="2:5" x14ac:dyDescent="0.35">
      <c r="C325" t="s">
        <v>2271</v>
      </c>
      <c r="D325" t="s">
        <v>637</v>
      </c>
      <c r="E325" s="18">
        <v>-866</v>
      </c>
    </row>
    <row r="326" spans="2:5" x14ac:dyDescent="0.35">
      <c r="B326" s="57">
        <v>45280</v>
      </c>
      <c r="C326" t="s">
        <v>2207</v>
      </c>
      <c r="D326" t="s">
        <v>1309</v>
      </c>
      <c r="E326" s="18">
        <v>11904.5</v>
      </c>
    </row>
    <row r="327" spans="2:5" x14ac:dyDescent="0.35">
      <c r="B327" s="57">
        <v>45281</v>
      </c>
      <c r="C327" t="s">
        <v>2208</v>
      </c>
      <c r="D327" t="s">
        <v>2012</v>
      </c>
      <c r="E327" s="18">
        <v>250</v>
      </c>
    </row>
    <row r="328" spans="2:5" x14ac:dyDescent="0.35">
      <c r="C328" t="s">
        <v>2209</v>
      </c>
      <c r="D328" t="s">
        <v>2012</v>
      </c>
      <c r="E328" s="18">
        <v>11783.2</v>
      </c>
    </row>
    <row r="329" spans="2:5" x14ac:dyDescent="0.35">
      <c r="C329" t="s">
        <v>2210</v>
      </c>
      <c r="D329" t="s">
        <v>784</v>
      </c>
      <c r="E329" s="18">
        <v>771.3</v>
      </c>
    </row>
    <row r="330" spans="2:5" x14ac:dyDescent="0.35">
      <c r="C330" t="s">
        <v>2211</v>
      </c>
      <c r="D330" t="s">
        <v>2137</v>
      </c>
      <c r="E330" s="18">
        <v>4728</v>
      </c>
    </row>
    <row r="331" spans="2:5" x14ac:dyDescent="0.35">
      <c r="B331" s="57">
        <v>45282</v>
      </c>
      <c r="C331" t="s">
        <v>2212</v>
      </c>
      <c r="D331" t="s">
        <v>784</v>
      </c>
      <c r="E331" s="18">
        <v>175</v>
      </c>
    </row>
    <row r="332" spans="2:5" x14ac:dyDescent="0.35">
      <c r="C332" t="s">
        <v>2213</v>
      </c>
      <c r="D332" t="s">
        <v>491</v>
      </c>
      <c r="E332" s="18">
        <v>2145.5</v>
      </c>
    </row>
    <row r="333" spans="2:5" x14ac:dyDescent="0.35">
      <c r="B333" s="57">
        <v>45287</v>
      </c>
      <c r="C333" t="s">
        <v>2214</v>
      </c>
      <c r="D333" t="s">
        <v>2012</v>
      </c>
      <c r="E333" s="18">
        <v>312.5</v>
      </c>
    </row>
    <row r="334" spans="2:5" x14ac:dyDescent="0.35">
      <c r="C334" t="s">
        <v>2215</v>
      </c>
      <c r="D334" t="s">
        <v>2012</v>
      </c>
      <c r="E334" s="18">
        <v>12348</v>
      </c>
    </row>
    <row r="335" spans="2:5" x14ac:dyDescent="0.35">
      <c r="B335" s="57">
        <v>45290</v>
      </c>
      <c r="C335" t="s">
        <v>2216</v>
      </c>
      <c r="D335" t="s">
        <v>2012</v>
      </c>
      <c r="E335" s="18">
        <v>625</v>
      </c>
    </row>
    <row r="336" spans="2:5" x14ac:dyDescent="0.35">
      <c r="C336" t="s">
        <v>2217</v>
      </c>
      <c r="D336" t="s">
        <v>2012</v>
      </c>
      <c r="E336" s="18">
        <v>14334</v>
      </c>
    </row>
    <row r="337" spans="1:5" x14ac:dyDescent="0.35">
      <c r="C337" t="s">
        <v>2218</v>
      </c>
      <c r="D337" t="s">
        <v>491</v>
      </c>
      <c r="E337" s="18">
        <v>2423</v>
      </c>
    </row>
    <row r="338" spans="1:5" x14ac:dyDescent="0.35">
      <c r="C338" t="s">
        <v>2219</v>
      </c>
      <c r="D338" t="s">
        <v>400</v>
      </c>
      <c r="E338" s="18">
        <v>2353</v>
      </c>
    </row>
    <row r="339" spans="1:5" x14ac:dyDescent="0.35">
      <c r="A339" s="58" t="s">
        <v>222</v>
      </c>
      <c r="B339" s="58"/>
      <c r="C339" s="58"/>
      <c r="D339" s="58"/>
      <c r="E339" s="102">
        <v>171582.6</v>
      </c>
    </row>
    <row r="340" spans="1:5" x14ac:dyDescent="0.35">
      <c r="A340" t="s">
        <v>131</v>
      </c>
      <c r="E340" s="18">
        <v>1426303.5999999999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K818"/>
  <sheetViews>
    <sheetView workbookViewId="0">
      <selection activeCell="G15" sqref="G15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3" width="11.453125" bestFit="1" customWidth="1"/>
  </cols>
  <sheetData>
    <row r="1" spans="1:63" x14ac:dyDescent="0.35">
      <c r="A1" s="14" t="s">
        <v>225</v>
      </c>
      <c r="B1" s="92">
        <v>2024</v>
      </c>
    </row>
    <row r="3" spans="1:63" ht="29" x14ac:dyDescent="0.35">
      <c r="D3" s="14" t="s">
        <v>205</v>
      </c>
      <c r="N3" s="14" t="s">
        <v>198</v>
      </c>
      <c r="P3" s="14" t="s">
        <v>225</v>
      </c>
      <c r="Q3" s="26" t="s">
        <v>162</v>
      </c>
    </row>
    <row r="4" spans="1:63" x14ac:dyDescent="0.35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 t="s">
        <v>131</v>
      </c>
    </row>
    <row r="5" spans="1:63" x14ac:dyDescent="0.35">
      <c r="A5">
        <v>1</v>
      </c>
      <c r="B5" t="s">
        <v>2274</v>
      </c>
      <c r="C5" t="s">
        <v>262</v>
      </c>
      <c r="D5" s="18">
        <v>2236</v>
      </c>
      <c r="E5" s="38">
        <v>-2236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5">
      <c r="B6" t="s">
        <v>2275</v>
      </c>
      <c r="C6" t="s">
        <v>43</v>
      </c>
      <c r="D6" s="18">
        <v>2648</v>
      </c>
      <c r="E6" s="38"/>
      <c r="F6" s="18">
        <v>2648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5">
      <c r="B7" t="s">
        <v>2276</v>
      </c>
      <c r="C7" t="s">
        <v>2277</v>
      </c>
      <c r="D7" s="18">
        <v>2826</v>
      </c>
      <c r="E7" s="38">
        <v>-2826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5">
      <c r="B8" t="s">
        <v>2278</v>
      </c>
      <c r="C8" t="s">
        <v>491</v>
      </c>
      <c r="D8" s="18">
        <v>2388</v>
      </c>
      <c r="E8" s="38"/>
      <c r="F8" s="18">
        <v>2388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5">
      <c r="B9" t="s">
        <v>2279</v>
      </c>
      <c r="C9" t="s">
        <v>2137</v>
      </c>
      <c r="D9" s="18">
        <v>6441.8</v>
      </c>
      <c r="E9" s="38">
        <v>-6441.8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5">
      <c r="B10" t="s">
        <v>2280</v>
      </c>
      <c r="C10" t="s">
        <v>58</v>
      </c>
      <c r="D10" s="18">
        <v>6290.8</v>
      </c>
      <c r="E10" s="38"/>
      <c r="F10" s="18">
        <v>6290.8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5">
      <c r="B11" t="s">
        <v>2281</v>
      </c>
      <c r="C11" t="s">
        <v>2143</v>
      </c>
      <c r="D11" s="18">
        <v>2236</v>
      </c>
      <c r="E11" s="38">
        <v>-2236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5">
      <c r="B12" t="s">
        <v>2282</v>
      </c>
      <c r="C12" t="s">
        <v>400</v>
      </c>
      <c r="D12" s="18">
        <v>2075.5</v>
      </c>
      <c r="E12" s="38"/>
      <c r="F12" s="18">
        <v>2075.5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5">
      <c r="B13" t="s">
        <v>2283</v>
      </c>
      <c r="C13" t="s">
        <v>2012</v>
      </c>
      <c r="D13" s="18">
        <v>187.5</v>
      </c>
      <c r="E13" s="38"/>
      <c r="F13" s="18">
        <v>187.5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5">
      <c r="B14" t="s">
        <v>2284</v>
      </c>
      <c r="C14" t="s">
        <v>2012</v>
      </c>
      <c r="D14" s="18">
        <v>15087</v>
      </c>
      <c r="E14" s="38"/>
      <c r="F14" s="18">
        <v>15087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5">
      <c r="B15" t="s">
        <v>2286</v>
      </c>
      <c r="C15" t="s">
        <v>62</v>
      </c>
      <c r="D15" s="18">
        <v>12797</v>
      </c>
      <c r="E15" s="38"/>
      <c r="F15" s="18">
        <v>12797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5">
      <c r="B16" t="s">
        <v>2287</v>
      </c>
      <c r="C16" t="s">
        <v>491</v>
      </c>
      <c r="D16" s="18">
        <v>2700.5</v>
      </c>
      <c r="E16" s="38"/>
      <c r="F16" s="18">
        <v>2700.5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5">
      <c r="B17" t="s">
        <v>2288</v>
      </c>
      <c r="C17" t="s">
        <v>400</v>
      </c>
      <c r="D17" s="18">
        <v>795</v>
      </c>
      <c r="E17" s="38"/>
      <c r="F17" s="18">
        <v>795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5">
      <c r="B18" t="s">
        <v>2289</v>
      </c>
      <c r="C18" t="s">
        <v>2290</v>
      </c>
      <c r="D18" s="18">
        <v>3323</v>
      </c>
      <c r="E18" s="38">
        <v>-3323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5">
      <c r="B19" t="s">
        <v>2292</v>
      </c>
      <c r="C19" t="s">
        <v>400</v>
      </c>
      <c r="D19" s="18">
        <v>2269.3000000000002</v>
      </c>
      <c r="E19" s="38"/>
      <c r="F19" s="18">
        <v>2269.3000000000002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5">
      <c r="B20" t="s">
        <v>2293</v>
      </c>
      <c r="C20" t="s">
        <v>2012</v>
      </c>
      <c r="D20" s="18">
        <v>375</v>
      </c>
      <c r="E20" s="38"/>
      <c r="F20" s="18">
        <v>375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5">
      <c r="B21" t="s">
        <v>2294</v>
      </c>
      <c r="C21" t="s">
        <v>2012</v>
      </c>
      <c r="D21" s="18">
        <v>15020</v>
      </c>
      <c r="E21" s="38"/>
      <c r="F21" s="18">
        <v>15020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5">
      <c r="B22" t="s">
        <v>2295</v>
      </c>
      <c r="C22" t="s">
        <v>2290</v>
      </c>
      <c r="D22" s="18">
        <v>180</v>
      </c>
      <c r="E22" s="38">
        <v>-180</v>
      </c>
      <c r="F22" s="18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5">
      <c r="B23" t="s">
        <v>2296</v>
      </c>
      <c r="C23" t="s">
        <v>2143</v>
      </c>
      <c r="D23" s="18">
        <v>3752.3</v>
      </c>
      <c r="E23" s="38">
        <v>-3752.3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5">
      <c r="B24" t="s">
        <v>2303</v>
      </c>
      <c r="C24" t="s">
        <v>2290</v>
      </c>
      <c r="D24" s="18">
        <v>2424</v>
      </c>
      <c r="E24" s="38">
        <v>-2424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5">
      <c r="B25" t="s">
        <v>2304</v>
      </c>
      <c r="C25" t="s">
        <v>2012</v>
      </c>
      <c r="D25" s="18">
        <v>187.5</v>
      </c>
      <c r="E25" s="38"/>
      <c r="F25" s="18">
        <v>187.5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5">
      <c r="B26" t="s">
        <v>2305</v>
      </c>
      <c r="C26" t="s">
        <v>2012</v>
      </c>
      <c r="D26" s="18">
        <v>6564</v>
      </c>
      <c r="E26" s="38"/>
      <c r="F26" s="18">
        <v>6564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5">
      <c r="B27" t="s">
        <v>2306</v>
      </c>
      <c r="C27" t="s">
        <v>2012</v>
      </c>
      <c r="D27" s="18">
        <v>375</v>
      </c>
      <c r="E27" s="38"/>
      <c r="F27" s="18">
        <v>375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5">
      <c r="B28" t="s">
        <v>2307</v>
      </c>
      <c r="C28" t="s">
        <v>2012</v>
      </c>
      <c r="D28" s="18">
        <v>16146.8</v>
      </c>
      <c r="E28" s="38"/>
      <c r="F28" s="18">
        <v>16146.8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5">
      <c r="A29" s="17" t="s">
        <v>254</v>
      </c>
      <c r="B29" s="17"/>
      <c r="C29" s="17"/>
      <c r="D29" s="19">
        <v>109326</v>
      </c>
      <c r="E29" s="39">
        <v>-23419.1</v>
      </c>
      <c r="F29" s="19">
        <v>85906.900000000009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5">
      <c r="A30">
        <v>2</v>
      </c>
      <c r="B30" t="s">
        <v>2348</v>
      </c>
      <c r="C30" t="s">
        <v>400</v>
      </c>
      <c r="D30" s="18">
        <v>2643</v>
      </c>
      <c r="E30" s="38"/>
      <c r="F30" s="18">
        <v>2643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5">
      <c r="B31" t="s">
        <v>2349</v>
      </c>
      <c r="C31" t="s">
        <v>1309</v>
      </c>
      <c r="D31" s="18">
        <v>8348.5</v>
      </c>
      <c r="E31" s="38"/>
      <c r="F31" s="18">
        <v>8348.5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5">
      <c r="B32" t="s">
        <v>2350</v>
      </c>
      <c r="C32" t="s">
        <v>2290</v>
      </c>
      <c r="D32" s="18">
        <v>555</v>
      </c>
      <c r="E32" s="38">
        <v>-555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2:63" x14ac:dyDescent="0.35">
      <c r="B33" t="s">
        <v>2351</v>
      </c>
      <c r="C33" t="s">
        <v>2012</v>
      </c>
      <c r="D33" s="18">
        <v>187.5</v>
      </c>
      <c r="E33" s="38"/>
      <c r="F33" s="18">
        <v>187.5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2:63" x14ac:dyDescent="0.35">
      <c r="B34" t="s">
        <v>2352</v>
      </c>
      <c r="C34" t="s">
        <v>2012</v>
      </c>
      <c r="D34" s="18">
        <v>9928.7999999999993</v>
      </c>
      <c r="E34" s="38"/>
      <c r="F34" s="18">
        <v>9928.7999999999993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2:63" x14ac:dyDescent="0.35">
      <c r="B35" t="s">
        <v>2353</v>
      </c>
      <c r="C35" t="s">
        <v>2012</v>
      </c>
      <c r="D35" s="18">
        <v>1000</v>
      </c>
      <c r="E35" s="38"/>
      <c r="F35" s="18">
        <v>1000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2:63" x14ac:dyDescent="0.35">
      <c r="B36" t="s">
        <v>2354</v>
      </c>
      <c r="C36" t="s">
        <v>62</v>
      </c>
      <c r="D36" s="18">
        <v>16858</v>
      </c>
      <c r="E36" s="38"/>
      <c r="F36" s="18">
        <v>16858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2:63" x14ac:dyDescent="0.35">
      <c r="B37" t="s">
        <v>2355</v>
      </c>
      <c r="C37" t="s">
        <v>2012</v>
      </c>
      <c r="D37" s="18">
        <v>812.5</v>
      </c>
      <c r="E37" s="38"/>
      <c r="F37" s="18">
        <v>812.5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2:63" x14ac:dyDescent="0.35">
      <c r="B38" t="s">
        <v>2356</v>
      </c>
      <c r="C38" t="s">
        <v>2012</v>
      </c>
      <c r="D38" s="18">
        <v>30308</v>
      </c>
      <c r="E38" s="38"/>
      <c r="F38" s="18">
        <v>30308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2:63" x14ac:dyDescent="0.35">
      <c r="B39" t="s">
        <v>2357</v>
      </c>
      <c r="C39" t="s">
        <v>784</v>
      </c>
      <c r="D39" s="18">
        <v>2607</v>
      </c>
      <c r="E39" s="38">
        <v>-2607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2:63" x14ac:dyDescent="0.35">
      <c r="B40" t="s">
        <v>2358</v>
      </c>
      <c r="C40" t="s">
        <v>2290</v>
      </c>
      <c r="D40" s="18">
        <v>1694</v>
      </c>
      <c r="E40" s="38">
        <v>-1694</v>
      </c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2:63" x14ac:dyDescent="0.35">
      <c r="B41" t="s">
        <v>2359</v>
      </c>
      <c r="C41" t="s">
        <v>62</v>
      </c>
      <c r="D41" s="18">
        <v>12743.5</v>
      </c>
      <c r="E41" s="38"/>
      <c r="F41" s="18">
        <v>12743.5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2:63" x14ac:dyDescent="0.35">
      <c r="B42" t="s">
        <v>2360</v>
      </c>
      <c r="C42" t="s">
        <v>400</v>
      </c>
      <c r="D42" s="18">
        <v>2720.5</v>
      </c>
      <c r="E42" s="38"/>
      <c r="F42" s="18">
        <v>2720.5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2:63" x14ac:dyDescent="0.35">
      <c r="B43" t="s">
        <v>2361</v>
      </c>
      <c r="C43" t="s">
        <v>62</v>
      </c>
      <c r="D43" s="18">
        <v>707.5</v>
      </c>
      <c r="E43" s="38"/>
      <c r="F43" s="18">
        <v>707.5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2:63" x14ac:dyDescent="0.35">
      <c r="B44" t="s">
        <v>2362</v>
      </c>
      <c r="C44" t="s">
        <v>491</v>
      </c>
      <c r="D44" s="18">
        <v>2405.1</v>
      </c>
      <c r="E44" s="38"/>
      <c r="F44" s="18">
        <v>2405.1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2:63" x14ac:dyDescent="0.35">
      <c r="B45" t="s">
        <v>2363</v>
      </c>
      <c r="C45" t="s">
        <v>2012</v>
      </c>
      <c r="D45" s="18">
        <v>125</v>
      </c>
      <c r="E45" s="38"/>
      <c r="F45" s="18">
        <v>125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2:63" x14ac:dyDescent="0.35">
      <c r="B46" t="s">
        <v>2364</v>
      </c>
      <c r="C46" t="s">
        <v>2012</v>
      </c>
      <c r="D46" s="18">
        <v>7680</v>
      </c>
      <c r="E46" s="38"/>
      <c r="F46" s="18">
        <v>7680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2:63" x14ac:dyDescent="0.35">
      <c r="B47" t="s">
        <v>2365</v>
      </c>
      <c r="C47" t="s">
        <v>784</v>
      </c>
      <c r="D47" s="18">
        <v>400</v>
      </c>
      <c r="E47" s="38">
        <v>-400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2:63" x14ac:dyDescent="0.35">
      <c r="B48" t="s">
        <v>2366</v>
      </c>
      <c r="C48" t="s">
        <v>2368</v>
      </c>
      <c r="D48" s="18">
        <v>623</v>
      </c>
      <c r="E48" s="38">
        <v>-623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5">
      <c r="B49" t="s">
        <v>2370</v>
      </c>
      <c r="C49" t="s">
        <v>2143</v>
      </c>
      <c r="D49" s="18">
        <v>2236</v>
      </c>
      <c r="E49" s="38">
        <v>-2236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5">
      <c r="B50" t="s">
        <v>2371</v>
      </c>
      <c r="C50" t="s">
        <v>58</v>
      </c>
      <c r="D50" s="18">
        <v>5884.4</v>
      </c>
      <c r="E50" s="38"/>
      <c r="F50" s="18">
        <v>5884.4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5">
      <c r="B51" t="s">
        <v>2372</v>
      </c>
      <c r="C51" t="s">
        <v>400</v>
      </c>
      <c r="D51" s="18">
        <v>3060.5</v>
      </c>
      <c r="E51" s="38"/>
      <c r="F51" s="18">
        <v>3060.5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5">
      <c r="B52" t="s">
        <v>2374</v>
      </c>
      <c r="C52" t="s">
        <v>2012</v>
      </c>
      <c r="D52" s="18">
        <v>437.5</v>
      </c>
      <c r="E52" s="38"/>
      <c r="F52" s="18">
        <v>437.5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5">
      <c r="B53" t="s">
        <v>2375</v>
      </c>
      <c r="C53" t="s">
        <v>2012</v>
      </c>
      <c r="D53" s="18">
        <v>18818.400000000001</v>
      </c>
      <c r="E53" s="38"/>
      <c r="F53" s="18">
        <v>18818.400000000001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5">
      <c r="B54" t="s">
        <v>2377</v>
      </c>
      <c r="C54" t="s">
        <v>784</v>
      </c>
      <c r="D54" s="18">
        <v>567.6</v>
      </c>
      <c r="E54" s="38">
        <v>-567.6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5">
      <c r="B55" t="s">
        <v>2378</v>
      </c>
      <c r="C55" t="s">
        <v>2012</v>
      </c>
      <c r="D55" s="18">
        <v>1000</v>
      </c>
      <c r="E55" s="38"/>
      <c r="F55" s="18">
        <v>1000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5">
      <c r="A56" s="17" t="s">
        <v>272</v>
      </c>
      <c r="B56" s="17"/>
      <c r="C56" s="17"/>
      <c r="D56" s="19">
        <v>134351.30000000002</v>
      </c>
      <c r="E56" s="39">
        <v>-8682.6</v>
      </c>
      <c r="F56" s="19">
        <v>125668.70000000001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5">
      <c r="A57" t="s">
        <v>131</v>
      </c>
      <c r="D57" s="18">
        <v>243677.3</v>
      </c>
      <c r="E57" s="38">
        <v>-32101.699999999997</v>
      </c>
      <c r="F57" s="18">
        <v>211575.6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5"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5">
      <c r="J59" s="18"/>
      <c r="O59" t="s">
        <v>2194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5"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5"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5"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5"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5"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0:63" x14ac:dyDescent="0.35"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0:63" x14ac:dyDescent="0.35"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0:63" x14ac:dyDescent="0.35"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0:63" x14ac:dyDescent="0.35"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0:63" x14ac:dyDescent="0.35"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0:63" x14ac:dyDescent="0.35"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0:63" x14ac:dyDescent="0.35"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0:63" x14ac:dyDescent="0.35"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0:63" x14ac:dyDescent="0.35"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0:63" x14ac:dyDescent="0.35"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0:63" x14ac:dyDescent="0.35">
      <c r="O75" t="s">
        <v>153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0:63" x14ac:dyDescent="0.35">
      <c r="O76" t="s">
        <v>165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0:63" x14ac:dyDescent="0.35">
      <c r="O77" t="s">
        <v>166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0:63" x14ac:dyDescent="0.35">
      <c r="O78" t="s">
        <v>181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0:63" x14ac:dyDescent="0.35">
      <c r="O79" t="s">
        <v>210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0:63" x14ac:dyDescent="0.35">
      <c r="O80" t="s">
        <v>252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5:63" x14ac:dyDescent="0.35">
      <c r="O81" t="s">
        <v>273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5:63" x14ac:dyDescent="0.35">
      <c r="O82" t="s">
        <v>311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5:63" x14ac:dyDescent="0.35">
      <c r="O83" t="s">
        <v>327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5:63" x14ac:dyDescent="0.35">
      <c r="O84" t="s">
        <v>338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5:63" x14ac:dyDescent="0.35">
      <c r="O85" t="s">
        <v>376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5:63" x14ac:dyDescent="0.35">
      <c r="O86" t="s">
        <v>442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5:63" x14ac:dyDescent="0.35">
      <c r="O87" t="s">
        <v>531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5:63" x14ac:dyDescent="0.35">
      <c r="O88" t="s">
        <v>661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5:63" x14ac:dyDescent="0.35">
      <c r="O89" t="s">
        <v>715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5:63" x14ac:dyDescent="0.35">
      <c r="O90" t="s">
        <v>829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5:63" x14ac:dyDescent="0.35">
      <c r="O91" t="s">
        <v>837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5:63" x14ac:dyDescent="0.35">
      <c r="O92" t="s">
        <v>869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5:63" x14ac:dyDescent="0.35">
      <c r="O93" t="s">
        <v>897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5:63" x14ac:dyDescent="0.35">
      <c r="O94" t="s">
        <v>936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5:63" x14ac:dyDescent="0.35">
      <c r="O95" t="s">
        <v>1009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5:63" x14ac:dyDescent="0.35">
      <c r="O96" t="s">
        <v>1068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4:63" x14ac:dyDescent="0.35">
      <c r="O97" t="s">
        <v>1128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4:63" x14ac:dyDescent="0.35">
      <c r="O98" t="s">
        <v>1176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4:63" x14ac:dyDescent="0.35">
      <c r="O99" t="s">
        <v>1302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4:63" x14ac:dyDescent="0.35">
      <c r="O100" t="s">
        <v>1457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4:63" x14ac:dyDescent="0.35">
      <c r="O101" t="s">
        <v>1565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4:63" x14ac:dyDescent="0.35"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4:63" x14ac:dyDescent="0.35"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4:63" x14ac:dyDescent="0.35"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4:63" x14ac:dyDescent="0.35"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4:63" x14ac:dyDescent="0.35"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4:63" x14ac:dyDescent="0.35"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4:63" x14ac:dyDescent="0.35"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4:63" x14ac:dyDescent="0.35"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4:63" x14ac:dyDescent="0.35"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4:63" x14ac:dyDescent="0.35"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4:63" x14ac:dyDescent="0.35">
      <c r="O112" t="s">
        <v>179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15:63" x14ac:dyDescent="0.35">
      <c r="O113" t="s">
        <v>216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15:63" x14ac:dyDescent="0.35">
      <c r="O114" t="s">
        <v>244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15:63" x14ac:dyDescent="0.35">
      <c r="O115" t="s">
        <v>250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15:63" x14ac:dyDescent="0.35">
      <c r="O116" t="s">
        <v>323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15:63" x14ac:dyDescent="0.35">
      <c r="O117" t="s">
        <v>324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15:63" x14ac:dyDescent="0.35">
      <c r="O118" t="s">
        <v>341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15:63" x14ac:dyDescent="0.35">
      <c r="O119" t="s">
        <v>371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15:63" x14ac:dyDescent="0.35">
      <c r="O120" t="s">
        <v>403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15:63" x14ac:dyDescent="0.35">
      <c r="O121" t="s">
        <v>405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15:63" x14ac:dyDescent="0.35">
      <c r="O122" t="s">
        <v>458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15:63" x14ac:dyDescent="0.35">
      <c r="O123" t="s">
        <v>480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15:63" x14ac:dyDescent="0.35">
      <c r="O124" t="s">
        <v>550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15:63" x14ac:dyDescent="0.35">
      <c r="O125" t="s">
        <v>605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15:63" x14ac:dyDescent="0.35">
      <c r="O126" t="s">
        <v>611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15:63" x14ac:dyDescent="0.35">
      <c r="O127" t="s">
        <v>687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15:63" x14ac:dyDescent="0.35">
      <c r="O128" t="s">
        <v>779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4:63" x14ac:dyDescent="0.35">
      <c r="O129" t="s">
        <v>906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4:63" x14ac:dyDescent="0.35">
      <c r="O130" t="s">
        <v>995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4:63" x14ac:dyDescent="0.35">
      <c r="O131" t="s">
        <v>996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4:63" x14ac:dyDescent="0.35">
      <c r="O132" t="s">
        <v>1091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4:63" x14ac:dyDescent="0.35">
      <c r="O133" t="s">
        <v>1547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4:63" x14ac:dyDescent="0.35">
      <c r="O134" t="s">
        <v>1737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4:63" x14ac:dyDescent="0.35">
      <c r="O135" t="s">
        <v>1819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4:63" x14ac:dyDescent="0.35">
      <c r="O136" t="s">
        <v>1898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4:63" x14ac:dyDescent="0.35"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4:63" x14ac:dyDescent="0.35"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4:63" x14ac:dyDescent="0.35">
      <c r="O139" t="s">
        <v>151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4:63" x14ac:dyDescent="0.35">
      <c r="O140" t="s">
        <v>397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4:63" x14ac:dyDescent="0.35">
      <c r="O141" t="s">
        <v>568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4:63" x14ac:dyDescent="0.35">
      <c r="O142" t="s">
        <v>607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4:63" x14ac:dyDescent="0.35">
      <c r="O143" t="s">
        <v>645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4:63" x14ac:dyDescent="0.35">
      <c r="O144" t="s">
        <v>652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4:63" x14ac:dyDescent="0.35">
      <c r="O145" t="s">
        <v>766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4:63" x14ac:dyDescent="0.35">
      <c r="O146" t="s">
        <v>776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4:63" x14ac:dyDescent="0.35">
      <c r="O147" t="s">
        <v>843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4:63" x14ac:dyDescent="0.35">
      <c r="O148" t="s">
        <v>997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4:63" x14ac:dyDescent="0.35">
      <c r="O149" t="s">
        <v>1415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4:63" x14ac:dyDescent="0.35">
      <c r="O150" t="s">
        <v>1797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4:63" x14ac:dyDescent="0.35">
      <c r="O151" t="s">
        <v>1822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4:63" x14ac:dyDescent="0.35">
      <c r="O152" t="s">
        <v>2000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4:63" x14ac:dyDescent="0.35">
      <c r="O153" t="s">
        <v>2172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4:63" x14ac:dyDescent="0.35"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4:63" x14ac:dyDescent="0.35"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4:63" x14ac:dyDescent="0.35"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4:63" x14ac:dyDescent="0.35"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4:63" x14ac:dyDescent="0.35"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4:63" x14ac:dyDescent="0.35"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4:63" x14ac:dyDescent="0.35"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15:63" x14ac:dyDescent="0.35"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15:63" x14ac:dyDescent="0.35"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15:63" x14ac:dyDescent="0.35">
      <c r="O163" t="s">
        <v>211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15:63" x14ac:dyDescent="0.35">
      <c r="O164" t="s">
        <v>274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15:63" x14ac:dyDescent="0.35">
      <c r="O165" t="s">
        <v>285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15:63" x14ac:dyDescent="0.35">
      <c r="O166" t="s">
        <v>318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15:63" x14ac:dyDescent="0.35">
      <c r="O167" t="s">
        <v>322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15:63" x14ac:dyDescent="0.35">
      <c r="O168" t="s">
        <v>329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15:63" x14ac:dyDescent="0.35">
      <c r="O169" t="s">
        <v>369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15:63" x14ac:dyDescent="0.35">
      <c r="O170" t="s">
        <v>377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15:63" x14ac:dyDescent="0.35">
      <c r="O171" t="s">
        <v>380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15:63" x14ac:dyDescent="0.35">
      <c r="O172" t="s">
        <v>508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15:63" x14ac:dyDescent="0.35">
      <c r="O173" t="s">
        <v>510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15:63" x14ac:dyDescent="0.35">
      <c r="O174" t="s">
        <v>512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15:63" x14ac:dyDescent="0.35">
      <c r="O175" t="s">
        <v>559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15:63" x14ac:dyDescent="0.35">
      <c r="O176" t="s">
        <v>561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4:63" x14ac:dyDescent="0.35">
      <c r="O177" t="s">
        <v>562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4:63" x14ac:dyDescent="0.35">
      <c r="O178" t="s">
        <v>569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4:63" x14ac:dyDescent="0.35">
      <c r="O179" t="s">
        <v>602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4:63" x14ac:dyDescent="0.35">
      <c r="O180" t="s">
        <v>700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4:63" x14ac:dyDescent="0.35">
      <c r="O181" t="s">
        <v>795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4:63" x14ac:dyDescent="0.35">
      <c r="O182" t="s">
        <v>902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4:63" x14ac:dyDescent="0.35">
      <c r="O183" t="s">
        <v>1008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4:63" x14ac:dyDescent="0.35">
      <c r="O184" t="s">
        <v>1046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4:63" x14ac:dyDescent="0.35">
      <c r="O185" t="s">
        <v>1273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4:63" x14ac:dyDescent="0.35"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4:63" x14ac:dyDescent="0.35"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4:63" x14ac:dyDescent="0.35">
      <c r="O188" t="s">
        <v>370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4:63" x14ac:dyDescent="0.35"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4:63" x14ac:dyDescent="0.35"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4:63" x14ac:dyDescent="0.35"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4:63" x14ac:dyDescent="0.35">
      <c r="O192" t="s">
        <v>170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14:63" x14ac:dyDescent="0.35">
      <c r="O193" t="s">
        <v>183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14:63" x14ac:dyDescent="0.35">
      <c r="O194" t="s">
        <v>275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14:63" x14ac:dyDescent="0.35">
      <c r="O195" t="s">
        <v>441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14:63" x14ac:dyDescent="0.35">
      <c r="O196" t="s">
        <v>444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14:63" x14ac:dyDescent="0.35">
      <c r="O197" t="s">
        <v>484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14:63" x14ac:dyDescent="0.35"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14:63" x14ac:dyDescent="0.35"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14:63" x14ac:dyDescent="0.35"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14:63" x14ac:dyDescent="0.35"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14:63" x14ac:dyDescent="0.35">
      <c r="O202" t="s">
        <v>167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14:63" x14ac:dyDescent="0.35">
      <c r="O203" t="s">
        <v>184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14:63" x14ac:dyDescent="0.35">
      <c r="O204" t="s">
        <v>200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14:63" x14ac:dyDescent="0.35">
      <c r="O205" t="s">
        <v>217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14:63" x14ac:dyDescent="0.35">
      <c r="O206" t="s">
        <v>239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14:63" x14ac:dyDescent="0.35">
      <c r="O207" t="s">
        <v>253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14:63" x14ac:dyDescent="0.35">
      <c r="O208" t="s">
        <v>320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5:63" x14ac:dyDescent="0.35">
      <c r="O209" t="s">
        <v>326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5:63" x14ac:dyDescent="0.35">
      <c r="O210" t="s">
        <v>331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5:63" x14ac:dyDescent="0.35">
      <c r="O211" t="s">
        <v>355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5:63" x14ac:dyDescent="0.35">
      <c r="O212" t="s">
        <v>358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5:63" x14ac:dyDescent="0.35">
      <c r="O213" t="s">
        <v>372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5:63" x14ac:dyDescent="0.35">
      <c r="O214" t="s">
        <v>402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5:63" x14ac:dyDescent="0.35">
      <c r="O215" t="s">
        <v>446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5:63" x14ac:dyDescent="0.35">
      <c r="O216" t="s">
        <v>449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5:63" x14ac:dyDescent="0.35">
      <c r="O217" t="s">
        <v>460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5:63" x14ac:dyDescent="0.35">
      <c r="O218" t="s">
        <v>465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5:63" x14ac:dyDescent="0.35">
      <c r="O219" t="s">
        <v>507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5:63" x14ac:dyDescent="0.35">
      <c r="O220" t="s">
        <v>535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5:63" x14ac:dyDescent="0.35">
      <c r="O221" t="s">
        <v>552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5:63" x14ac:dyDescent="0.35">
      <c r="O222" t="s">
        <v>567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5:63" x14ac:dyDescent="0.35">
      <c r="O223" t="s">
        <v>603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5:63" x14ac:dyDescent="0.35">
      <c r="O224" t="s">
        <v>635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5:63" x14ac:dyDescent="0.35">
      <c r="O225" t="s">
        <v>647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5:63" x14ac:dyDescent="0.35">
      <c r="O226" t="s">
        <v>723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5:63" x14ac:dyDescent="0.35">
      <c r="O227" t="s">
        <v>790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5:63" x14ac:dyDescent="0.35">
      <c r="O228" t="s">
        <v>831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5:63" x14ac:dyDescent="0.35">
      <c r="O229" t="s">
        <v>847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5:63" x14ac:dyDescent="0.35">
      <c r="O230" t="s">
        <v>870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5:63" x14ac:dyDescent="0.35">
      <c r="O231" t="s">
        <v>912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5:63" x14ac:dyDescent="0.35">
      <c r="O232" t="s">
        <v>947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5:63" x14ac:dyDescent="0.35">
      <c r="O233" t="s">
        <v>986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5:63" x14ac:dyDescent="0.35">
      <c r="O234" t="s">
        <v>1001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5:63" x14ac:dyDescent="0.35">
      <c r="O235" t="s">
        <v>1005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5:63" x14ac:dyDescent="0.35">
      <c r="O236" t="s">
        <v>1047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5:63" x14ac:dyDescent="0.35">
      <c r="O237" t="s">
        <v>1092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5:63" x14ac:dyDescent="0.35">
      <c r="O238" t="s">
        <v>1137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5:63" x14ac:dyDescent="0.35">
      <c r="O239" t="s">
        <v>1180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5:63" x14ac:dyDescent="0.35">
      <c r="O240" t="s">
        <v>1192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5">
      <c r="O241" t="s">
        <v>1251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5">
      <c r="O242" t="s">
        <v>1333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5">
      <c r="O243" t="s">
        <v>1404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5">
      <c r="O244" t="s">
        <v>1542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5">
      <c r="O245" t="s">
        <v>1616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5">
      <c r="O246" t="s">
        <v>1716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5">
      <c r="O247" t="s">
        <v>1727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5">
      <c r="O248" t="s">
        <v>1795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5">
      <c r="O249" t="s">
        <v>1883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5">
      <c r="O250" t="s">
        <v>1998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5">
      <c r="O251" t="s">
        <v>2164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5">
      <c r="O252" t="s">
        <v>2165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5">
      <c r="O253" t="s">
        <v>2180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5">
      <c r="O254" t="s">
        <v>2204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5">
      <c r="N255" s="17" t="s">
        <v>204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5">
      <c r="N256" t="s">
        <v>173</v>
      </c>
      <c r="O256" t="s">
        <v>175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5">
      <c r="N257" s="17" t="s">
        <v>185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5">
      <c r="N258" t="s">
        <v>223</v>
      </c>
      <c r="O258" t="s">
        <v>209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5">
      <c r="N259" s="17" t="s">
        <v>224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5">
      <c r="N260" t="s">
        <v>228</v>
      </c>
      <c r="O260" t="s">
        <v>476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5">
      <c r="N261" s="17" t="s">
        <v>255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5">
      <c r="N262" t="s">
        <v>262</v>
      </c>
      <c r="O262" t="s">
        <v>256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5">
      <c r="O263" t="s">
        <v>261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5">
      <c r="O264" t="s">
        <v>321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5">
      <c r="O265" t="s">
        <v>419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5">
      <c r="O266" t="s">
        <v>1177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5">
      <c r="O267" t="s">
        <v>1329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5">
      <c r="O268" t="s">
        <v>1341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5">
      <c r="O269" t="s">
        <v>1456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5">
      <c r="O270" t="s">
        <v>1540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5">
      <c r="O271" t="s">
        <v>1557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5">
      <c r="O272" t="s">
        <v>1561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5">
      <c r="O273" t="s">
        <v>1617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5">
      <c r="O274" t="s">
        <v>1628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5">
      <c r="O275" t="s">
        <v>1650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5">
      <c r="O276" t="s">
        <v>1714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5">
      <c r="O277" t="s">
        <v>1794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5">
      <c r="O278" t="s">
        <v>1804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5">
      <c r="O279" t="s">
        <v>1820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5">
      <c r="O280" t="s">
        <v>1885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5">
      <c r="O281" t="s">
        <v>1887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5">
      <c r="O282" t="s">
        <v>1899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5">
      <c r="O283" t="s">
        <v>1914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5">
      <c r="O284" t="s">
        <v>1988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5">
      <c r="O285" t="s">
        <v>2005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5">
      <c r="O286" t="s">
        <v>2159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5">
      <c r="O287" t="s">
        <v>2163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5">
      <c r="O288" t="s">
        <v>2169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5">
      <c r="O289" t="s">
        <v>2184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5">
      <c r="O290" t="s">
        <v>2199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5">
      <c r="N291" s="17" t="s">
        <v>263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5">
      <c r="N292" t="s">
        <v>280</v>
      </c>
      <c r="O292" t="s">
        <v>278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5">
      <c r="O293" t="s">
        <v>325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5">
      <c r="N294" s="17" t="s">
        <v>281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5">
      <c r="N295" t="s">
        <v>289</v>
      </c>
      <c r="O295" t="s">
        <v>315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5">
      <c r="N296" s="17" t="s">
        <v>291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5">
      <c r="N297" t="s">
        <v>375</v>
      </c>
      <c r="O297" t="s">
        <v>373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5">
      <c r="N298" s="17" t="s">
        <v>382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5">
      <c r="N299" t="s">
        <v>400</v>
      </c>
      <c r="O299" t="s">
        <v>398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5">
      <c r="O300" t="s">
        <v>401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5">
      <c r="O301" t="s">
        <v>415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5">
      <c r="O302" t="s">
        <v>416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5">
      <c r="O303" t="s">
        <v>447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5">
      <c r="O304" t="s">
        <v>457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5">
      <c r="O305" t="s">
        <v>477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5">
      <c r="O306" t="s">
        <v>481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5">
      <c r="O307" t="s">
        <v>482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5">
      <c r="O308" t="s">
        <v>536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5">
      <c r="O309" t="s">
        <v>547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5">
      <c r="O310" t="s">
        <v>557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5">
      <c r="O311" t="s">
        <v>565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5">
      <c r="O312" t="s">
        <v>601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5">
      <c r="O313" t="s">
        <v>608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5">
      <c r="O314" t="s">
        <v>643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5">
      <c r="O315" t="s">
        <v>649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5">
      <c r="O316" t="s">
        <v>686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5">
      <c r="O317" t="s">
        <v>726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5">
      <c r="O318" t="s">
        <v>794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5">
      <c r="O319" t="s">
        <v>846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5">
      <c r="O320" t="s">
        <v>857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5">
      <c r="O321" t="s">
        <v>915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5">
      <c r="O322" t="s">
        <v>943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5">
      <c r="O323" t="s">
        <v>998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5">
      <c r="O324" t="s">
        <v>1066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5">
      <c r="O325" t="s">
        <v>1067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5">
      <c r="O326" t="s">
        <v>1133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5">
      <c r="O327" t="s">
        <v>1194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5">
      <c r="O328" t="s">
        <v>1256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5">
      <c r="O329" t="s">
        <v>1280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5">
      <c r="O330" t="s">
        <v>1281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5">
      <c r="O331" t="s">
        <v>1319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5">
      <c r="O332" t="s">
        <v>1320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5">
      <c r="O333" t="s">
        <v>1337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5">
      <c r="O334" t="s">
        <v>1412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5">
      <c r="O335" t="s">
        <v>1461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5">
      <c r="O336" t="s">
        <v>1467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5">
      <c r="O337" t="s">
        <v>1541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5">
      <c r="O338" t="s">
        <v>1610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5">
      <c r="O339" t="s">
        <v>1626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5">
      <c r="O340" t="s">
        <v>1651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5">
      <c r="O341" t="s">
        <v>1723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5">
      <c r="O342" t="s">
        <v>1726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5">
      <c r="O343" t="s">
        <v>1798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5">
      <c r="O344" t="s">
        <v>1812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5">
      <c r="O345" t="s">
        <v>1821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5">
      <c r="O346" t="s">
        <v>1826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5">
      <c r="O347" t="s">
        <v>1830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5">
      <c r="O348" t="s">
        <v>1835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5">
      <c r="O349" t="s">
        <v>1889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5">
      <c r="O350" t="s">
        <v>1902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5">
      <c r="O351" t="s">
        <v>1916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5">
      <c r="O352" t="s">
        <v>1920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5">
      <c r="O353" t="s">
        <v>1991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5">
      <c r="O354" t="s">
        <v>2010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5">
      <c r="O355" t="s">
        <v>2031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5">
      <c r="O356" t="s">
        <v>2033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5">
      <c r="O357" t="s">
        <v>2154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5">
      <c r="O358" t="s">
        <v>2166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5">
      <c r="O359" t="s">
        <v>2179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5">
      <c r="O360" t="s">
        <v>2191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5">
      <c r="O361" t="s">
        <v>2205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5">
      <c r="O362" t="s">
        <v>2219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5">
      <c r="N363" s="17" t="s">
        <v>421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5">
      <c r="N364" t="s">
        <v>409</v>
      </c>
      <c r="O364" t="s">
        <v>407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5">
      <c r="O365" t="s">
        <v>411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5">
      <c r="O366" t="s">
        <v>424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5">
      <c r="O367" t="s">
        <v>425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5">
      <c r="O368" t="s">
        <v>426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5">
      <c r="O369" t="s">
        <v>427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5">
      <c r="O370" t="s">
        <v>443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5">
      <c r="O371" t="s">
        <v>445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5">
      <c r="O372" t="s">
        <v>459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5">
      <c r="O373" t="s">
        <v>464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5">
      <c r="O374" t="s">
        <v>473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5">
      <c r="O375" t="s">
        <v>475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5">
      <c r="O376" t="s">
        <v>501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5">
      <c r="O377" t="s">
        <v>504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5">
      <c r="O378" t="s">
        <v>511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5">
      <c r="O379" t="s">
        <v>522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5">
      <c r="O380" t="s">
        <v>529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5">
      <c r="O381" t="s">
        <v>530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5">
      <c r="O382" t="s">
        <v>532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5">
      <c r="O383" t="s">
        <v>546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5">
      <c r="O384" t="s">
        <v>548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5">
      <c r="O385" t="s">
        <v>549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5">
      <c r="O386" t="s">
        <v>558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5">
      <c r="O387" t="s">
        <v>564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5">
      <c r="O388" t="s">
        <v>609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5">
      <c r="O389" t="s">
        <v>610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5">
      <c r="O390" t="s">
        <v>646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5">
      <c r="O391" t="s">
        <v>648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5">
      <c r="O392" t="s">
        <v>650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5">
      <c r="O393" t="s">
        <v>653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5">
      <c r="O394" t="s">
        <v>660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5">
      <c r="O395" t="s">
        <v>662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5">
      <c r="O396" t="s">
        <v>683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5">
      <c r="O397" t="s">
        <v>685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5">
      <c r="O398" t="s">
        <v>689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5">
      <c r="O399" t="s">
        <v>693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5">
      <c r="O400" t="s">
        <v>696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5">
      <c r="O401" t="s">
        <v>698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5">
      <c r="O402" t="s">
        <v>718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5">
      <c r="O403" t="s">
        <v>725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5">
      <c r="O404" t="s">
        <v>729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5">
      <c r="O405" t="s">
        <v>762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5">
      <c r="O406" t="s">
        <v>764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5">
      <c r="O407" t="s">
        <v>777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5">
      <c r="O408" t="s">
        <v>780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5">
      <c r="O409" t="s">
        <v>783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5">
      <c r="O410" t="s">
        <v>789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5">
      <c r="O411" t="s">
        <v>793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5">
      <c r="O412" t="s">
        <v>796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5">
      <c r="O413" t="s">
        <v>826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5">
      <c r="O414" t="s">
        <v>828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5">
      <c r="O415" t="s">
        <v>834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5">
      <c r="O416" t="s">
        <v>842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5">
      <c r="O417" t="s">
        <v>845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5">
      <c r="O418" t="s">
        <v>858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5">
      <c r="O419" t="s">
        <v>866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5">
      <c r="O420" t="s">
        <v>867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5">
      <c r="O421" t="s">
        <v>868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5">
      <c r="O422" t="s">
        <v>895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5">
      <c r="O423" t="s">
        <v>899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5">
      <c r="O424" t="s">
        <v>910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5">
      <c r="O425" t="s">
        <v>924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5">
      <c r="O426" t="s">
        <v>927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5">
      <c r="O427" t="s">
        <v>931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5">
      <c r="O428" t="s">
        <v>933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5">
      <c r="O429" t="s">
        <v>934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5">
      <c r="O430" t="s">
        <v>987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5">
      <c r="O431" t="s">
        <v>999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5">
      <c r="O432" t="s">
        <v>1010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5">
      <c r="O433" t="s">
        <v>1012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5">
      <c r="O434" t="s">
        <v>1014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5">
      <c r="O435" t="s">
        <v>1050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5">
      <c r="O436" t="s">
        <v>1064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5">
      <c r="O437" t="s">
        <v>1075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5">
      <c r="O438" t="s">
        <v>1109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5">
      <c r="O439" t="s">
        <v>1111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5">
      <c r="O440" t="s">
        <v>1115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5">
      <c r="O441" t="s">
        <v>1122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5">
      <c r="O442" t="s">
        <v>1127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5">
      <c r="O443" t="s">
        <v>1138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5">
      <c r="O444" t="s">
        <v>1139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5">
      <c r="O445" t="s">
        <v>1167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5">
      <c r="O446" t="s">
        <v>1171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5">
      <c r="O447" t="s">
        <v>1174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5">
      <c r="O448" t="s">
        <v>1181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5">
      <c r="O449" t="s">
        <v>1189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5">
      <c r="O450" t="s">
        <v>1193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5">
      <c r="O451" t="s">
        <v>1204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5">
      <c r="O452" t="s">
        <v>1237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5">
      <c r="O453" t="s">
        <v>1245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5">
      <c r="O454" t="s">
        <v>1247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5">
      <c r="O455" t="s">
        <v>1254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5">
      <c r="O456" t="s">
        <v>1255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5">
      <c r="O457" t="s">
        <v>1263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5">
      <c r="O458" t="s">
        <v>1266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5">
      <c r="O459" t="s">
        <v>1267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5">
      <c r="O460" t="s">
        <v>1274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5">
      <c r="O461" t="s">
        <v>1275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5">
      <c r="O462" t="s">
        <v>1277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5">
      <c r="O463" t="s">
        <v>1307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5">
      <c r="O464" t="s">
        <v>1311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5">
      <c r="O465" t="s">
        <v>1331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5">
      <c r="O466" t="s">
        <v>1335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5">
      <c r="O467" t="s">
        <v>1336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5">
      <c r="O468" t="s">
        <v>1346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5">
      <c r="O469" t="s">
        <v>1347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5">
      <c r="O470" t="s">
        <v>1365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5">
      <c r="O471" t="s">
        <v>1366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5">
      <c r="O472" t="s">
        <v>1407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5">
      <c r="O473" t="s">
        <v>1418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5">
      <c r="O474" t="s">
        <v>1433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5">
      <c r="O475" t="s">
        <v>1434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5">
      <c r="O476" t="s">
        <v>1463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5">
      <c r="O477" t="s">
        <v>1531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5">
      <c r="O478" t="s">
        <v>1532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5">
      <c r="O479" t="s">
        <v>1538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5">
      <c r="O480" t="s">
        <v>1539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5">
      <c r="O481" t="s">
        <v>1555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5">
      <c r="O482" t="s">
        <v>1556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5">
      <c r="O483" t="s">
        <v>1559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5">
      <c r="O484" t="s">
        <v>1633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5">
      <c r="O485" t="s">
        <v>1634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5">
      <c r="O486" t="s">
        <v>1706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5">
      <c r="O487" t="s">
        <v>1725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5">
      <c r="O488" t="s">
        <v>1731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5">
      <c r="O489" t="s">
        <v>1735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5">
      <c r="O490" t="s">
        <v>1736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5">
      <c r="O491" t="s">
        <v>1799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5">
      <c r="O492" t="s">
        <v>1804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5">
      <c r="O493" t="s">
        <v>1805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5">
      <c r="O494" t="s">
        <v>1806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5">
      <c r="O495" t="s">
        <v>1813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5">
      <c r="O496" t="s">
        <v>1814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5">
      <c r="O497" t="s">
        <v>1824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5">
      <c r="O498" t="s">
        <v>1825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5">
      <c r="O499" t="s">
        <v>1833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5">
      <c r="O500" t="s">
        <v>1834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5">
      <c r="O501" t="s">
        <v>1876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5">
      <c r="O502" t="s">
        <v>1877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5">
      <c r="O503" t="s">
        <v>1881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5">
      <c r="O504" t="s">
        <v>1882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5">
      <c r="O505" t="s">
        <v>1891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5">
      <c r="O506" t="s">
        <v>1892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5">
      <c r="O507" t="s">
        <v>1900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5">
      <c r="O508" t="s">
        <v>1901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5">
      <c r="O509" t="s">
        <v>1903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5">
      <c r="O510" t="s">
        <v>1904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5">
      <c r="O511" t="s">
        <v>1910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5">
      <c r="O512" t="s">
        <v>1911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5">
      <c r="O513" t="s">
        <v>1921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5">
      <c r="O514" t="s">
        <v>1923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5">
      <c r="O515" t="s">
        <v>1925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5">
      <c r="O516" t="s">
        <v>1926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5">
      <c r="O517" t="s">
        <v>1993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5">
      <c r="O518" t="s">
        <v>1994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5">
      <c r="O519" t="s">
        <v>1999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5">
      <c r="O520" t="s">
        <v>2001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5">
      <c r="N521" s="17" t="s">
        <v>422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5">
      <c r="N522" t="s">
        <v>469</v>
      </c>
      <c r="O522" t="s">
        <v>470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5">
      <c r="N523" s="17" t="s">
        <v>483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5">
      <c r="N524" t="s">
        <v>491</v>
      </c>
      <c r="O524" t="s">
        <v>472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5">
      <c r="O525" t="s">
        <v>606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5">
      <c r="O526" t="s">
        <v>633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5">
      <c r="O527" t="s">
        <v>651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5">
      <c r="O528" t="s">
        <v>680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5">
      <c r="O529" t="s">
        <v>694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5">
      <c r="O530" t="s">
        <v>724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5">
      <c r="O531" t="s">
        <v>781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5">
      <c r="O532" t="s">
        <v>797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5">
      <c r="O533" t="s">
        <v>833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5">
      <c r="O534" t="s">
        <v>844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5">
      <c r="O535" t="s">
        <v>871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5">
      <c r="O536" t="s">
        <v>907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5">
      <c r="O537" t="s">
        <v>932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5">
      <c r="O538" t="s">
        <v>937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5">
      <c r="O539" t="s">
        <v>950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5">
      <c r="O540" t="s">
        <v>993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5">
      <c r="O541" t="s">
        <v>1000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5">
      <c r="O542" t="s">
        <v>1011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5">
      <c r="O543" t="s">
        <v>1015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5">
      <c r="O544" t="s">
        <v>1063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5">
      <c r="O545" t="s">
        <v>1119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5">
      <c r="O546" t="s">
        <v>1123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5">
      <c r="O547" t="s">
        <v>1135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5">
      <c r="O548" t="s">
        <v>1172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5">
      <c r="O549" t="s">
        <v>1190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5">
      <c r="O550" t="s">
        <v>1236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5">
      <c r="O551" t="s">
        <v>1249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5">
      <c r="O552" t="s">
        <v>1271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5">
      <c r="O553" t="s">
        <v>1318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5">
      <c r="O554" t="s">
        <v>1339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5">
      <c r="O555" t="s">
        <v>1349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5">
      <c r="O556" t="s">
        <v>1406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5">
      <c r="O557" t="s">
        <v>1427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5">
      <c r="O558" t="s">
        <v>1438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5">
      <c r="O559" t="s">
        <v>1465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5">
      <c r="O560" t="s">
        <v>1550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5">
      <c r="O561" t="s">
        <v>1648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5">
      <c r="O562" t="s">
        <v>1664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5">
      <c r="O563" t="s">
        <v>1718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5">
      <c r="O564" t="s">
        <v>1722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5">
      <c r="O565" t="s">
        <v>1734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5">
      <c r="O566" t="s">
        <v>1829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5">
      <c r="O567" t="s">
        <v>1888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5">
      <c r="O568" t="s">
        <v>1992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5">
      <c r="O569" t="s">
        <v>2029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5">
      <c r="O570" t="s">
        <v>2158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5">
      <c r="O571" t="s">
        <v>2175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5">
      <c r="O572" t="s">
        <v>2185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5">
      <c r="O573" t="s">
        <v>2188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5">
      <c r="O574" t="s">
        <v>2197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5">
      <c r="O575" t="s">
        <v>2203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5">
      <c r="O576" t="s">
        <v>2213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5">
      <c r="O577" t="s">
        <v>2218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5">
      <c r="N578" s="17" t="s">
        <v>500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5">
      <c r="N579" t="s">
        <v>637</v>
      </c>
      <c r="O579" t="s">
        <v>634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5">
      <c r="O580" t="s">
        <v>642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5">
      <c r="O581" t="s">
        <v>644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5">
      <c r="O582" t="s">
        <v>684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5">
      <c r="O583" t="s">
        <v>691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5">
      <c r="O584" t="s">
        <v>769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5">
      <c r="O585" t="s">
        <v>827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5">
      <c r="O586" t="s">
        <v>832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5">
      <c r="O587" t="s">
        <v>952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5">
      <c r="O588" t="s">
        <v>953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5">
      <c r="O589" t="s">
        <v>1055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5">
      <c r="O590" t="s">
        <v>1108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5">
      <c r="O591" t="s">
        <v>1116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5">
      <c r="O592" t="s">
        <v>1120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5">
      <c r="O593" t="s">
        <v>1130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5">
      <c r="O594" t="s">
        <v>1182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5">
      <c r="O595" t="s">
        <v>1191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5">
      <c r="O596" t="s">
        <v>1205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5">
      <c r="O597" t="s">
        <v>1239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5">
      <c r="O598" t="s">
        <v>1248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5">
      <c r="O599" t="s">
        <v>1268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5">
      <c r="O600" t="s">
        <v>1282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5">
      <c r="O601" t="s">
        <v>1391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5">
      <c r="O602" t="s">
        <v>1413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5">
      <c r="O603" t="s">
        <v>1432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5">
      <c r="O604" t="s">
        <v>1710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5">
      <c r="O605" t="s">
        <v>1905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5">
      <c r="O606" t="s">
        <v>1996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5">
      <c r="O607" t="s">
        <v>2003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5">
      <c r="O608" t="s">
        <v>2011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5">
      <c r="O609" t="s">
        <v>2189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5">
      <c r="O610" t="s">
        <v>2190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5">
      <c r="O611" t="s">
        <v>2206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5">
      <c r="O612" t="s">
        <v>2271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>
        <v>-866</v>
      </c>
      <c r="BE612" s="18"/>
      <c r="BF612" s="18"/>
      <c r="BG612" s="18"/>
      <c r="BH612" s="18"/>
      <c r="BI612" s="18"/>
      <c r="BJ612" s="18">
        <v>-866</v>
      </c>
      <c r="BK612" s="18">
        <v>-866</v>
      </c>
    </row>
    <row r="613" spans="14:63" x14ac:dyDescent="0.35">
      <c r="N613" s="17" t="s">
        <v>641</v>
      </c>
      <c r="O613" s="17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>
        <v>4224</v>
      </c>
      <c r="AL613" s="19"/>
      <c r="AM613" s="19"/>
      <c r="AN613" s="19">
        <v>3808.8</v>
      </c>
      <c r="AO613" s="19"/>
      <c r="AP613" s="19">
        <v>1316</v>
      </c>
      <c r="AQ613" s="19">
        <v>3022</v>
      </c>
      <c r="AR613" s="19"/>
      <c r="AS613" s="19"/>
      <c r="AT613" s="19">
        <v>5328</v>
      </c>
      <c r="AU613" s="19">
        <v>4070</v>
      </c>
      <c r="AV613" s="19">
        <v>4317.8999999999996</v>
      </c>
      <c r="AW613" s="19">
        <v>26086.7</v>
      </c>
      <c r="AX613" s="19"/>
      <c r="AY613" s="19">
        <v>100</v>
      </c>
      <c r="AZ613" s="19"/>
      <c r="BA613" s="19">
        <v>6699</v>
      </c>
      <c r="BB613" s="19">
        <v>6150</v>
      </c>
      <c r="BC613" s="19"/>
      <c r="BD613" s="19">
        <v>8152</v>
      </c>
      <c r="BE613" s="19">
        <v>2762</v>
      </c>
      <c r="BF613" s="19">
        <v>3268</v>
      </c>
      <c r="BG613" s="19">
        <v>1936</v>
      </c>
      <c r="BH613" s="19">
        <v>4627.2</v>
      </c>
      <c r="BI613" s="19"/>
      <c r="BJ613" s="19">
        <v>33694.199999999997</v>
      </c>
      <c r="BK613" s="19">
        <v>59780.899999999994</v>
      </c>
    </row>
    <row r="614" spans="14:63" x14ac:dyDescent="0.35">
      <c r="N614" t="s">
        <v>665</v>
      </c>
      <c r="O614" t="s">
        <v>663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>
        <v>3555</v>
      </c>
      <c r="AU614" s="18"/>
      <c r="AV614" s="18"/>
      <c r="AW614" s="18">
        <v>3555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3555</v>
      </c>
    </row>
    <row r="615" spans="14:63" x14ac:dyDescent="0.35">
      <c r="O615" t="s">
        <v>697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14088.5</v>
      </c>
      <c r="AV615" s="18"/>
      <c r="AW615" s="18">
        <v>14088.5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14088.5</v>
      </c>
    </row>
    <row r="616" spans="14:63" x14ac:dyDescent="0.35">
      <c r="O616" t="s">
        <v>720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3799</v>
      </c>
      <c r="AV616" s="18"/>
      <c r="AW616" s="18">
        <v>3799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3799</v>
      </c>
    </row>
    <row r="617" spans="14:63" x14ac:dyDescent="0.35">
      <c r="O617" t="s">
        <v>728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>
        <v>1350</v>
      </c>
      <c r="AV617" s="18"/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5">
      <c r="O618" t="s">
        <v>763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>
        <v>1350</v>
      </c>
      <c r="AW618" s="18">
        <v>1350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1350</v>
      </c>
    </row>
    <row r="619" spans="14:63" x14ac:dyDescent="0.35">
      <c r="O619" t="s">
        <v>835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>
        <v>2158</v>
      </c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>
        <v>2158</v>
      </c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>
        <v>2158</v>
      </c>
    </row>
    <row r="620" spans="14:63" x14ac:dyDescent="0.35">
      <c r="O620" t="s">
        <v>1170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6380.5</v>
      </c>
      <c r="BF620" s="18"/>
      <c r="BG620" s="18"/>
      <c r="BH620" s="18"/>
      <c r="BI620" s="18"/>
      <c r="BJ620" s="18">
        <v>6380.5</v>
      </c>
      <c r="BK620" s="18">
        <v>6380.5</v>
      </c>
    </row>
    <row r="621" spans="14:63" x14ac:dyDescent="0.35">
      <c r="O621" t="s">
        <v>1173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2936.5</v>
      </c>
      <c r="BF621" s="18"/>
      <c r="BG621" s="18"/>
      <c r="BH621" s="18"/>
      <c r="BI621" s="18"/>
      <c r="BJ621" s="18">
        <v>2936.5</v>
      </c>
      <c r="BK621" s="18">
        <v>2936.5</v>
      </c>
    </row>
    <row r="622" spans="14:63" x14ac:dyDescent="0.35">
      <c r="O622" t="s">
        <v>1179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2440</v>
      </c>
      <c r="BF622" s="18"/>
      <c r="BG622" s="18"/>
      <c r="BH622" s="18"/>
      <c r="BI622" s="18"/>
      <c r="BJ622" s="18">
        <v>2440</v>
      </c>
      <c r="BK622" s="18">
        <v>2440</v>
      </c>
    </row>
    <row r="623" spans="14:63" x14ac:dyDescent="0.35">
      <c r="O623" t="s">
        <v>1183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>
        <v>1800.5</v>
      </c>
      <c r="BF623" s="18"/>
      <c r="BG623" s="18"/>
      <c r="BH623" s="18"/>
      <c r="BI623" s="18"/>
      <c r="BJ623" s="18">
        <v>1800.5</v>
      </c>
      <c r="BK623" s="18">
        <v>1800.5</v>
      </c>
    </row>
    <row r="624" spans="14:63" x14ac:dyDescent="0.35">
      <c r="O624" t="s">
        <v>1613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>
        <v>3826.5</v>
      </c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>
        <v>3826.5</v>
      </c>
      <c r="BK624" s="18">
        <v>3826.5</v>
      </c>
    </row>
    <row r="625" spans="14:63" x14ac:dyDescent="0.35">
      <c r="N625" s="17" t="s">
        <v>679</v>
      </c>
      <c r="O625" s="17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>
        <v>2158</v>
      </c>
      <c r="AL625" s="19"/>
      <c r="AM625" s="19"/>
      <c r="AN625" s="19"/>
      <c r="AO625" s="19"/>
      <c r="AP625" s="19"/>
      <c r="AQ625" s="19"/>
      <c r="AR625" s="19"/>
      <c r="AS625" s="19"/>
      <c r="AT625" s="19">
        <v>3555</v>
      </c>
      <c r="AU625" s="19">
        <v>19237.5</v>
      </c>
      <c r="AV625" s="19">
        <v>1350</v>
      </c>
      <c r="AW625" s="19">
        <v>26300.5</v>
      </c>
      <c r="AX625" s="19">
        <v>3826.5</v>
      </c>
      <c r="AY625" s="19"/>
      <c r="AZ625" s="19"/>
      <c r="BA625" s="19"/>
      <c r="BB625" s="19"/>
      <c r="BC625" s="19"/>
      <c r="BD625" s="19"/>
      <c r="BE625" s="19">
        <v>13557.5</v>
      </c>
      <c r="BF625" s="19"/>
      <c r="BG625" s="19"/>
      <c r="BH625" s="19"/>
      <c r="BI625" s="19"/>
      <c r="BJ625" s="19">
        <v>17384</v>
      </c>
      <c r="BK625" s="19">
        <v>43684.5</v>
      </c>
    </row>
    <row r="626" spans="14:63" x14ac:dyDescent="0.35">
      <c r="N626" t="s">
        <v>709</v>
      </c>
      <c r="O626" t="s">
        <v>699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1170</v>
      </c>
      <c r="AV626" s="18"/>
      <c r="AW626" s="18">
        <v>1170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1170</v>
      </c>
    </row>
    <row r="627" spans="14:63" x14ac:dyDescent="0.35">
      <c r="O627" t="s">
        <v>701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>
        <v>68</v>
      </c>
      <c r="AV627" s="18"/>
      <c r="AW627" s="18">
        <v>68</v>
      </c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>
        <v>68</v>
      </c>
    </row>
    <row r="628" spans="14:63" x14ac:dyDescent="0.35">
      <c r="N628" s="17" t="s">
        <v>754</v>
      </c>
      <c r="O628" s="17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>
        <v>1238</v>
      </c>
      <c r="AV628" s="19"/>
      <c r="AW628" s="19">
        <v>1238</v>
      </c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  <c r="BK628" s="19">
        <v>1238</v>
      </c>
    </row>
    <row r="629" spans="14:63" x14ac:dyDescent="0.35">
      <c r="N629" t="s">
        <v>773</v>
      </c>
      <c r="O629" t="s">
        <v>690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3881.5</v>
      </c>
      <c r="AV629" s="18"/>
      <c r="AW629" s="18">
        <v>3881.5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3881.5</v>
      </c>
    </row>
    <row r="630" spans="14:63" x14ac:dyDescent="0.35">
      <c r="O630" t="s">
        <v>692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588</v>
      </c>
      <c r="AV630" s="18"/>
      <c r="AW630" s="18">
        <v>588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588</v>
      </c>
    </row>
    <row r="631" spans="14:63" x14ac:dyDescent="0.35">
      <c r="O631" t="s">
        <v>695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>
        <v>2175</v>
      </c>
      <c r="AV631" s="18"/>
      <c r="AW631" s="18">
        <v>2175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2175</v>
      </c>
    </row>
    <row r="632" spans="14:63" x14ac:dyDescent="0.35">
      <c r="O632" t="s">
        <v>774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>
        <v>8524.5</v>
      </c>
      <c r="AW632" s="18">
        <v>8524.5</v>
      </c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>
        <v>8524.5</v>
      </c>
    </row>
    <row r="633" spans="14:63" x14ac:dyDescent="0.35">
      <c r="N633" s="17" t="s">
        <v>798</v>
      </c>
      <c r="O633" s="17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>
        <v>6644.5</v>
      </c>
      <c r="AV633" s="19">
        <v>8524.5</v>
      </c>
      <c r="AW633" s="19">
        <v>15169</v>
      </c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  <c r="BK633" s="19">
        <v>15169</v>
      </c>
    </row>
    <row r="634" spans="14:63" x14ac:dyDescent="0.35">
      <c r="N634" t="s">
        <v>784</v>
      </c>
      <c r="O634" t="s">
        <v>788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>
        <v>1239.5999999999999</v>
      </c>
      <c r="AW634" s="18">
        <v>1239.5999999999999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1239.5999999999999</v>
      </c>
    </row>
    <row r="635" spans="14:63" x14ac:dyDescent="0.35">
      <c r="O635" t="s">
        <v>898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>
        <v>2068</v>
      </c>
      <c r="AN635" s="18"/>
      <c r="AO635" s="18"/>
      <c r="AP635" s="18"/>
      <c r="AQ635" s="18"/>
      <c r="AR635" s="18"/>
      <c r="AS635" s="18"/>
      <c r="AT635" s="18"/>
      <c r="AU635" s="18"/>
      <c r="AV635" s="18"/>
      <c r="AW635" s="18">
        <v>2068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2068</v>
      </c>
    </row>
    <row r="636" spans="14:63" x14ac:dyDescent="0.35">
      <c r="O636" t="s">
        <v>1004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>
        <v>3600</v>
      </c>
      <c r="AP636" s="18"/>
      <c r="AQ636" s="18"/>
      <c r="AR636" s="18"/>
      <c r="AS636" s="18"/>
      <c r="AT636" s="18"/>
      <c r="AU636" s="18"/>
      <c r="AV636" s="18"/>
      <c r="AW636" s="18">
        <v>3600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3600</v>
      </c>
    </row>
    <row r="637" spans="14:63" x14ac:dyDescent="0.35">
      <c r="O637" t="s">
        <v>1125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>
        <v>2063</v>
      </c>
      <c r="AR637" s="18"/>
      <c r="AS637" s="18"/>
      <c r="AT637" s="18"/>
      <c r="AU637" s="18"/>
      <c r="AV637" s="18"/>
      <c r="AW637" s="18">
        <v>2063</v>
      </c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>
        <v>2063</v>
      </c>
    </row>
    <row r="638" spans="14:63" x14ac:dyDescent="0.35">
      <c r="O638" t="s">
        <v>1358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>
        <v>3026.2</v>
      </c>
      <c r="BH638" s="18"/>
      <c r="BI638" s="18"/>
      <c r="BJ638" s="18">
        <v>3026.2</v>
      </c>
      <c r="BK638" s="18">
        <v>3026.2</v>
      </c>
    </row>
    <row r="639" spans="14:63" x14ac:dyDescent="0.35">
      <c r="O639" t="s">
        <v>2210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771.3</v>
      </c>
      <c r="BE639" s="18"/>
      <c r="BF639" s="18"/>
      <c r="BG639" s="18"/>
      <c r="BH639" s="18"/>
      <c r="BI639" s="18"/>
      <c r="BJ639" s="18">
        <v>771.3</v>
      </c>
      <c r="BK639" s="18">
        <v>771.3</v>
      </c>
    </row>
    <row r="640" spans="14:63" x14ac:dyDescent="0.35">
      <c r="O640" t="s">
        <v>2212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175</v>
      </c>
      <c r="BE640" s="18"/>
      <c r="BF640" s="18"/>
      <c r="BG640" s="18"/>
      <c r="BH640" s="18"/>
      <c r="BI640" s="18"/>
      <c r="BJ640" s="18">
        <v>175</v>
      </c>
      <c r="BK640" s="18">
        <v>175</v>
      </c>
    </row>
    <row r="641" spans="14:63" x14ac:dyDescent="0.35">
      <c r="N641" s="17" t="s">
        <v>799</v>
      </c>
      <c r="O641" s="17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>
        <v>2068</v>
      </c>
      <c r="AN641" s="19"/>
      <c r="AO641" s="19">
        <v>3600</v>
      </c>
      <c r="AP641" s="19"/>
      <c r="AQ641" s="19">
        <v>2063</v>
      </c>
      <c r="AR641" s="19"/>
      <c r="AS641" s="19"/>
      <c r="AT641" s="19"/>
      <c r="AU641" s="19"/>
      <c r="AV641" s="19">
        <v>1239.5999999999999</v>
      </c>
      <c r="AW641" s="19">
        <v>8970.6</v>
      </c>
      <c r="AX641" s="19"/>
      <c r="AY641" s="19"/>
      <c r="AZ641" s="19"/>
      <c r="BA641" s="19"/>
      <c r="BB641" s="19"/>
      <c r="BC641" s="19"/>
      <c r="BD641" s="19">
        <v>946.3</v>
      </c>
      <c r="BE641" s="19"/>
      <c r="BF641" s="19"/>
      <c r="BG641" s="19">
        <v>3026.2</v>
      </c>
      <c r="BH641" s="19"/>
      <c r="BI641" s="19"/>
      <c r="BJ641" s="19">
        <v>3972.5</v>
      </c>
      <c r="BK641" s="19">
        <v>12943.099999999999</v>
      </c>
    </row>
    <row r="642" spans="14:63" x14ac:dyDescent="0.35">
      <c r="N642" t="s">
        <v>859</v>
      </c>
      <c r="O642" t="s">
        <v>861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>
        <v>8568.2000000000007</v>
      </c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8568.2000000000007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8568.2000000000007</v>
      </c>
    </row>
    <row r="643" spans="14:63" x14ac:dyDescent="0.35">
      <c r="O643" t="s">
        <v>891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12643.2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12643.2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12643.2</v>
      </c>
    </row>
    <row r="644" spans="14:63" x14ac:dyDescent="0.35">
      <c r="O644" t="s">
        <v>909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5840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5840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5840</v>
      </c>
    </row>
    <row r="645" spans="14:63" x14ac:dyDescent="0.35">
      <c r="O645" t="s">
        <v>914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>
        <v>6006</v>
      </c>
      <c r="AN645" s="18"/>
      <c r="AO645" s="18"/>
      <c r="AP645" s="18"/>
      <c r="AQ645" s="18"/>
      <c r="AR645" s="18"/>
      <c r="AS645" s="18"/>
      <c r="AT645" s="18"/>
      <c r="AU645" s="18"/>
      <c r="AV645" s="18"/>
      <c r="AW645" s="18">
        <v>6006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6006</v>
      </c>
    </row>
    <row r="646" spans="14:63" x14ac:dyDescent="0.35">
      <c r="O646" t="s">
        <v>955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>
        <v>11266.800000000001</v>
      </c>
      <c r="AO646" s="18"/>
      <c r="AP646" s="18"/>
      <c r="AQ646" s="18"/>
      <c r="AR646" s="18"/>
      <c r="AS646" s="18"/>
      <c r="AT646" s="18"/>
      <c r="AU646" s="18"/>
      <c r="AV646" s="18"/>
      <c r="AW646" s="18">
        <v>11266.800000000001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11266.800000000001</v>
      </c>
    </row>
    <row r="647" spans="14:63" x14ac:dyDescent="0.35">
      <c r="O647" t="s">
        <v>1065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>
        <v>14564.6</v>
      </c>
      <c r="AQ647" s="18"/>
      <c r="AR647" s="18"/>
      <c r="AS647" s="18"/>
      <c r="AT647" s="18"/>
      <c r="AU647" s="18"/>
      <c r="AV647" s="18"/>
      <c r="AW647" s="18">
        <v>14564.6</v>
      </c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>
        <v>14564.6</v>
      </c>
    </row>
    <row r="648" spans="14:63" x14ac:dyDescent="0.35">
      <c r="O648" t="s">
        <v>1276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>
        <v>1059.5</v>
      </c>
      <c r="BG648" s="18"/>
      <c r="BH648" s="18"/>
      <c r="BI648" s="18"/>
      <c r="BJ648" s="18">
        <v>1059.5</v>
      </c>
      <c r="BK648" s="18">
        <v>1059.5</v>
      </c>
    </row>
    <row r="649" spans="14:63" x14ac:dyDescent="0.35">
      <c r="O649" t="s">
        <v>1400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>
        <v>14999.1</v>
      </c>
      <c r="BI649" s="18"/>
      <c r="BJ649" s="18">
        <v>14999.1</v>
      </c>
      <c r="BK649" s="18">
        <v>14999.1</v>
      </c>
    </row>
    <row r="650" spans="14:63" x14ac:dyDescent="0.35">
      <c r="O650" t="s">
        <v>1534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>
        <v>3784</v>
      </c>
      <c r="BJ650" s="18">
        <v>3784</v>
      </c>
      <c r="BK650" s="18">
        <v>3784</v>
      </c>
    </row>
    <row r="651" spans="14:63" x14ac:dyDescent="0.35">
      <c r="O651" t="s">
        <v>1711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>
        <v>2516</v>
      </c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>
        <v>2516</v>
      </c>
      <c r="BK651" s="18">
        <v>2516</v>
      </c>
    </row>
    <row r="652" spans="14:63" x14ac:dyDescent="0.35">
      <c r="O652" t="s">
        <v>2176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>
        <v>4987.1000000000004</v>
      </c>
      <c r="BD652" s="18"/>
      <c r="BE652" s="18"/>
      <c r="BF652" s="18"/>
      <c r="BG652" s="18"/>
      <c r="BH652" s="18"/>
      <c r="BI652" s="18"/>
      <c r="BJ652" s="18">
        <v>4987.1000000000004</v>
      </c>
      <c r="BK652" s="18">
        <v>4987.1000000000004</v>
      </c>
    </row>
    <row r="653" spans="14:63" x14ac:dyDescent="0.35">
      <c r="N653" s="17" t="s">
        <v>874</v>
      </c>
      <c r="O653" s="17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>
        <v>8568.2000000000007</v>
      </c>
      <c r="AM653" s="19">
        <v>24489.200000000001</v>
      </c>
      <c r="AN653" s="19">
        <v>11266.800000000001</v>
      </c>
      <c r="AO653" s="19"/>
      <c r="AP653" s="19">
        <v>14564.6</v>
      </c>
      <c r="AQ653" s="19"/>
      <c r="AR653" s="19"/>
      <c r="AS653" s="19"/>
      <c r="AT653" s="19"/>
      <c r="AU653" s="19"/>
      <c r="AV653" s="19"/>
      <c r="AW653" s="19">
        <v>58888.800000000003</v>
      </c>
      <c r="AX653" s="19"/>
      <c r="AY653" s="19">
        <v>2516</v>
      </c>
      <c r="AZ653" s="19"/>
      <c r="BA653" s="19"/>
      <c r="BB653" s="19"/>
      <c r="BC653" s="19">
        <v>4987.1000000000004</v>
      </c>
      <c r="BD653" s="19"/>
      <c r="BE653" s="19"/>
      <c r="BF653" s="19">
        <v>1059.5</v>
      </c>
      <c r="BG653" s="19"/>
      <c r="BH653" s="19">
        <v>14999.1</v>
      </c>
      <c r="BI653" s="19">
        <v>3784</v>
      </c>
      <c r="BJ653" s="19">
        <v>27345.699999999997</v>
      </c>
      <c r="BK653" s="19">
        <v>86234.500000000015</v>
      </c>
    </row>
    <row r="654" spans="14:63" x14ac:dyDescent="0.35">
      <c r="N654" t="s">
        <v>958</v>
      </c>
      <c r="O654" t="s">
        <v>930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2452</v>
      </c>
      <c r="AO654" s="18"/>
      <c r="AP654" s="18"/>
      <c r="AQ654" s="18"/>
      <c r="AR654" s="18"/>
      <c r="AS654" s="18"/>
      <c r="AT654" s="18"/>
      <c r="AU654" s="18"/>
      <c r="AV654" s="18"/>
      <c r="AW654" s="18">
        <v>2452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2452</v>
      </c>
    </row>
    <row r="655" spans="14:63" x14ac:dyDescent="0.35">
      <c r="O655" t="s">
        <v>956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>
        <v>1995.5</v>
      </c>
      <c r="AO655" s="18"/>
      <c r="AP655" s="18"/>
      <c r="AQ655" s="18"/>
      <c r="AR655" s="18"/>
      <c r="AS655" s="18"/>
      <c r="AT655" s="18"/>
      <c r="AU655" s="18"/>
      <c r="AV655" s="18"/>
      <c r="AW655" s="18">
        <v>1995.5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>
        <v>1995.5</v>
      </c>
    </row>
    <row r="656" spans="14:63" x14ac:dyDescent="0.35">
      <c r="O656" t="s">
        <v>1188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>
        <v>250</v>
      </c>
      <c r="BF656" s="18"/>
      <c r="BG656" s="18"/>
      <c r="BH656" s="18"/>
      <c r="BI656" s="18"/>
      <c r="BJ656" s="18">
        <v>250</v>
      </c>
      <c r="BK656" s="18">
        <v>250</v>
      </c>
    </row>
    <row r="657" spans="14:63" x14ac:dyDescent="0.35">
      <c r="N657" s="17" t="s">
        <v>985</v>
      </c>
      <c r="O657" s="17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>
        <v>4447.5</v>
      </c>
      <c r="AO657" s="19"/>
      <c r="AP657" s="19"/>
      <c r="AQ657" s="19"/>
      <c r="AR657" s="19"/>
      <c r="AS657" s="19"/>
      <c r="AT657" s="19"/>
      <c r="AU657" s="19"/>
      <c r="AV657" s="19"/>
      <c r="AW657" s="19">
        <v>4447.5</v>
      </c>
      <c r="AX657" s="19"/>
      <c r="AY657" s="19"/>
      <c r="AZ657" s="19"/>
      <c r="BA657" s="19"/>
      <c r="BB657" s="19"/>
      <c r="BC657" s="19"/>
      <c r="BD657" s="19"/>
      <c r="BE657" s="19">
        <v>250</v>
      </c>
      <c r="BF657" s="19"/>
      <c r="BG657" s="19"/>
      <c r="BH657" s="19"/>
      <c r="BI657" s="19"/>
      <c r="BJ657" s="19">
        <v>250</v>
      </c>
      <c r="BK657" s="19">
        <v>4697.5</v>
      </c>
    </row>
    <row r="658" spans="14:63" x14ac:dyDescent="0.35">
      <c r="N658" t="s">
        <v>1044</v>
      </c>
      <c r="O658" t="s">
        <v>900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>
        <v>0</v>
      </c>
      <c r="AN658" s="18"/>
      <c r="AO658" s="18"/>
      <c r="AP658" s="18"/>
      <c r="AQ658" s="18"/>
      <c r="AR658" s="18"/>
      <c r="AS658" s="18"/>
      <c r="AT658" s="18"/>
      <c r="AU658" s="18"/>
      <c r="AV658" s="18"/>
      <c r="AW658" s="18">
        <v>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>
        <v>0</v>
      </c>
    </row>
    <row r="659" spans="14:63" x14ac:dyDescent="0.35">
      <c r="O659" t="s">
        <v>2019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>
        <v>0</v>
      </c>
      <c r="BC659" s="18"/>
      <c r="BD659" s="18"/>
      <c r="BE659" s="18"/>
      <c r="BF659" s="18"/>
      <c r="BG659" s="18"/>
      <c r="BH659" s="18"/>
      <c r="BI659" s="18"/>
      <c r="BJ659" s="18">
        <v>0</v>
      </c>
      <c r="BK659" s="18">
        <v>0</v>
      </c>
    </row>
    <row r="660" spans="14:63" x14ac:dyDescent="0.35">
      <c r="N660" s="17" t="s">
        <v>1045</v>
      </c>
      <c r="O660" s="17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>
        <v>0</v>
      </c>
      <c r="AN660" s="19"/>
      <c r="AO660" s="19"/>
      <c r="AP660" s="19"/>
      <c r="AQ660" s="19"/>
      <c r="AR660" s="19"/>
      <c r="AS660" s="19"/>
      <c r="AT660" s="19"/>
      <c r="AU660" s="19"/>
      <c r="AV660" s="19"/>
      <c r="AW660" s="19">
        <v>0</v>
      </c>
      <c r="AX660" s="19"/>
      <c r="AY660" s="19"/>
      <c r="AZ660" s="19"/>
      <c r="BA660" s="19"/>
      <c r="BB660" s="19">
        <v>0</v>
      </c>
      <c r="BC660" s="19"/>
      <c r="BD660" s="19"/>
      <c r="BE660" s="19"/>
      <c r="BF660" s="19"/>
      <c r="BG660" s="19"/>
      <c r="BH660" s="19"/>
      <c r="BI660" s="19"/>
      <c r="BJ660" s="19">
        <v>0</v>
      </c>
      <c r="BK660" s="19">
        <v>0</v>
      </c>
    </row>
    <row r="661" spans="14:63" x14ac:dyDescent="0.35">
      <c r="N661" t="s">
        <v>1051</v>
      </c>
      <c r="O661" t="s">
        <v>1053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892.6</v>
      </c>
      <c r="AQ661" s="18"/>
      <c r="AR661" s="18"/>
      <c r="AS661" s="18"/>
      <c r="AT661" s="18"/>
      <c r="AU661" s="18"/>
      <c r="AV661" s="18"/>
      <c r="AW661" s="18">
        <v>892.6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892.6</v>
      </c>
    </row>
    <row r="662" spans="14:63" x14ac:dyDescent="0.35">
      <c r="O662" t="s">
        <v>1071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>
        <v>780</v>
      </c>
      <c r="AQ662" s="18"/>
      <c r="AR662" s="18"/>
      <c r="AS662" s="18"/>
      <c r="AT662" s="18"/>
      <c r="AU662" s="18"/>
      <c r="AV662" s="18"/>
      <c r="AW662" s="18">
        <v>780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780</v>
      </c>
    </row>
    <row r="663" spans="14:63" x14ac:dyDescent="0.35">
      <c r="O663" t="s">
        <v>1106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>
        <v>60</v>
      </c>
      <c r="AR663" s="18"/>
      <c r="AS663" s="18"/>
      <c r="AT663" s="18"/>
      <c r="AU663" s="18"/>
      <c r="AV663" s="18"/>
      <c r="AW663" s="18">
        <v>60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>
        <v>60</v>
      </c>
    </row>
    <row r="664" spans="14:63" x14ac:dyDescent="0.35">
      <c r="N664" s="17" t="s">
        <v>1088</v>
      </c>
      <c r="O664" s="17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>
        <v>1672.6</v>
      </c>
      <c r="AQ664" s="19">
        <v>60</v>
      </c>
      <c r="AR664" s="19"/>
      <c r="AS664" s="19"/>
      <c r="AT664" s="19"/>
      <c r="AU664" s="19"/>
      <c r="AV664" s="19"/>
      <c r="AW664" s="19">
        <v>1732.6</v>
      </c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>
        <v>1732.6</v>
      </c>
    </row>
    <row r="665" spans="14:63" x14ac:dyDescent="0.35">
      <c r="N665" t="s">
        <v>1057</v>
      </c>
      <c r="O665" t="s">
        <v>1062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4373</v>
      </c>
      <c r="AQ665" s="18"/>
      <c r="AR665" s="18"/>
      <c r="AS665" s="18"/>
      <c r="AT665" s="18"/>
      <c r="AU665" s="18"/>
      <c r="AV665" s="18"/>
      <c r="AW665" s="18">
        <v>4373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>
        <v>4373</v>
      </c>
    </row>
    <row r="666" spans="14:63" x14ac:dyDescent="0.35">
      <c r="N666" s="17" t="s">
        <v>1089</v>
      </c>
      <c r="O666" s="17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>
        <v>4373</v>
      </c>
      <c r="AQ666" s="19"/>
      <c r="AR666" s="19"/>
      <c r="AS666" s="19"/>
      <c r="AT666" s="19"/>
      <c r="AU666" s="19"/>
      <c r="AV666" s="19"/>
      <c r="AW666" s="19">
        <v>4373</v>
      </c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>
        <v>4373</v>
      </c>
    </row>
    <row r="667" spans="14:63" x14ac:dyDescent="0.35">
      <c r="N667" t="s">
        <v>1101</v>
      </c>
      <c r="O667" t="s">
        <v>1096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>
        <v>260</v>
      </c>
      <c r="AQ667" s="18"/>
      <c r="AR667" s="18"/>
      <c r="AS667" s="18"/>
      <c r="AT667" s="18"/>
      <c r="AU667" s="18"/>
      <c r="AV667" s="18"/>
      <c r="AW667" s="18">
        <v>260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>
        <v>260</v>
      </c>
    </row>
    <row r="668" spans="14:63" x14ac:dyDescent="0.35">
      <c r="N668" s="17" t="s">
        <v>1104</v>
      </c>
      <c r="O668" s="17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>
        <v>260</v>
      </c>
      <c r="AQ668" s="19"/>
      <c r="AR668" s="19"/>
      <c r="AS668" s="19"/>
      <c r="AT668" s="19"/>
      <c r="AU668" s="19"/>
      <c r="AV668" s="19"/>
      <c r="AW668" s="19">
        <v>260</v>
      </c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>
        <v>260</v>
      </c>
    </row>
    <row r="669" spans="14:63" x14ac:dyDescent="0.35">
      <c r="N669" t="s">
        <v>1100</v>
      </c>
      <c r="O669" t="s">
        <v>1097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>
        <v>375</v>
      </c>
      <c r="AQ669" s="18"/>
      <c r="AR669" s="18"/>
      <c r="AS669" s="18"/>
      <c r="AT669" s="18"/>
      <c r="AU669" s="18"/>
      <c r="AV669" s="18"/>
      <c r="AW669" s="18">
        <v>375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>
        <v>375</v>
      </c>
    </row>
    <row r="670" spans="14:63" x14ac:dyDescent="0.35">
      <c r="N670" s="17" t="s">
        <v>1105</v>
      </c>
      <c r="O670" s="17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>
        <v>375</v>
      </c>
      <c r="AQ670" s="19"/>
      <c r="AR670" s="19"/>
      <c r="AS670" s="19"/>
      <c r="AT670" s="19"/>
      <c r="AU670" s="19"/>
      <c r="AV670" s="19"/>
      <c r="AW670" s="19">
        <v>375</v>
      </c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>
        <v>375</v>
      </c>
    </row>
    <row r="671" spans="14:63" x14ac:dyDescent="0.35">
      <c r="N671" t="s">
        <v>1196</v>
      </c>
      <c r="O671" t="s">
        <v>1203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2917.8</v>
      </c>
      <c r="BF671" s="18"/>
      <c r="BG671" s="18"/>
      <c r="BH671" s="18"/>
      <c r="BI671" s="18"/>
      <c r="BJ671" s="18">
        <v>2917.8</v>
      </c>
      <c r="BK671" s="18">
        <v>2917.8</v>
      </c>
    </row>
    <row r="672" spans="14:63" x14ac:dyDescent="0.35">
      <c r="O672" t="s">
        <v>1234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3555</v>
      </c>
      <c r="BG672" s="18"/>
      <c r="BH672" s="18"/>
      <c r="BI672" s="18"/>
      <c r="BJ672" s="18">
        <v>3555</v>
      </c>
      <c r="BK672" s="18">
        <v>3555</v>
      </c>
    </row>
    <row r="673" spans="15:63" x14ac:dyDescent="0.35">
      <c r="O673" t="s">
        <v>1244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6947</v>
      </c>
      <c r="BG673" s="18"/>
      <c r="BH673" s="18"/>
      <c r="BI673" s="18"/>
      <c r="BJ673" s="18">
        <v>6947</v>
      </c>
      <c r="BK673" s="18">
        <v>6947</v>
      </c>
    </row>
    <row r="674" spans="15:63" x14ac:dyDescent="0.35">
      <c r="O674" t="s">
        <v>1353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1575</v>
      </c>
      <c r="BH674" s="18"/>
      <c r="BI674" s="18"/>
      <c r="BJ674" s="18">
        <v>1575</v>
      </c>
      <c r="BK674" s="18">
        <v>1575</v>
      </c>
    </row>
    <row r="675" spans="15:63" x14ac:dyDescent="0.35">
      <c r="O675" t="s">
        <v>1354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4530</v>
      </c>
      <c r="BH675" s="18"/>
      <c r="BI675" s="18"/>
      <c r="BJ675" s="18">
        <v>4530</v>
      </c>
      <c r="BK675" s="18">
        <v>4530</v>
      </c>
    </row>
    <row r="676" spans="15:63" x14ac:dyDescent="0.35">
      <c r="O676" t="s">
        <v>1363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300</v>
      </c>
      <c r="BH676" s="18"/>
      <c r="BI676" s="18"/>
      <c r="BJ676" s="18">
        <v>300</v>
      </c>
      <c r="BK676" s="18">
        <v>300</v>
      </c>
    </row>
    <row r="677" spans="15:63" x14ac:dyDescent="0.35">
      <c r="O677" t="s">
        <v>1364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>
        <v>187.5</v>
      </c>
      <c r="BH677" s="18"/>
      <c r="BI677" s="18"/>
      <c r="BJ677" s="18">
        <v>187.5</v>
      </c>
      <c r="BK677" s="18">
        <v>187.5</v>
      </c>
    </row>
    <row r="678" spans="15:63" x14ac:dyDescent="0.35">
      <c r="O678" t="s">
        <v>1394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4440</v>
      </c>
      <c r="BI678" s="18"/>
      <c r="BJ678" s="18">
        <v>4440</v>
      </c>
      <c r="BK678" s="18">
        <v>4440</v>
      </c>
    </row>
    <row r="679" spans="15:63" x14ac:dyDescent="0.35">
      <c r="O679" t="s">
        <v>1416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5801</v>
      </c>
      <c r="BI679" s="18"/>
      <c r="BJ679" s="18">
        <v>5801</v>
      </c>
      <c r="BK679" s="18">
        <v>5801</v>
      </c>
    </row>
    <row r="680" spans="15:63" x14ac:dyDescent="0.35">
      <c r="O680" t="s">
        <v>1530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7908.5</v>
      </c>
      <c r="BJ680" s="18">
        <v>7908.5</v>
      </c>
      <c r="BK680" s="18">
        <v>7908.5</v>
      </c>
    </row>
    <row r="681" spans="15:63" x14ac:dyDescent="0.35">
      <c r="O681" t="s">
        <v>1535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2902.5</v>
      </c>
      <c r="BJ681" s="18">
        <v>2902.5</v>
      </c>
      <c r="BK681" s="18">
        <v>2902.5</v>
      </c>
    </row>
    <row r="682" spans="15:63" x14ac:dyDescent="0.35">
      <c r="O682" t="s">
        <v>1553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1174.5</v>
      </c>
      <c r="BJ682" s="18">
        <v>1174.5</v>
      </c>
      <c r="BK682" s="18">
        <v>1174.5</v>
      </c>
    </row>
    <row r="683" spans="15:63" x14ac:dyDescent="0.35">
      <c r="O683" t="s">
        <v>1554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1912.5</v>
      </c>
      <c r="BJ683" s="18">
        <v>1912.5</v>
      </c>
      <c r="BK683" s="18">
        <v>1912.5</v>
      </c>
    </row>
    <row r="684" spans="15:63" x14ac:dyDescent="0.35">
      <c r="O684" t="s">
        <v>1562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>
        <v>2195</v>
      </c>
      <c r="BJ684" s="18">
        <v>2195</v>
      </c>
      <c r="BK684" s="18">
        <v>2195</v>
      </c>
    </row>
    <row r="685" spans="15:63" x14ac:dyDescent="0.35">
      <c r="O685" t="s">
        <v>1609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4745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4745</v>
      </c>
      <c r="BK685" s="18">
        <v>4745</v>
      </c>
    </row>
    <row r="686" spans="15:63" x14ac:dyDescent="0.35">
      <c r="O686" t="s">
        <v>1622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2792.8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2792.8</v>
      </c>
      <c r="BK686" s="18">
        <v>2792.8</v>
      </c>
    </row>
    <row r="687" spans="15:63" x14ac:dyDescent="0.35">
      <c r="O687" t="s">
        <v>1623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4453.5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4453.5</v>
      </c>
      <c r="BK687" s="18">
        <v>4453.5</v>
      </c>
    </row>
    <row r="688" spans="15:63" x14ac:dyDescent="0.35">
      <c r="O688" t="s">
        <v>1632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4133.5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4133.5</v>
      </c>
      <c r="BK688" s="18">
        <v>4133.5</v>
      </c>
    </row>
    <row r="689" spans="15:63" x14ac:dyDescent="0.35">
      <c r="O689" t="s">
        <v>1646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3740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3740</v>
      </c>
      <c r="BK689" s="18">
        <v>3740</v>
      </c>
    </row>
    <row r="690" spans="15:63" x14ac:dyDescent="0.35">
      <c r="O690" t="s">
        <v>1644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485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485</v>
      </c>
      <c r="BK690" s="18">
        <v>485</v>
      </c>
    </row>
    <row r="691" spans="15:63" x14ac:dyDescent="0.35">
      <c r="O691" t="s">
        <v>1649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795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795</v>
      </c>
      <c r="BK691" s="18">
        <v>795</v>
      </c>
    </row>
    <row r="692" spans="15:63" x14ac:dyDescent="0.35">
      <c r="O692" t="s">
        <v>1662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>
        <v>5133.5</v>
      </c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5133.5</v>
      </c>
      <c r="BK692" s="18">
        <v>5133.5</v>
      </c>
    </row>
    <row r="693" spans="15:63" x14ac:dyDescent="0.35">
      <c r="O693" t="s">
        <v>1707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4783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4783</v>
      </c>
      <c r="BK693" s="18">
        <v>4783</v>
      </c>
    </row>
    <row r="694" spans="15:63" x14ac:dyDescent="0.35">
      <c r="O694" t="s">
        <v>1709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100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100</v>
      </c>
      <c r="BK694" s="18">
        <v>100</v>
      </c>
    </row>
    <row r="695" spans="15:63" x14ac:dyDescent="0.35">
      <c r="O695" t="s">
        <v>1717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1390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1390</v>
      </c>
      <c r="BK695" s="18">
        <v>1390</v>
      </c>
    </row>
    <row r="696" spans="15:63" x14ac:dyDescent="0.35">
      <c r="O696" t="s">
        <v>1720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5573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5573</v>
      </c>
      <c r="BK696" s="18">
        <v>5573</v>
      </c>
    </row>
    <row r="697" spans="15:63" x14ac:dyDescent="0.35">
      <c r="O697" t="s">
        <v>1729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>
        <v>4940.5</v>
      </c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4940.5</v>
      </c>
      <c r="BK697" s="18">
        <v>4940.5</v>
      </c>
    </row>
    <row r="698" spans="15:63" x14ac:dyDescent="0.35">
      <c r="O698" t="s">
        <v>1791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805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805</v>
      </c>
      <c r="BK698" s="18">
        <v>805</v>
      </c>
    </row>
    <row r="699" spans="15:63" x14ac:dyDescent="0.35">
      <c r="O699" t="s">
        <v>1807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920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920</v>
      </c>
      <c r="BK699" s="18">
        <v>920</v>
      </c>
    </row>
    <row r="700" spans="15:63" x14ac:dyDescent="0.35">
      <c r="O700" t="s">
        <v>1810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984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984</v>
      </c>
      <c r="BK700" s="18">
        <v>984</v>
      </c>
    </row>
    <row r="701" spans="15:63" x14ac:dyDescent="0.35">
      <c r="O701" t="s">
        <v>1816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7052.5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7052.5</v>
      </c>
      <c r="BK701" s="18">
        <v>7052.5</v>
      </c>
    </row>
    <row r="702" spans="15:63" x14ac:dyDescent="0.35">
      <c r="O702" t="s">
        <v>1827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1738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1738</v>
      </c>
      <c r="BK702" s="18">
        <v>1738</v>
      </c>
    </row>
    <row r="703" spans="15:63" x14ac:dyDescent="0.35">
      <c r="O703" t="s">
        <v>1828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2210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2210</v>
      </c>
      <c r="BK703" s="18">
        <v>2210</v>
      </c>
    </row>
    <row r="704" spans="15:63" x14ac:dyDescent="0.35">
      <c r="O704" t="s">
        <v>1832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>
        <v>7605</v>
      </c>
      <c r="BA704" s="18"/>
      <c r="BB704" s="18"/>
      <c r="BC704" s="18"/>
      <c r="BD704" s="18"/>
      <c r="BE704" s="18"/>
      <c r="BF704" s="18"/>
      <c r="BG704" s="18"/>
      <c r="BH704" s="18"/>
      <c r="BI704" s="18"/>
      <c r="BJ704" s="18">
        <v>7605</v>
      </c>
      <c r="BK704" s="18">
        <v>7605</v>
      </c>
    </row>
    <row r="705" spans="14:63" x14ac:dyDescent="0.35">
      <c r="O705" t="s">
        <v>1879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1800.5</v>
      </c>
      <c r="BB705" s="18"/>
      <c r="BC705" s="18"/>
      <c r="BD705" s="18"/>
      <c r="BE705" s="18"/>
      <c r="BF705" s="18"/>
      <c r="BG705" s="18"/>
      <c r="BH705" s="18"/>
      <c r="BI705" s="18"/>
      <c r="BJ705" s="18">
        <v>1800.5</v>
      </c>
      <c r="BK705" s="18">
        <v>1800.5</v>
      </c>
    </row>
    <row r="706" spans="14:63" x14ac:dyDescent="0.35">
      <c r="O706" t="s">
        <v>1884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1738</v>
      </c>
      <c r="BB706" s="18"/>
      <c r="BC706" s="18"/>
      <c r="BD706" s="18"/>
      <c r="BE706" s="18"/>
      <c r="BF706" s="18"/>
      <c r="BG706" s="18"/>
      <c r="BH706" s="18"/>
      <c r="BI706" s="18"/>
      <c r="BJ706" s="18">
        <v>1738</v>
      </c>
      <c r="BK706" s="18">
        <v>1738</v>
      </c>
    </row>
    <row r="707" spans="14:63" x14ac:dyDescent="0.35">
      <c r="O707" t="s">
        <v>1897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3780</v>
      </c>
      <c r="BB707" s="18"/>
      <c r="BC707" s="18"/>
      <c r="BD707" s="18"/>
      <c r="BE707" s="18"/>
      <c r="BF707" s="18"/>
      <c r="BG707" s="18"/>
      <c r="BH707" s="18"/>
      <c r="BI707" s="18"/>
      <c r="BJ707" s="18">
        <v>3780</v>
      </c>
      <c r="BK707" s="18">
        <v>3780</v>
      </c>
    </row>
    <row r="708" spans="14:63" x14ac:dyDescent="0.35">
      <c r="O708" t="s">
        <v>1919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1235</v>
      </c>
      <c r="BB708" s="18"/>
      <c r="BC708" s="18"/>
      <c r="BD708" s="18"/>
      <c r="BE708" s="18"/>
      <c r="BF708" s="18"/>
      <c r="BG708" s="18"/>
      <c r="BH708" s="18"/>
      <c r="BI708" s="18"/>
      <c r="BJ708" s="18">
        <v>1235</v>
      </c>
      <c r="BK708" s="18">
        <v>1235</v>
      </c>
    </row>
    <row r="709" spans="14:63" x14ac:dyDescent="0.35">
      <c r="O709" t="s">
        <v>1924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>
        <v>250</v>
      </c>
      <c r="BB709" s="18"/>
      <c r="BC709" s="18"/>
      <c r="BD709" s="18"/>
      <c r="BE709" s="18"/>
      <c r="BF709" s="18"/>
      <c r="BG709" s="18"/>
      <c r="BH709" s="18"/>
      <c r="BI709" s="18"/>
      <c r="BJ709" s="18">
        <v>250</v>
      </c>
      <c r="BK709" s="18">
        <v>250</v>
      </c>
    </row>
    <row r="710" spans="14:63" x14ac:dyDescent="0.35">
      <c r="O710" t="s">
        <v>2007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2045</v>
      </c>
      <c r="BC710" s="18"/>
      <c r="BD710" s="18"/>
      <c r="BE710" s="18"/>
      <c r="BF710" s="18"/>
      <c r="BG710" s="18"/>
      <c r="BH710" s="18"/>
      <c r="BI710" s="18"/>
      <c r="BJ710" s="18">
        <v>2045</v>
      </c>
      <c r="BK710" s="18">
        <v>2045</v>
      </c>
    </row>
    <row r="711" spans="14:63" x14ac:dyDescent="0.35">
      <c r="O711" t="s">
        <v>2034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>
        <v>695</v>
      </c>
      <c r="BC711" s="18"/>
      <c r="BD711" s="18"/>
      <c r="BE711" s="18"/>
      <c r="BF711" s="18"/>
      <c r="BG711" s="18"/>
      <c r="BH711" s="18"/>
      <c r="BI711" s="18"/>
      <c r="BJ711" s="18">
        <v>695</v>
      </c>
      <c r="BK711" s="18">
        <v>695</v>
      </c>
    </row>
    <row r="712" spans="14:63" x14ac:dyDescent="0.35">
      <c r="O712" t="s">
        <v>2155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>
        <v>3078</v>
      </c>
      <c r="BD712" s="18"/>
      <c r="BE712" s="18"/>
      <c r="BF712" s="18"/>
      <c r="BG712" s="18"/>
      <c r="BH712" s="18"/>
      <c r="BI712" s="18"/>
      <c r="BJ712" s="18">
        <v>3078</v>
      </c>
      <c r="BK712" s="18">
        <v>3078</v>
      </c>
    </row>
    <row r="713" spans="14:63" x14ac:dyDescent="0.35">
      <c r="N713" s="17" t="s">
        <v>1232</v>
      </c>
      <c r="O713" s="17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>
        <v>26278.3</v>
      </c>
      <c r="AY713" s="19">
        <v>16786.5</v>
      </c>
      <c r="AZ713" s="19">
        <v>21314.5</v>
      </c>
      <c r="BA713" s="19">
        <v>8803.5</v>
      </c>
      <c r="BB713" s="19">
        <v>2740</v>
      </c>
      <c r="BC713" s="19">
        <v>3078</v>
      </c>
      <c r="BD713" s="19"/>
      <c r="BE713" s="19">
        <v>2917.8</v>
      </c>
      <c r="BF713" s="19">
        <v>10502</v>
      </c>
      <c r="BG713" s="19">
        <v>6592.5</v>
      </c>
      <c r="BH713" s="19">
        <v>10241</v>
      </c>
      <c r="BI713" s="19">
        <v>16093</v>
      </c>
      <c r="BJ713" s="19">
        <v>125347.1</v>
      </c>
      <c r="BK713" s="19">
        <v>125347.1</v>
      </c>
    </row>
    <row r="714" spans="14:63" x14ac:dyDescent="0.35">
      <c r="N714" t="s">
        <v>1453</v>
      </c>
      <c r="O714" t="s">
        <v>226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10399</v>
      </c>
      <c r="AF714" s="18"/>
      <c r="AG714" s="18"/>
      <c r="AH714" s="18"/>
      <c r="AI714" s="18"/>
      <c r="AJ714" s="18">
        <v>10399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10399</v>
      </c>
    </row>
    <row r="715" spans="14:63" x14ac:dyDescent="0.35">
      <c r="O715" t="s">
        <v>242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49</v>
      </c>
      <c r="AF715" s="18"/>
      <c r="AG715" s="18"/>
      <c r="AH715" s="18"/>
      <c r="AI715" s="18"/>
      <c r="AJ715" s="18">
        <v>49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49</v>
      </c>
    </row>
    <row r="716" spans="14:63" x14ac:dyDescent="0.35">
      <c r="O716" t="s">
        <v>246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>
        <v>3408</v>
      </c>
      <c r="AF716" s="18"/>
      <c r="AG716" s="18"/>
      <c r="AH716" s="18"/>
      <c r="AI716" s="18"/>
      <c r="AJ716" s="18">
        <v>3408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3408</v>
      </c>
    </row>
    <row r="717" spans="14:63" x14ac:dyDescent="0.35">
      <c r="O717" t="s">
        <v>265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>
        <v>3198</v>
      </c>
      <c r="AG717" s="18"/>
      <c r="AH717" s="18"/>
      <c r="AI717" s="18"/>
      <c r="AJ717" s="18">
        <v>3198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3198</v>
      </c>
    </row>
    <row r="718" spans="14:63" x14ac:dyDescent="0.35">
      <c r="O718" t="s">
        <v>317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>
        <v>3959</v>
      </c>
      <c r="AJ718" s="18">
        <v>3959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3959</v>
      </c>
    </row>
    <row r="719" spans="14:63" x14ac:dyDescent="0.35">
      <c r="O719" t="s">
        <v>410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>
        <v>205</v>
      </c>
      <c r="AC719" s="18"/>
      <c r="AD719" s="18"/>
      <c r="AE719" s="18"/>
      <c r="AF719" s="18"/>
      <c r="AG719" s="18"/>
      <c r="AH719" s="18"/>
      <c r="AI719" s="18"/>
      <c r="AJ719" s="18">
        <v>205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205</v>
      </c>
    </row>
    <row r="720" spans="14:63" x14ac:dyDescent="0.35">
      <c r="O720" t="s">
        <v>502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>
        <v>5175.3999999999996</v>
      </c>
      <c r="AE720" s="18"/>
      <c r="AF720" s="18"/>
      <c r="AG720" s="18"/>
      <c r="AH720" s="18"/>
      <c r="AI720" s="18"/>
      <c r="AJ720" s="18">
        <v>5175.3999999999996</v>
      </c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>
        <v>5175.3999999999996</v>
      </c>
    </row>
    <row r="721" spans="14:63" x14ac:dyDescent="0.35">
      <c r="O721" t="s">
        <v>1454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>
        <v>14279.599999999999</v>
      </c>
      <c r="BI721" s="18"/>
      <c r="BJ721" s="18">
        <v>14279.599999999999</v>
      </c>
      <c r="BK721" s="18">
        <v>14279.599999999999</v>
      </c>
    </row>
    <row r="722" spans="14:63" x14ac:dyDescent="0.35">
      <c r="O722" t="s">
        <v>1551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>
        <v>15706.8</v>
      </c>
      <c r="BJ722" s="18">
        <v>15706.8</v>
      </c>
      <c r="BK722" s="18">
        <v>15706.8</v>
      </c>
    </row>
    <row r="723" spans="14:63" x14ac:dyDescent="0.35">
      <c r="O723" t="s">
        <v>1635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35991.4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35991.4</v>
      </c>
      <c r="BK723" s="18">
        <v>35991.4</v>
      </c>
    </row>
    <row r="724" spans="14:63" x14ac:dyDescent="0.35">
      <c r="O724" t="s">
        <v>1652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>
        <v>2820.5</v>
      </c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2820.5</v>
      </c>
      <c r="BK724" s="18">
        <v>2820.5</v>
      </c>
    </row>
    <row r="725" spans="14:63" x14ac:dyDescent="0.35">
      <c r="O725" t="s">
        <v>1747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>
        <v>20583.400000000001</v>
      </c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>
        <v>20583.400000000001</v>
      </c>
      <c r="BK725" s="18">
        <v>20583.400000000001</v>
      </c>
    </row>
    <row r="726" spans="14:63" x14ac:dyDescent="0.35">
      <c r="O726" t="s">
        <v>1880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15781.400000000001</v>
      </c>
      <c r="BB726" s="18"/>
      <c r="BC726" s="18"/>
      <c r="BD726" s="18"/>
      <c r="BE726" s="18"/>
      <c r="BF726" s="18"/>
      <c r="BG726" s="18"/>
      <c r="BH726" s="18"/>
      <c r="BI726" s="18"/>
      <c r="BJ726" s="18">
        <v>15781.400000000001</v>
      </c>
      <c r="BK726" s="18">
        <v>15781.400000000001</v>
      </c>
    </row>
    <row r="727" spans="14:63" x14ac:dyDescent="0.35">
      <c r="O727" t="s">
        <v>1909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>
        <v>560</v>
      </c>
      <c r="BB727" s="18"/>
      <c r="BC727" s="18"/>
      <c r="BD727" s="18"/>
      <c r="BE727" s="18"/>
      <c r="BF727" s="18"/>
      <c r="BG727" s="18"/>
      <c r="BH727" s="18"/>
      <c r="BI727" s="18"/>
      <c r="BJ727" s="18">
        <v>560</v>
      </c>
      <c r="BK727" s="18">
        <v>560</v>
      </c>
    </row>
    <row r="728" spans="14:63" x14ac:dyDescent="0.35">
      <c r="O728" t="s">
        <v>1990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>
        <v>1612</v>
      </c>
      <c r="BC728" s="18"/>
      <c r="BD728" s="18"/>
      <c r="BE728" s="18"/>
      <c r="BF728" s="18"/>
      <c r="BG728" s="18"/>
      <c r="BH728" s="18"/>
      <c r="BI728" s="18"/>
      <c r="BJ728" s="18">
        <v>1612</v>
      </c>
      <c r="BK728" s="18">
        <v>1612</v>
      </c>
    </row>
    <row r="729" spans="14:63" x14ac:dyDescent="0.35">
      <c r="O729" t="s">
        <v>2094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>
        <v>3731.7999999999997</v>
      </c>
      <c r="BD729" s="18"/>
      <c r="BE729" s="18"/>
      <c r="BF729" s="18"/>
      <c r="BG729" s="18"/>
      <c r="BH729" s="18"/>
      <c r="BI729" s="18"/>
      <c r="BJ729" s="18">
        <v>3731.7999999999997</v>
      </c>
      <c r="BK729" s="18">
        <v>3731.7999999999997</v>
      </c>
    </row>
    <row r="730" spans="14:63" x14ac:dyDescent="0.35">
      <c r="N730" s="17" t="s">
        <v>1528</v>
      </c>
      <c r="O730" s="17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>
        <v>205</v>
      </c>
      <c r="AC730" s="19"/>
      <c r="AD730" s="19">
        <v>5175.3999999999996</v>
      </c>
      <c r="AE730" s="19">
        <v>13856</v>
      </c>
      <c r="AF730" s="19">
        <v>3198</v>
      </c>
      <c r="AG730" s="19"/>
      <c r="AH730" s="19"/>
      <c r="AI730" s="19">
        <v>3959</v>
      </c>
      <c r="AJ730" s="19">
        <v>26393.4</v>
      </c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>
        <v>38811.9</v>
      </c>
      <c r="AY730" s="19">
        <v>20583.400000000001</v>
      </c>
      <c r="AZ730" s="19"/>
      <c r="BA730" s="19">
        <v>16341.400000000001</v>
      </c>
      <c r="BB730" s="19">
        <v>1612</v>
      </c>
      <c r="BC730" s="19">
        <v>3731.7999999999997</v>
      </c>
      <c r="BD730" s="19"/>
      <c r="BE730" s="19"/>
      <c r="BF730" s="19"/>
      <c r="BG730" s="19"/>
      <c r="BH730" s="19">
        <v>14279.599999999999</v>
      </c>
      <c r="BI730" s="19">
        <v>15706.8</v>
      </c>
      <c r="BJ730" s="19">
        <v>111066.90000000001</v>
      </c>
      <c r="BK730" s="19">
        <v>137460.29999999999</v>
      </c>
    </row>
    <row r="731" spans="14:63" x14ac:dyDescent="0.35">
      <c r="N731" t="s">
        <v>1697</v>
      </c>
      <c r="O731" t="s">
        <v>363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>
        <v>855</v>
      </c>
      <c r="AB731" s="18"/>
      <c r="AC731" s="18"/>
      <c r="AD731" s="18"/>
      <c r="AE731" s="18"/>
      <c r="AF731" s="18"/>
      <c r="AG731" s="18"/>
      <c r="AH731" s="18"/>
      <c r="AI731" s="18"/>
      <c r="AJ731" s="18">
        <v>855</v>
      </c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>
        <v>855</v>
      </c>
    </row>
    <row r="732" spans="14:63" x14ac:dyDescent="0.35">
      <c r="N732" s="17" t="s">
        <v>1789</v>
      </c>
      <c r="O732" s="17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>
        <v>855</v>
      </c>
      <c r="AB732" s="19"/>
      <c r="AC732" s="19"/>
      <c r="AD732" s="19"/>
      <c r="AE732" s="19"/>
      <c r="AF732" s="19"/>
      <c r="AG732" s="19"/>
      <c r="AH732" s="19"/>
      <c r="AI732" s="19"/>
      <c r="AJ732" s="19">
        <v>855</v>
      </c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  <c r="BK732" s="19">
        <v>855</v>
      </c>
    </row>
    <row r="733" spans="14:63" x14ac:dyDescent="0.35">
      <c r="N733" t="s">
        <v>1257</v>
      </c>
      <c r="O733" t="s">
        <v>1262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>
        <v>861</v>
      </c>
      <c r="BG733" s="18"/>
      <c r="BH733" s="18"/>
      <c r="BI733" s="18"/>
      <c r="BJ733" s="18">
        <v>861</v>
      </c>
      <c r="BK733" s="18">
        <v>861</v>
      </c>
    </row>
    <row r="734" spans="14:63" x14ac:dyDescent="0.35">
      <c r="O734" t="s">
        <v>1395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>
        <v>452</v>
      </c>
      <c r="BI734" s="18"/>
      <c r="BJ734" s="18">
        <v>452</v>
      </c>
      <c r="BK734" s="18">
        <v>452</v>
      </c>
    </row>
    <row r="735" spans="14:63" x14ac:dyDescent="0.35">
      <c r="N735" s="17" t="s">
        <v>1387</v>
      </c>
      <c r="O735" s="17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>
        <v>861</v>
      </c>
      <c r="BG735" s="19"/>
      <c r="BH735" s="19">
        <v>452</v>
      </c>
      <c r="BI735" s="19"/>
      <c r="BJ735" s="19">
        <v>1313</v>
      </c>
      <c r="BK735" s="19">
        <v>1313</v>
      </c>
    </row>
    <row r="736" spans="14:63" x14ac:dyDescent="0.35">
      <c r="N736" t="s">
        <v>1304</v>
      </c>
      <c r="O736" t="s">
        <v>1306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366</v>
      </c>
      <c r="BH736" s="18"/>
      <c r="BI736" s="18"/>
      <c r="BJ736" s="18">
        <v>366</v>
      </c>
      <c r="BK736" s="18">
        <v>366</v>
      </c>
    </row>
    <row r="737" spans="14:63" x14ac:dyDescent="0.35">
      <c r="O737" t="s">
        <v>1313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>
        <v>1425</v>
      </c>
      <c r="BH737" s="18"/>
      <c r="BI737" s="18"/>
      <c r="BJ737" s="18">
        <v>1425</v>
      </c>
      <c r="BK737" s="18">
        <v>1425</v>
      </c>
    </row>
    <row r="738" spans="14:63" x14ac:dyDescent="0.35">
      <c r="N738" s="17" t="s">
        <v>1388</v>
      </c>
      <c r="O738" s="17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>
        <v>1791</v>
      </c>
      <c r="BH738" s="19"/>
      <c r="BI738" s="19"/>
      <c r="BJ738" s="19">
        <v>1791</v>
      </c>
      <c r="BK738" s="19">
        <v>1791</v>
      </c>
    </row>
    <row r="739" spans="14:63" x14ac:dyDescent="0.35">
      <c r="N739" t="s">
        <v>1309</v>
      </c>
      <c r="O739" t="s">
        <v>1312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4784.3999999999996</v>
      </c>
      <c r="BH739" s="18"/>
      <c r="BI739" s="18"/>
      <c r="BJ739" s="18">
        <v>4784.3999999999996</v>
      </c>
      <c r="BK739" s="18">
        <v>4784.3999999999996</v>
      </c>
    </row>
    <row r="740" spans="14:63" x14ac:dyDescent="0.35">
      <c r="O740" t="s">
        <v>1344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4450.3999999999996</v>
      </c>
      <c r="BH740" s="18"/>
      <c r="BI740" s="18"/>
      <c r="BJ740" s="18">
        <v>4450.3999999999996</v>
      </c>
      <c r="BK740" s="18">
        <v>4450.3999999999996</v>
      </c>
    </row>
    <row r="741" spans="14:63" x14ac:dyDescent="0.35">
      <c r="O741" t="s">
        <v>1361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>
        <v>6644.1</v>
      </c>
      <c r="BH741" s="18"/>
      <c r="BI741" s="18"/>
      <c r="BJ741" s="18">
        <v>6644.1</v>
      </c>
      <c r="BK741" s="18">
        <v>6644.1</v>
      </c>
    </row>
    <row r="742" spans="14:63" x14ac:dyDescent="0.35">
      <c r="O742" t="s">
        <v>1429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>
        <v>4959.6000000000004</v>
      </c>
      <c r="BI742" s="18"/>
      <c r="BJ742" s="18">
        <v>4959.6000000000004</v>
      </c>
      <c r="BK742" s="18">
        <v>4959.6000000000004</v>
      </c>
    </row>
    <row r="743" spans="14:63" x14ac:dyDescent="0.35">
      <c r="O743" t="s">
        <v>1529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2856.4</v>
      </c>
      <c r="BJ743" s="18">
        <v>2856.4</v>
      </c>
      <c r="BK743" s="18">
        <v>2856.4</v>
      </c>
    </row>
    <row r="744" spans="14:63" x14ac:dyDescent="0.35">
      <c r="O744" t="s">
        <v>1544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>
        <v>13214.5</v>
      </c>
      <c r="BJ744" s="18">
        <v>13214.5</v>
      </c>
      <c r="BK744" s="18">
        <v>13214.5</v>
      </c>
    </row>
    <row r="745" spans="14:63" x14ac:dyDescent="0.35">
      <c r="O745" t="s">
        <v>1641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11760.300000000001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11760.300000000001</v>
      </c>
      <c r="BK745" s="18">
        <v>11760.300000000001</v>
      </c>
    </row>
    <row r="746" spans="14:63" x14ac:dyDescent="0.35">
      <c r="O746" t="s">
        <v>1647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>
        <v>390</v>
      </c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390</v>
      </c>
      <c r="BK746" s="18">
        <v>390</v>
      </c>
    </row>
    <row r="747" spans="14:63" x14ac:dyDescent="0.35">
      <c r="O747" t="s">
        <v>1719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144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144</v>
      </c>
      <c r="BK747" s="18">
        <v>144</v>
      </c>
    </row>
    <row r="748" spans="14:63" x14ac:dyDescent="0.35">
      <c r="O748" t="s">
        <v>1728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>
        <v>11342.5</v>
      </c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11342.5</v>
      </c>
      <c r="BK748" s="18">
        <v>11342.5</v>
      </c>
    </row>
    <row r="749" spans="14:63" x14ac:dyDescent="0.35">
      <c r="O749" t="s">
        <v>1808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565.20000000000005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565.20000000000005</v>
      </c>
      <c r="BK749" s="18">
        <v>565.20000000000005</v>
      </c>
    </row>
    <row r="750" spans="14:63" x14ac:dyDescent="0.35">
      <c r="O750" t="s">
        <v>1823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>
        <v>10969.5</v>
      </c>
      <c r="BA750" s="18"/>
      <c r="BB750" s="18"/>
      <c r="BC750" s="18"/>
      <c r="BD750" s="18"/>
      <c r="BE750" s="18"/>
      <c r="BF750" s="18"/>
      <c r="BG750" s="18"/>
      <c r="BH750" s="18"/>
      <c r="BI750" s="18"/>
      <c r="BJ750" s="18">
        <v>10969.5</v>
      </c>
      <c r="BK750" s="18">
        <v>10969.5</v>
      </c>
    </row>
    <row r="751" spans="14:63" x14ac:dyDescent="0.35">
      <c r="O751" t="s">
        <v>1913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>
        <v>15616.9</v>
      </c>
      <c r="BB751" s="18"/>
      <c r="BC751" s="18"/>
      <c r="BD751" s="18"/>
      <c r="BE751" s="18"/>
      <c r="BF751" s="18"/>
      <c r="BG751" s="18"/>
      <c r="BH751" s="18"/>
      <c r="BI751" s="18"/>
      <c r="BJ751" s="18">
        <v>15616.9</v>
      </c>
      <c r="BK751" s="18">
        <v>15616.9</v>
      </c>
    </row>
    <row r="752" spans="14:63" x14ac:dyDescent="0.35">
      <c r="O752" t="s">
        <v>2037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>
        <v>15463.4</v>
      </c>
      <c r="BC752" s="18"/>
      <c r="BD752" s="18"/>
      <c r="BE752" s="18"/>
      <c r="BF752" s="18"/>
      <c r="BG752" s="18"/>
      <c r="BH752" s="18"/>
      <c r="BI752" s="18"/>
      <c r="BJ752" s="18">
        <v>15463.4</v>
      </c>
      <c r="BK752" s="18">
        <v>15463.4</v>
      </c>
    </row>
    <row r="753" spans="14:63" x14ac:dyDescent="0.35">
      <c r="O753" t="s">
        <v>2207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>
        <v>11904.5</v>
      </c>
      <c r="BE753" s="18"/>
      <c r="BF753" s="18"/>
      <c r="BG753" s="18"/>
      <c r="BH753" s="18"/>
      <c r="BI753" s="18"/>
      <c r="BJ753" s="18">
        <v>11904.5</v>
      </c>
      <c r="BK753" s="18">
        <v>11904.5</v>
      </c>
    </row>
    <row r="754" spans="14:63" x14ac:dyDescent="0.35">
      <c r="N754" s="17" t="s">
        <v>1389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>
        <v>12150.300000000001</v>
      </c>
      <c r="AY754" s="19">
        <v>11486.5</v>
      </c>
      <c r="AZ754" s="19">
        <v>11534.7</v>
      </c>
      <c r="BA754" s="19">
        <v>15616.9</v>
      </c>
      <c r="BB754" s="19">
        <v>15463.4</v>
      </c>
      <c r="BC754" s="19"/>
      <c r="BD754" s="19">
        <v>11904.5</v>
      </c>
      <c r="BE754" s="19"/>
      <c r="BF754" s="19"/>
      <c r="BG754" s="19">
        <v>15878.9</v>
      </c>
      <c r="BH754" s="19">
        <v>4959.6000000000004</v>
      </c>
      <c r="BI754" s="19">
        <v>16070.9</v>
      </c>
      <c r="BJ754" s="19">
        <v>115065.69999999998</v>
      </c>
      <c r="BK754" s="19">
        <v>115065.69999999998</v>
      </c>
    </row>
    <row r="755" spans="14:63" x14ac:dyDescent="0.35">
      <c r="N755" t="s">
        <v>1420</v>
      </c>
      <c r="O755" t="s">
        <v>1422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>
        <v>670</v>
      </c>
      <c r="BI755" s="18"/>
      <c r="BJ755" s="18">
        <v>670</v>
      </c>
      <c r="BK755" s="18">
        <v>670</v>
      </c>
    </row>
    <row r="756" spans="14:63" x14ac:dyDescent="0.35">
      <c r="O756" t="s">
        <v>1548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698</v>
      </c>
      <c r="BJ756" s="18">
        <v>698</v>
      </c>
      <c r="BK756" s="18">
        <v>698</v>
      </c>
    </row>
    <row r="757" spans="14:63" x14ac:dyDescent="0.35">
      <c r="O757" t="s">
        <v>1558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>
        <v>350</v>
      </c>
      <c r="BJ757" s="18">
        <v>350</v>
      </c>
      <c r="BK757" s="18">
        <v>350</v>
      </c>
    </row>
    <row r="758" spans="14:63" x14ac:dyDescent="0.35">
      <c r="O758" t="s">
        <v>1606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350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350</v>
      </c>
      <c r="BK758" s="18">
        <v>350</v>
      </c>
    </row>
    <row r="759" spans="14:63" x14ac:dyDescent="0.35">
      <c r="O759" t="s">
        <v>1629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>
        <v>590</v>
      </c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590</v>
      </c>
      <c r="BK759" s="18">
        <v>590</v>
      </c>
    </row>
    <row r="760" spans="14:63" x14ac:dyDescent="0.35">
      <c r="O760" t="s">
        <v>1730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>
        <v>405</v>
      </c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>
        <v>405</v>
      </c>
      <c r="BK760" s="18">
        <v>405</v>
      </c>
    </row>
    <row r="761" spans="14:63" x14ac:dyDescent="0.35">
      <c r="N761" s="17" t="s">
        <v>1436</v>
      </c>
      <c r="O761" s="17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>
        <v>940</v>
      </c>
      <c r="AY761" s="19">
        <v>405</v>
      </c>
      <c r="AZ761" s="19"/>
      <c r="BA761" s="19"/>
      <c r="BB761" s="19"/>
      <c r="BC761" s="19"/>
      <c r="BD761" s="19"/>
      <c r="BE761" s="19"/>
      <c r="BF761" s="19"/>
      <c r="BG761" s="19"/>
      <c r="BH761" s="19">
        <v>670</v>
      </c>
      <c r="BI761" s="19">
        <v>1048</v>
      </c>
      <c r="BJ761" s="19">
        <v>3063</v>
      </c>
      <c r="BK761" s="19">
        <v>3063</v>
      </c>
    </row>
    <row r="762" spans="14:63" x14ac:dyDescent="0.35">
      <c r="N762" t="s">
        <v>1620</v>
      </c>
      <c r="O762" t="s">
        <v>1618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>
        <v>2968.5</v>
      </c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2968.5</v>
      </c>
      <c r="BK762" s="18">
        <v>2968.5</v>
      </c>
    </row>
    <row r="763" spans="14:63" x14ac:dyDescent="0.35">
      <c r="O763" t="s">
        <v>1811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>
        <v>2382.5</v>
      </c>
      <c r="BA763" s="18"/>
      <c r="BB763" s="18"/>
      <c r="BC763" s="18"/>
      <c r="BD763" s="18"/>
      <c r="BE763" s="18"/>
      <c r="BF763" s="18"/>
      <c r="BG763" s="18"/>
      <c r="BH763" s="18"/>
      <c r="BI763" s="18"/>
      <c r="BJ763" s="18">
        <v>2382.5</v>
      </c>
      <c r="BK763" s="18">
        <v>2382.5</v>
      </c>
    </row>
    <row r="764" spans="14:63" x14ac:dyDescent="0.35">
      <c r="N764" s="17" t="s">
        <v>1790</v>
      </c>
      <c r="O764" s="17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>
        <v>2968.5</v>
      </c>
      <c r="AY764" s="19"/>
      <c r="AZ764" s="19">
        <v>2382.5</v>
      </c>
      <c r="BA764" s="19"/>
      <c r="BB764" s="19"/>
      <c r="BC764" s="19"/>
      <c r="BD764" s="19"/>
      <c r="BE764" s="19"/>
      <c r="BF764" s="19"/>
      <c r="BG764" s="19"/>
      <c r="BH764" s="19"/>
      <c r="BI764" s="19"/>
      <c r="BJ764" s="19">
        <v>5351</v>
      </c>
      <c r="BK764" s="19">
        <v>5351</v>
      </c>
    </row>
    <row r="765" spans="14:63" x14ac:dyDescent="0.35">
      <c r="N765" t="s">
        <v>1702</v>
      </c>
      <c r="O765" t="s">
        <v>1893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>
        <v>48</v>
      </c>
      <c r="BB765" s="18"/>
      <c r="BC765" s="18"/>
      <c r="BD765" s="18"/>
      <c r="BE765" s="18"/>
      <c r="BF765" s="18"/>
      <c r="BG765" s="18"/>
      <c r="BH765" s="18"/>
      <c r="BI765" s="18"/>
      <c r="BJ765" s="18">
        <v>48</v>
      </c>
      <c r="BK765" s="18">
        <v>48</v>
      </c>
    </row>
    <row r="766" spans="14:63" x14ac:dyDescent="0.35">
      <c r="N766" s="17" t="s">
        <v>1986</v>
      </c>
      <c r="O766" s="17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>
        <v>48</v>
      </c>
      <c r="BB766" s="19"/>
      <c r="BC766" s="19"/>
      <c r="BD766" s="19"/>
      <c r="BE766" s="19"/>
      <c r="BF766" s="19"/>
      <c r="BG766" s="19"/>
      <c r="BH766" s="19"/>
      <c r="BI766" s="19"/>
      <c r="BJ766" s="19">
        <v>48</v>
      </c>
      <c r="BK766" s="19">
        <v>48</v>
      </c>
    </row>
    <row r="767" spans="14:63" x14ac:dyDescent="0.35">
      <c r="N767" t="s">
        <v>1704</v>
      </c>
      <c r="O767" t="s">
        <v>1896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>
        <v>2126</v>
      </c>
      <c r="BB767" s="18"/>
      <c r="BC767" s="18"/>
      <c r="BD767" s="18"/>
      <c r="BE767" s="18"/>
      <c r="BF767" s="18"/>
      <c r="BG767" s="18"/>
      <c r="BH767" s="18"/>
      <c r="BI767" s="18"/>
      <c r="BJ767" s="18">
        <v>2126</v>
      </c>
      <c r="BK767" s="18">
        <v>2126</v>
      </c>
    </row>
    <row r="768" spans="14:63" x14ac:dyDescent="0.35">
      <c r="O768" t="s">
        <v>2183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>
        <v>237</v>
      </c>
      <c r="BE768" s="18"/>
      <c r="BF768" s="18"/>
      <c r="BG768" s="18"/>
      <c r="BH768" s="18"/>
      <c r="BI768" s="18"/>
      <c r="BJ768" s="18">
        <v>237</v>
      </c>
      <c r="BK768" s="18">
        <v>237</v>
      </c>
    </row>
    <row r="769" spans="14:63" x14ac:dyDescent="0.35">
      <c r="N769" s="17" t="s">
        <v>1987</v>
      </c>
      <c r="O769" s="17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>
        <v>2126</v>
      </c>
      <c r="BB769" s="19"/>
      <c r="BC769" s="19"/>
      <c r="BD769" s="19">
        <v>237</v>
      </c>
      <c r="BE769" s="19"/>
      <c r="BF769" s="19"/>
      <c r="BG769" s="19"/>
      <c r="BH769" s="19"/>
      <c r="BI769" s="19"/>
      <c r="BJ769" s="19">
        <v>2363</v>
      </c>
      <c r="BK769" s="19">
        <v>2363</v>
      </c>
    </row>
    <row r="770" spans="14:63" x14ac:dyDescent="0.35">
      <c r="N770" t="s">
        <v>2012</v>
      </c>
      <c r="O770" t="s">
        <v>2013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312.5</v>
      </c>
      <c r="BC770" s="18"/>
      <c r="BD770" s="18"/>
      <c r="BE770" s="18"/>
      <c r="BF770" s="18"/>
      <c r="BG770" s="18"/>
      <c r="BH770" s="18"/>
      <c r="BI770" s="18"/>
      <c r="BJ770" s="18">
        <v>312.5</v>
      </c>
      <c r="BK770" s="18">
        <v>312.5</v>
      </c>
    </row>
    <row r="771" spans="14:63" x14ac:dyDescent="0.35">
      <c r="O771" t="s">
        <v>2014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14658</v>
      </c>
      <c r="BC771" s="18"/>
      <c r="BD771" s="18"/>
      <c r="BE771" s="18"/>
      <c r="BF771" s="18"/>
      <c r="BG771" s="18"/>
      <c r="BH771" s="18"/>
      <c r="BI771" s="18"/>
      <c r="BJ771" s="18">
        <v>14658</v>
      </c>
      <c r="BK771" s="18">
        <v>14658</v>
      </c>
    </row>
    <row r="772" spans="14:63" x14ac:dyDescent="0.35">
      <c r="O772" t="s">
        <v>2017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2700</v>
      </c>
      <c r="BC772" s="18"/>
      <c r="BD772" s="18"/>
      <c r="BE772" s="18"/>
      <c r="BF772" s="18"/>
      <c r="BG772" s="18"/>
      <c r="BH772" s="18"/>
      <c r="BI772" s="18"/>
      <c r="BJ772" s="18">
        <v>2700</v>
      </c>
      <c r="BK772" s="18">
        <v>2700</v>
      </c>
    </row>
    <row r="773" spans="14:63" x14ac:dyDescent="0.35">
      <c r="O773" t="s">
        <v>2020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250</v>
      </c>
      <c r="BC773" s="18"/>
      <c r="BD773" s="18"/>
      <c r="BE773" s="18"/>
      <c r="BF773" s="18"/>
      <c r="BG773" s="18"/>
      <c r="BH773" s="18"/>
      <c r="BI773" s="18"/>
      <c r="BJ773" s="18">
        <v>250</v>
      </c>
      <c r="BK773" s="18">
        <v>250</v>
      </c>
    </row>
    <row r="774" spans="14:63" x14ac:dyDescent="0.35">
      <c r="O774" t="s">
        <v>2021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7916</v>
      </c>
      <c r="BC774" s="18"/>
      <c r="BD774" s="18"/>
      <c r="BE774" s="18"/>
      <c r="BF774" s="18"/>
      <c r="BG774" s="18"/>
      <c r="BH774" s="18"/>
      <c r="BI774" s="18"/>
      <c r="BJ774" s="18">
        <v>7916</v>
      </c>
      <c r="BK774" s="18">
        <v>7916</v>
      </c>
    </row>
    <row r="775" spans="14:63" x14ac:dyDescent="0.35">
      <c r="O775" t="s">
        <v>2032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1000</v>
      </c>
      <c r="BC775" s="18"/>
      <c r="BD775" s="18"/>
      <c r="BE775" s="18"/>
      <c r="BF775" s="18"/>
      <c r="BG775" s="18"/>
      <c r="BH775" s="18"/>
      <c r="BI775" s="18"/>
      <c r="BJ775" s="18">
        <v>1000</v>
      </c>
      <c r="BK775" s="18">
        <v>1000</v>
      </c>
    </row>
    <row r="776" spans="14:63" x14ac:dyDescent="0.35">
      <c r="O776" t="s">
        <v>2035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187.5</v>
      </c>
      <c r="BC776" s="18"/>
      <c r="BD776" s="18"/>
      <c r="BE776" s="18"/>
      <c r="BF776" s="18"/>
      <c r="BG776" s="18"/>
      <c r="BH776" s="18"/>
      <c r="BI776" s="18"/>
      <c r="BJ776" s="18">
        <v>187.5</v>
      </c>
      <c r="BK776" s="18">
        <v>187.5</v>
      </c>
    </row>
    <row r="777" spans="14:63" x14ac:dyDescent="0.35">
      <c r="O777" t="s">
        <v>2036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7440</v>
      </c>
      <c r="BC777" s="18"/>
      <c r="BD777" s="18"/>
      <c r="BE777" s="18"/>
      <c r="BF777" s="18"/>
      <c r="BG777" s="18"/>
      <c r="BH777" s="18"/>
      <c r="BI777" s="18"/>
      <c r="BJ777" s="18">
        <v>7440</v>
      </c>
      <c r="BK777" s="18">
        <v>7440</v>
      </c>
    </row>
    <row r="778" spans="14:63" x14ac:dyDescent="0.35">
      <c r="O778" t="s">
        <v>2093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>
        <v>1000</v>
      </c>
      <c r="BC778" s="18"/>
      <c r="BD778" s="18"/>
      <c r="BE778" s="18"/>
      <c r="BF778" s="18"/>
      <c r="BG778" s="18"/>
      <c r="BH778" s="18"/>
      <c r="BI778" s="18"/>
      <c r="BJ778" s="18">
        <v>1000</v>
      </c>
      <c r="BK778" s="18">
        <v>1000</v>
      </c>
    </row>
    <row r="779" spans="14:63" x14ac:dyDescent="0.35">
      <c r="O779" t="s">
        <v>2156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437.5</v>
      </c>
      <c r="BD779" s="18"/>
      <c r="BE779" s="18"/>
      <c r="BF779" s="18"/>
      <c r="BG779" s="18"/>
      <c r="BH779" s="18"/>
      <c r="BI779" s="18"/>
      <c r="BJ779" s="18">
        <v>437.5</v>
      </c>
      <c r="BK779" s="18">
        <v>437.5</v>
      </c>
    </row>
    <row r="780" spans="14:63" x14ac:dyDescent="0.35">
      <c r="O780" t="s">
        <v>2157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19024</v>
      </c>
      <c r="BD780" s="18"/>
      <c r="BE780" s="18"/>
      <c r="BF780" s="18"/>
      <c r="BG780" s="18"/>
      <c r="BH780" s="18"/>
      <c r="BI780" s="18"/>
      <c r="BJ780" s="18">
        <v>19024</v>
      </c>
      <c r="BK780" s="18">
        <v>19024</v>
      </c>
    </row>
    <row r="781" spans="14:63" x14ac:dyDescent="0.35">
      <c r="O781" t="s">
        <v>2160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1000</v>
      </c>
      <c r="BD781" s="18"/>
      <c r="BE781" s="18"/>
      <c r="BF781" s="18"/>
      <c r="BG781" s="18"/>
      <c r="BH781" s="18"/>
      <c r="BI781" s="18"/>
      <c r="BJ781" s="18">
        <v>1000</v>
      </c>
      <c r="BK781" s="18">
        <v>1000</v>
      </c>
    </row>
    <row r="782" spans="14:63" x14ac:dyDescent="0.35">
      <c r="O782" t="s">
        <v>2161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125</v>
      </c>
      <c r="BD782" s="18"/>
      <c r="BE782" s="18"/>
      <c r="BF782" s="18"/>
      <c r="BG782" s="18"/>
      <c r="BH782" s="18"/>
      <c r="BI782" s="18"/>
      <c r="BJ782" s="18">
        <v>125</v>
      </c>
      <c r="BK782" s="18">
        <v>125</v>
      </c>
    </row>
    <row r="783" spans="14:63" x14ac:dyDescent="0.35">
      <c r="O783" t="s">
        <v>2162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6201.6</v>
      </c>
      <c r="BD783" s="18"/>
      <c r="BE783" s="18"/>
      <c r="BF783" s="18"/>
      <c r="BG783" s="18"/>
      <c r="BH783" s="18"/>
      <c r="BI783" s="18"/>
      <c r="BJ783" s="18">
        <v>6201.6</v>
      </c>
      <c r="BK783" s="18">
        <v>6201.6</v>
      </c>
    </row>
    <row r="784" spans="14:63" x14ac:dyDescent="0.35">
      <c r="O784" t="s">
        <v>2167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62.5</v>
      </c>
      <c r="BD784" s="18"/>
      <c r="BE784" s="18"/>
      <c r="BF784" s="18"/>
      <c r="BG784" s="18"/>
      <c r="BH784" s="18"/>
      <c r="BI784" s="18"/>
      <c r="BJ784" s="18">
        <v>62.5</v>
      </c>
      <c r="BK784" s="18">
        <v>62.5</v>
      </c>
    </row>
    <row r="785" spans="15:63" x14ac:dyDescent="0.35">
      <c r="O785" t="s">
        <v>2168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2717.8</v>
      </c>
      <c r="BD785" s="18"/>
      <c r="BE785" s="18"/>
      <c r="BF785" s="18"/>
      <c r="BG785" s="18"/>
      <c r="BH785" s="18"/>
      <c r="BI785" s="18"/>
      <c r="BJ785" s="18">
        <v>2717.8</v>
      </c>
      <c r="BK785" s="18">
        <v>2717.8</v>
      </c>
    </row>
    <row r="786" spans="15:63" x14ac:dyDescent="0.35">
      <c r="O786" t="s">
        <v>2170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125</v>
      </c>
      <c r="BD786" s="18"/>
      <c r="BE786" s="18"/>
      <c r="BF786" s="18"/>
      <c r="BG786" s="18"/>
      <c r="BH786" s="18"/>
      <c r="BI786" s="18"/>
      <c r="BJ786" s="18">
        <v>125</v>
      </c>
      <c r="BK786" s="18">
        <v>125</v>
      </c>
    </row>
    <row r="787" spans="15:63" x14ac:dyDescent="0.35">
      <c r="O787" t="s">
        <v>2171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3212</v>
      </c>
      <c r="BD787" s="18"/>
      <c r="BE787" s="18"/>
      <c r="BF787" s="18"/>
      <c r="BG787" s="18"/>
      <c r="BH787" s="18"/>
      <c r="BI787" s="18"/>
      <c r="BJ787" s="18">
        <v>3212</v>
      </c>
      <c r="BK787" s="18">
        <v>3212</v>
      </c>
    </row>
    <row r="788" spans="15:63" x14ac:dyDescent="0.35">
      <c r="O788" t="s">
        <v>2173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187.5</v>
      </c>
      <c r="BD788" s="18"/>
      <c r="BE788" s="18"/>
      <c r="BF788" s="18"/>
      <c r="BG788" s="18"/>
      <c r="BH788" s="18"/>
      <c r="BI788" s="18"/>
      <c r="BJ788" s="18">
        <v>187.5</v>
      </c>
      <c r="BK788" s="18">
        <v>187.5</v>
      </c>
    </row>
    <row r="789" spans="15:63" x14ac:dyDescent="0.35">
      <c r="O789" t="s">
        <v>2174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8685.4</v>
      </c>
      <c r="BD789" s="18"/>
      <c r="BE789" s="18"/>
      <c r="BF789" s="18"/>
      <c r="BG789" s="18"/>
      <c r="BH789" s="18"/>
      <c r="BI789" s="18"/>
      <c r="BJ789" s="18">
        <v>8685.4</v>
      </c>
      <c r="BK789" s="18">
        <v>8685.4</v>
      </c>
    </row>
    <row r="790" spans="15:63" x14ac:dyDescent="0.35">
      <c r="O790" t="s">
        <v>2177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187.5</v>
      </c>
      <c r="BD790" s="18"/>
      <c r="BE790" s="18"/>
      <c r="BF790" s="18"/>
      <c r="BG790" s="18"/>
      <c r="BH790" s="18"/>
      <c r="BI790" s="18"/>
      <c r="BJ790" s="18">
        <v>187.5</v>
      </c>
      <c r="BK790" s="18">
        <v>187.5</v>
      </c>
    </row>
    <row r="791" spans="15:63" x14ac:dyDescent="0.35">
      <c r="O791" t="s">
        <v>2178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>
        <v>8065.4</v>
      </c>
      <c r="BD791" s="18"/>
      <c r="BE791" s="18"/>
      <c r="BF791" s="18"/>
      <c r="BG791" s="18"/>
      <c r="BH791" s="18"/>
      <c r="BI791" s="18"/>
      <c r="BJ791" s="18">
        <v>8065.4</v>
      </c>
      <c r="BK791" s="18">
        <v>8065.4</v>
      </c>
    </row>
    <row r="792" spans="15:63" x14ac:dyDescent="0.35">
      <c r="O792" t="s">
        <v>2181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125</v>
      </c>
      <c r="BE792" s="18"/>
      <c r="BF792" s="18"/>
      <c r="BG792" s="18"/>
      <c r="BH792" s="18"/>
      <c r="BI792" s="18"/>
      <c r="BJ792" s="18">
        <v>125</v>
      </c>
      <c r="BK792" s="18">
        <v>125</v>
      </c>
    </row>
    <row r="793" spans="15:63" x14ac:dyDescent="0.35">
      <c r="O793" t="s">
        <v>2182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4784</v>
      </c>
      <c r="BE793" s="18"/>
      <c r="BF793" s="18"/>
      <c r="BG793" s="18"/>
      <c r="BH793" s="18"/>
      <c r="BI793" s="18"/>
      <c r="BJ793" s="18">
        <v>4784</v>
      </c>
      <c r="BK793" s="18">
        <v>4784</v>
      </c>
    </row>
    <row r="794" spans="15:63" x14ac:dyDescent="0.35">
      <c r="O794" t="s">
        <v>2186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250</v>
      </c>
      <c r="BE794" s="18"/>
      <c r="BF794" s="18"/>
      <c r="BG794" s="18"/>
      <c r="BH794" s="18"/>
      <c r="BI794" s="18"/>
      <c r="BJ794" s="18">
        <v>250</v>
      </c>
      <c r="BK794" s="18">
        <v>250</v>
      </c>
    </row>
    <row r="795" spans="15:63" x14ac:dyDescent="0.35">
      <c r="O795" t="s">
        <v>2187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9682</v>
      </c>
      <c r="BE795" s="18"/>
      <c r="BF795" s="18"/>
      <c r="BG795" s="18"/>
      <c r="BH795" s="18"/>
      <c r="BI795" s="18"/>
      <c r="BJ795" s="18">
        <v>9682</v>
      </c>
      <c r="BK795" s="18">
        <v>9682</v>
      </c>
    </row>
    <row r="796" spans="15:63" x14ac:dyDescent="0.35">
      <c r="O796" t="s">
        <v>2192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250</v>
      </c>
      <c r="BE796" s="18"/>
      <c r="BF796" s="18"/>
      <c r="BG796" s="18"/>
      <c r="BH796" s="18"/>
      <c r="BI796" s="18"/>
      <c r="BJ796" s="18">
        <v>250</v>
      </c>
      <c r="BK796" s="18">
        <v>250</v>
      </c>
    </row>
    <row r="797" spans="15:63" x14ac:dyDescent="0.35">
      <c r="O797" t="s">
        <v>2193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10725</v>
      </c>
      <c r="BE797" s="18"/>
      <c r="BF797" s="18"/>
      <c r="BG797" s="18"/>
      <c r="BH797" s="18"/>
      <c r="BI797" s="18"/>
      <c r="BJ797" s="18">
        <v>10725</v>
      </c>
      <c r="BK797" s="18">
        <v>10725</v>
      </c>
    </row>
    <row r="798" spans="15:63" x14ac:dyDescent="0.35">
      <c r="O798" t="s">
        <v>2195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125</v>
      </c>
      <c r="BE798" s="18"/>
      <c r="BF798" s="18"/>
      <c r="BG798" s="18"/>
      <c r="BH798" s="18"/>
      <c r="BI798" s="18"/>
      <c r="BJ798" s="18">
        <v>125</v>
      </c>
      <c r="BK798" s="18">
        <v>125</v>
      </c>
    </row>
    <row r="799" spans="15:63" x14ac:dyDescent="0.35">
      <c r="O799" t="s">
        <v>2196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6650.2</v>
      </c>
      <c r="BE799" s="18"/>
      <c r="BF799" s="18"/>
      <c r="BG799" s="18"/>
      <c r="BH799" s="18"/>
      <c r="BI799" s="18"/>
      <c r="BJ799" s="18">
        <v>6650.2</v>
      </c>
      <c r="BK799" s="18">
        <v>6650.2</v>
      </c>
    </row>
    <row r="800" spans="15:63" x14ac:dyDescent="0.35">
      <c r="O800" t="s">
        <v>2201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250</v>
      </c>
      <c r="BE800" s="18"/>
      <c r="BF800" s="18"/>
      <c r="BG800" s="18"/>
      <c r="BH800" s="18"/>
      <c r="BI800" s="18"/>
      <c r="BJ800" s="18">
        <v>250</v>
      </c>
      <c r="BK800" s="18">
        <v>250</v>
      </c>
    </row>
    <row r="801" spans="14:63" x14ac:dyDescent="0.35">
      <c r="O801" t="s">
        <v>2202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10539.6</v>
      </c>
      <c r="BE801" s="18"/>
      <c r="BF801" s="18"/>
      <c r="BG801" s="18"/>
      <c r="BH801" s="18"/>
      <c r="BI801" s="18"/>
      <c r="BJ801" s="18">
        <v>10539.6</v>
      </c>
      <c r="BK801" s="18">
        <v>10539.6</v>
      </c>
    </row>
    <row r="802" spans="14:63" x14ac:dyDescent="0.35">
      <c r="O802" t="s">
        <v>2208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250</v>
      </c>
      <c r="BE802" s="18"/>
      <c r="BF802" s="18"/>
      <c r="BG802" s="18"/>
      <c r="BH802" s="18"/>
      <c r="BI802" s="18"/>
      <c r="BJ802" s="18">
        <v>250</v>
      </c>
      <c r="BK802" s="18">
        <v>250</v>
      </c>
    </row>
    <row r="803" spans="14:63" x14ac:dyDescent="0.35">
      <c r="O803" t="s">
        <v>2209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11783.2</v>
      </c>
      <c r="BE803" s="18"/>
      <c r="BF803" s="18"/>
      <c r="BG803" s="18"/>
      <c r="BH803" s="18"/>
      <c r="BI803" s="18"/>
      <c r="BJ803" s="18">
        <v>11783.2</v>
      </c>
      <c r="BK803" s="18">
        <v>11783.2</v>
      </c>
    </row>
    <row r="804" spans="14:63" x14ac:dyDescent="0.35">
      <c r="O804" t="s">
        <v>2214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312.5</v>
      </c>
      <c r="BE804" s="18"/>
      <c r="BF804" s="18"/>
      <c r="BG804" s="18"/>
      <c r="BH804" s="18"/>
      <c r="BI804" s="18"/>
      <c r="BJ804" s="18">
        <v>312.5</v>
      </c>
      <c r="BK804" s="18">
        <v>312.5</v>
      </c>
    </row>
    <row r="805" spans="14:63" x14ac:dyDescent="0.35">
      <c r="O805" t="s">
        <v>2215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12348</v>
      </c>
      <c r="BE805" s="18"/>
      <c r="BF805" s="18"/>
      <c r="BG805" s="18"/>
      <c r="BH805" s="18"/>
      <c r="BI805" s="18"/>
      <c r="BJ805" s="18">
        <v>12348</v>
      </c>
      <c r="BK805" s="18">
        <v>12348</v>
      </c>
    </row>
    <row r="806" spans="14:63" x14ac:dyDescent="0.35">
      <c r="O806" t="s">
        <v>2216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625</v>
      </c>
      <c r="BE806" s="18"/>
      <c r="BF806" s="18"/>
      <c r="BG806" s="18"/>
      <c r="BH806" s="18"/>
      <c r="BI806" s="18"/>
      <c r="BJ806" s="18">
        <v>625</v>
      </c>
      <c r="BK806" s="18">
        <v>625</v>
      </c>
    </row>
    <row r="807" spans="14:63" x14ac:dyDescent="0.35">
      <c r="O807" t="s">
        <v>2217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>
        <v>14334</v>
      </c>
      <c r="BE807" s="18"/>
      <c r="BF807" s="18"/>
      <c r="BG807" s="18"/>
      <c r="BH807" s="18"/>
      <c r="BI807" s="18"/>
      <c r="BJ807" s="18">
        <v>14334</v>
      </c>
      <c r="BK807" s="18">
        <v>14334</v>
      </c>
    </row>
    <row r="808" spans="14:63" x14ac:dyDescent="0.35">
      <c r="N808" s="17" t="s">
        <v>2038</v>
      </c>
      <c r="O808" s="17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>
        <v>35464</v>
      </c>
      <c r="BC808" s="19">
        <v>50031.199999999997</v>
      </c>
      <c r="BD808" s="19">
        <v>83033.5</v>
      </c>
      <c r="BE808" s="19"/>
      <c r="BF808" s="19"/>
      <c r="BG808" s="19"/>
      <c r="BH808" s="19"/>
      <c r="BI808" s="19"/>
      <c r="BJ808" s="19">
        <v>168528.69999999998</v>
      </c>
      <c r="BK808" s="19">
        <v>168528.69999999998</v>
      </c>
    </row>
    <row r="809" spans="14:63" x14ac:dyDescent="0.35">
      <c r="N809" t="s">
        <v>2022</v>
      </c>
      <c r="O809" t="s">
        <v>2028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>
        <v>3535.2</v>
      </c>
      <c r="BC809" s="18"/>
      <c r="BD809" s="18"/>
      <c r="BE809" s="18"/>
      <c r="BF809" s="18"/>
      <c r="BG809" s="18"/>
      <c r="BH809" s="18"/>
      <c r="BI809" s="18"/>
      <c r="BJ809" s="18">
        <v>3535.2</v>
      </c>
      <c r="BK809" s="18">
        <v>3535.2</v>
      </c>
    </row>
    <row r="810" spans="14:63" x14ac:dyDescent="0.35">
      <c r="O810" t="s">
        <v>2095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>
        <v>1174</v>
      </c>
      <c r="BD810" s="18"/>
      <c r="BE810" s="18"/>
      <c r="BF810" s="18"/>
      <c r="BG810" s="18"/>
      <c r="BH810" s="18"/>
      <c r="BI810" s="18"/>
      <c r="BJ810" s="18">
        <v>1174</v>
      </c>
      <c r="BK810" s="18">
        <v>1174</v>
      </c>
    </row>
    <row r="811" spans="14:63" x14ac:dyDescent="0.35">
      <c r="N811" s="17" t="s">
        <v>2039</v>
      </c>
      <c r="O811" s="17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>
        <v>3535.2</v>
      </c>
      <c r="BC811" s="19">
        <v>1174</v>
      </c>
      <c r="BD811" s="19"/>
      <c r="BE811" s="19"/>
      <c r="BF811" s="19"/>
      <c r="BG811" s="19"/>
      <c r="BH811" s="19"/>
      <c r="BI811" s="19"/>
      <c r="BJ811" s="19">
        <v>4709.2</v>
      </c>
      <c r="BK811" s="19">
        <v>4709.2</v>
      </c>
    </row>
    <row r="812" spans="14:63" x14ac:dyDescent="0.35">
      <c r="N812" t="s">
        <v>2137</v>
      </c>
      <c r="O812" t="s">
        <v>2198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5450.8</v>
      </c>
      <c r="BE812" s="18"/>
      <c r="BF812" s="18"/>
      <c r="BG812" s="18"/>
      <c r="BH812" s="18"/>
      <c r="BI812" s="18"/>
      <c r="BJ812" s="18">
        <v>5450.8</v>
      </c>
      <c r="BK812" s="18">
        <v>5450.8</v>
      </c>
    </row>
    <row r="813" spans="14:63" x14ac:dyDescent="0.35">
      <c r="O813" t="s">
        <v>2269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>
        <v>-525</v>
      </c>
      <c r="BE813" s="18"/>
      <c r="BF813" s="18"/>
      <c r="BG813" s="18"/>
      <c r="BH813" s="18"/>
      <c r="BI813" s="18"/>
      <c r="BJ813" s="18">
        <v>-525</v>
      </c>
      <c r="BK813" s="18">
        <v>-525</v>
      </c>
    </row>
    <row r="814" spans="14:63" x14ac:dyDescent="0.35">
      <c r="O814" t="s">
        <v>2211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4728</v>
      </c>
      <c r="BE814" s="18"/>
      <c r="BF814" s="18"/>
      <c r="BG814" s="18"/>
      <c r="BH814" s="18"/>
      <c r="BI814" s="18"/>
      <c r="BJ814" s="18">
        <v>4728</v>
      </c>
      <c r="BK814" s="18">
        <v>4728</v>
      </c>
    </row>
    <row r="815" spans="14:63" x14ac:dyDescent="0.35">
      <c r="N815" s="17" t="s">
        <v>2152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9653.7999999999993</v>
      </c>
      <c r="BE815" s="19"/>
      <c r="BF815" s="19"/>
      <c r="BG815" s="19"/>
      <c r="BH815" s="19"/>
      <c r="BI815" s="19"/>
      <c r="BJ815" s="19">
        <v>9653.7999999999993</v>
      </c>
      <c r="BK815" s="19">
        <v>9653.7999999999993</v>
      </c>
    </row>
    <row r="816" spans="14:63" x14ac:dyDescent="0.35">
      <c r="N816" t="s">
        <v>2143</v>
      </c>
      <c r="O816" t="s">
        <v>2200</v>
      </c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>
        <v>2131</v>
      </c>
      <c r="BE816" s="18"/>
      <c r="BF816" s="18"/>
      <c r="BG816" s="18"/>
      <c r="BH816" s="18"/>
      <c r="BI816" s="18"/>
      <c r="BJ816" s="18">
        <v>2131</v>
      </c>
      <c r="BK816" s="18">
        <v>2131</v>
      </c>
    </row>
    <row r="817" spans="14:63" x14ac:dyDescent="0.35">
      <c r="N817" s="17" t="s">
        <v>2153</v>
      </c>
      <c r="O817" s="17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>
        <v>2131</v>
      </c>
      <c r="BE817" s="19"/>
      <c r="BF817" s="19"/>
      <c r="BG817" s="19"/>
      <c r="BH817" s="19"/>
      <c r="BI817" s="19"/>
      <c r="BJ817" s="19">
        <v>2131</v>
      </c>
      <c r="BK817" s="19">
        <v>2131</v>
      </c>
    </row>
    <row r="818" spans="14:63" x14ac:dyDescent="0.35">
      <c r="N818" t="s">
        <v>131</v>
      </c>
      <c r="P818" s="18">
        <v>2973</v>
      </c>
      <c r="Q818" s="18">
        <v>2973</v>
      </c>
      <c r="R818" s="18">
        <v>6809.5</v>
      </c>
      <c r="S818" s="18">
        <v>5134</v>
      </c>
      <c r="T818" s="18">
        <v>33380.199999999997</v>
      </c>
      <c r="U818" s="18">
        <v>43516.800000000003</v>
      </c>
      <c r="V818" s="18">
        <v>52514.8</v>
      </c>
      <c r="W818" s="18">
        <v>37692</v>
      </c>
      <c r="X818" s="18">
        <v>22115.200000000001</v>
      </c>
      <c r="Y818" s="18">
        <v>201162.5</v>
      </c>
      <c r="Z818" s="18">
        <v>12397</v>
      </c>
      <c r="AA818" s="18">
        <v>59043.4</v>
      </c>
      <c r="AB818" s="18">
        <v>133782.79999999999</v>
      </c>
      <c r="AC818" s="18">
        <v>116851</v>
      </c>
      <c r="AD818" s="18">
        <v>124011.9</v>
      </c>
      <c r="AE818" s="18">
        <v>33259</v>
      </c>
      <c r="AF818" s="18">
        <v>24686.2</v>
      </c>
      <c r="AG818" s="18">
        <v>57798.65</v>
      </c>
      <c r="AH818" s="18">
        <v>40624.6</v>
      </c>
      <c r="AI818" s="18">
        <v>31091.8</v>
      </c>
      <c r="AJ818" s="18">
        <v>633546.35000000009</v>
      </c>
      <c r="AK818" s="18">
        <v>98244.6</v>
      </c>
      <c r="AL818" s="18">
        <v>69163.3</v>
      </c>
      <c r="AM818" s="18">
        <v>93927.3</v>
      </c>
      <c r="AN818" s="18">
        <v>97650.500000000015</v>
      </c>
      <c r="AO818" s="18">
        <v>186455.5</v>
      </c>
      <c r="AP818" s="18">
        <v>110702.6</v>
      </c>
      <c r="AQ818" s="18">
        <v>177546.5</v>
      </c>
      <c r="AR818" s="18">
        <v>135957.90000000002</v>
      </c>
      <c r="AS818" s="18">
        <v>58446.700000000004</v>
      </c>
      <c r="AT818" s="18">
        <v>120284.9</v>
      </c>
      <c r="AU818" s="18">
        <v>192796.7</v>
      </c>
      <c r="AV818" s="18">
        <v>161862.6</v>
      </c>
      <c r="AW818" s="18">
        <v>1503039.1000000003</v>
      </c>
      <c r="AX818" s="18">
        <v>143241.1</v>
      </c>
      <c r="AY818" s="18">
        <v>116038.20000000001</v>
      </c>
      <c r="AZ818" s="18">
        <v>108877.7</v>
      </c>
      <c r="BA818" s="18">
        <v>164083.59999999998</v>
      </c>
      <c r="BB818" s="18">
        <v>116845</v>
      </c>
      <c r="BC818" s="18">
        <v>105889.90000000001</v>
      </c>
      <c r="BD818" s="18">
        <v>171582.6</v>
      </c>
      <c r="BE818" s="18">
        <v>173211.69999999998</v>
      </c>
      <c r="BF818" s="18">
        <v>141278.9</v>
      </c>
      <c r="BG818" s="18">
        <v>175188.80000000002</v>
      </c>
      <c r="BH818" s="18">
        <v>152064.40000000002</v>
      </c>
      <c r="BI818" s="18">
        <v>172492.29999999996</v>
      </c>
      <c r="BJ818" s="18">
        <v>1740794.2000000002</v>
      </c>
      <c r="BK818" s="18">
        <v>4081515.1499999985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>
    <pageSetUpPr fitToPage="1"/>
  </sheetPr>
  <dimension ref="A1:B203"/>
  <sheetViews>
    <sheetView topLeftCell="A184" workbookViewId="0">
      <selection activeCell="B204" sqref="B204"/>
    </sheetView>
  </sheetViews>
  <sheetFormatPr defaultRowHeight="14.5" x14ac:dyDescent="0.35"/>
  <cols>
    <col min="1" max="1" width="48.7265625" bestFit="1" customWidth="1"/>
    <col min="2" max="2" width="7.08984375" bestFit="1" customWidth="1"/>
    <col min="3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225</v>
      </c>
      <c r="B1" s="92">
        <v>2023</v>
      </c>
    </row>
    <row r="2" spans="1:2" x14ac:dyDescent="0.35">
      <c r="A2" s="26" t="s">
        <v>162</v>
      </c>
      <c r="B2" t="s">
        <v>2437</v>
      </c>
    </row>
    <row r="4" spans="1:2" x14ac:dyDescent="0.35">
      <c r="A4" s="14" t="s">
        <v>169</v>
      </c>
    </row>
    <row r="5" spans="1:2" x14ac:dyDescent="0.35">
      <c r="A5" s="14" t="s">
        <v>8</v>
      </c>
      <c r="B5" s="25" t="s">
        <v>309</v>
      </c>
    </row>
    <row r="6" spans="1:2" x14ac:dyDescent="0.35">
      <c r="A6" t="s">
        <v>17</v>
      </c>
      <c r="B6">
        <v>116</v>
      </c>
    </row>
    <row r="7" spans="1:2" x14ac:dyDescent="0.35">
      <c r="A7" t="s">
        <v>24</v>
      </c>
      <c r="B7">
        <v>28</v>
      </c>
    </row>
    <row r="8" spans="1:2" x14ac:dyDescent="0.35">
      <c r="A8" t="s">
        <v>95</v>
      </c>
      <c r="B8">
        <v>50</v>
      </c>
    </row>
    <row r="9" spans="1:2" x14ac:dyDescent="0.35">
      <c r="A9" t="s">
        <v>67</v>
      </c>
      <c r="B9">
        <v>39</v>
      </c>
    </row>
    <row r="10" spans="1:2" x14ac:dyDescent="0.35">
      <c r="A10" t="s">
        <v>54</v>
      </c>
      <c r="B10">
        <v>22</v>
      </c>
    </row>
    <row r="11" spans="1:2" x14ac:dyDescent="0.35">
      <c r="A11" t="s">
        <v>177</v>
      </c>
      <c r="B11">
        <v>1</v>
      </c>
    </row>
    <row r="12" spans="1:2" x14ac:dyDescent="0.35">
      <c r="A12" t="s">
        <v>286</v>
      </c>
      <c r="B12">
        <v>1</v>
      </c>
    </row>
    <row r="13" spans="1:2" x14ac:dyDescent="0.35">
      <c r="A13" t="s">
        <v>292</v>
      </c>
      <c r="B13">
        <v>4</v>
      </c>
    </row>
    <row r="14" spans="1:2" x14ac:dyDescent="0.35">
      <c r="A14" t="s">
        <v>297</v>
      </c>
      <c r="B14">
        <v>33</v>
      </c>
    </row>
    <row r="15" spans="1:2" x14ac:dyDescent="0.35">
      <c r="A15" t="s">
        <v>301</v>
      </c>
      <c r="B15">
        <v>2</v>
      </c>
    </row>
    <row r="16" spans="1:2" x14ac:dyDescent="0.35">
      <c r="A16" t="s">
        <v>332</v>
      </c>
      <c r="B16">
        <v>6</v>
      </c>
    </row>
    <row r="17" spans="1:2" x14ac:dyDescent="0.35">
      <c r="A17" t="s">
        <v>566</v>
      </c>
      <c r="B17">
        <v>6</v>
      </c>
    </row>
    <row r="18" spans="1:2" x14ac:dyDescent="0.35">
      <c r="A18" t="s">
        <v>616</v>
      </c>
      <c r="B18">
        <v>1</v>
      </c>
    </row>
    <row r="19" spans="1:2" x14ac:dyDescent="0.35">
      <c r="A19" t="s">
        <v>639</v>
      </c>
      <c r="B19">
        <v>2</v>
      </c>
    </row>
    <row r="20" spans="1:2" x14ac:dyDescent="0.35">
      <c r="A20" t="s">
        <v>654</v>
      </c>
      <c r="B20">
        <v>401</v>
      </c>
    </row>
    <row r="21" spans="1:2" x14ac:dyDescent="0.35">
      <c r="A21" t="s">
        <v>655</v>
      </c>
      <c r="B21">
        <v>30</v>
      </c>
    </row>
    <row r="22" spans="1:2" x14ac:dyDescent="0.35">
      <c r="A22" t="s">
        <v>658</v>
      </c>
      <c r="B22">
        <v>4</v>
      </c>
    </row>
    <row r="23" spans="1:2" x14ac:dyDescent="0.35">
      <c r="A23" t="s">
        <v>666</v>
      </c>
      <c r="B23">
        <v>93</v>
      </c>
    </row>
    <row r="24" spans="1:2" x14ac:dyDescent="0.35">
      <c r="A24" t="s">
        <v>707</v>
      </c>
      <c r="B24">
        <v>55</v>
      </c>
    </row>
    <row r="25" spans="1:2" x14ac:dyDescent="0.35">
      <c r="A25" t="s">
        <v>708</v>
      </c>
      <c r="B25">
        <v>1</v>
      </c>
    </row>
    <row r="26" spans="1:2" x14ac:dyDescent="0.35">
      <c r="A26" t="s">
        <v>716</v>
      </c>
      <c r="B26">
        <v>77</v>
      </c>
    </row>
    <row r="27" spans="1:2" x14ac:dyDescent="0.35">
      <c r="A27" t="s">
        <v>719</v>
      </c>
      <c r="B27">
        <v>79</v>
      </c>
    </row>
    <row r="28" spans="1:2" x14ac:dyDescent="0.35">
      <c r="A28" t="s">
        <v>722</v>
      </c>
      <c r="B28">
        <v>16</v>
      </c>
    </row>
    <row r="29" spans="1:2" x14ac:dyDescent="0.35">
      <c r="A29" t="s">
        <v>771</v>
      </c>
      <c r="B29">
        <v>46</v>
      </c>
    </row>
    <row r="30" spans="1:2" x14ac:dyDescent="0.35">
      <c r="A30" t="s">
        <v>778</v>
      </c>
      <c r="B30">
        <v>105</v>
      </c>
    </row>
    <row r="31" spans="1:2" x14ac:dyDescent="0.35">
      <c r="A31" t="s">
        <v>782</v>
      </c>
      <c r="B31">
        <v>15</v>
      </c>
    </row>
    <row r="32" spans="1:2" x14ac:dyDescent="0.35">
      <c r="A32" t="s">
        <v>787</v>
      </c>
      <c r="B32">
        <v>19</v>
      </c>
    </row>
    <row r="33" spans="1:2" x14ac:dyDescent="0.35">
      <c r="A33" t="s">
        <v>791</v>
      </c>
      <c r="B33">
        <v>564</v>
      </c>
    </row>
    <row r="34" spans="1:2" x14ac:dyDescent="0.35">
      <c r="A34" t="s">
        <v>800</v>
      </c>
      <c r="B34">
        <v>3</v>
      </c>
    </row>
    <row r="35" spans="1:2" x14ac:dyDescent="0.35">
      <c r="A35" t="s">
        <v>830</v>
      </c>
      <c r="B35">
        <v>2</v>
      </c>
    </row>
    <row r="36" spans="1:2" x14ac:dyDescent="0.35">
      <c r="A36" t="s">
        <v>863</v>
      </c>
      <c r="B36">
        <v>12</v>
      </c>
    </row>
    <row r="37" spans="1:2" x14ac:dyDescent="0.35">
      <c r="A37" t="s">
        <v>864</v>
      </c>
      <c r="B37">
        <v>4</v>
      </c>
    </row>
    <row r="38" spans="1:2" x14ac:dyDescent="0.35">
      <c r="A38" t="s">
        <v>894</v>
      </c>
      <c r="B38">
        <v>36</v>
      </c>
    </row>
    <row r="39" spans="1:2" x14ac:dyDescent="0.35">
      <c r="A39" t="s">
        <v>913</v>
      </c>
      <c r="B39">
        <v>298</v>
      </c>
    </row>
    <row r="40" spans="1:2" x14ac:dyDescent="0.35">
      <c r="A40" t="s">
        <v>949</v>
      </c>
      <c r="B40">
        <v>43</v>
      </c>
    </row>
    <row r="41" spans="1:2" x14ac:dyDescent="0.35">
      <c r="A41" t="s">
        <v>988</v>
      </c>
      <c r="B41">
        <v>68</v>
      </c>
    </row>
    <row r="42" spans="1:2" x14ac:dyDescent="0.35">
      <c r="A42" t="s">
        <v>990</v>
      </c>
      <c r="B42">
        <v>43</v>
      </c>
    </row>
    <row r="43" spans="1:2" x14ac:dyDescent="0.35">
      <c r="A43" t="s">
        <v>1003</v>
      </c>
      <c r="B43">
        <v>2</v>
      </c>
    </row>
    <row r="44" spans="1:2" x14ac:dyDescent="0.35">
      <c r="A44" t="s">
        <v>1007</v>
      </c>
      <c r="B44">
        <v>10</v>
      </c>
    </row>
    <row r="45" spans="1:2" x14ac:dyDescent="0.35">
      <c r="A45" t="s">
        <v>1013</v>
      </c>
      <c r="B45">
        <v>1</v>
      </c>
    </row>
    <row r="46" spans="1:2" x14ac:dyDescent="0.35">
      <c r="A46" t="s">
        <v>1016</v>
      </c>
      <c r="B46">
        <v>1</v>
      </c>
    </row>
    <row r="47" spans="1:2" x14ac:dyDescent="0.35">
      <c r="A47" t="s">
        <v>1054</v>
      </c>
      <c r="B47">
        <v>10</v>
      </c>
    </row>
    <row r="48" spans="1:2" x14ac:dyDescent="0.35">
      <c r="A48" t="s">
        <v>1060</v>
      </c>
      <c r="B48">
        <v>3</v>
      </c>
    </row>
    <row r="49" spans="1:2" x14ac:dyDescent="0.35">
      <c r="A49" t="s">
        <v>1061</v>
      </c>
      <c r="B49">
        <v>128</v>
      </c>
    </row>
    <row r="50" spans="1:2" x14ac:dyDescent="0.35">
      <c r="A50" t="s">
        <v>1072</v>
      </c>
      <c r="B50">
        <v>1</v>
      </c>
    </row>
    <row r="51" spans="1:2" x14ac:dyDescent="0.35">
      <c r="A51" t="s">
        <v>1093</v>
      </c>
      <c r="B51">
        <v>16</v>
      </c>
    </row>
    <row r="52" spans="1:2" x14ac:dyDescent="0.35">
      <c r="A52" t="s">
        <v>1118</v>
      </c>
      <c r="B52">
        <v>5</v>
      </c>
    </row>
    <row r="53" spans="1:2" x14ac:dyDescent="0.35">
      <c r="A53" t="s">
        <v>1131</v>
      </c>
      <c r="B53">
        <v>5</v>
      </c>
    </row>
    <row r="54" spans="1:2" x14ac:dyDescent="0.35">
      <c r="A54" t="s">
        <v>1132</v>
      </c>
      <c r="B54">
        <v>3</v>
      </c>
    </row>
    <row r="55" spans="1:2" x14ac:dyDescent="0.35">
      <c r="A55" t="s">
        <v>1140</v>
      </c>
      <c r="B55">
        <v>44</v>
      </c>
    </row>
    <row r="56" spans="1:2" x14ac:dyDescent="0.35">
      <c r="A56" t="s">
        <v>1168</v>
      </c>
      <c r="B56">
        <v>69</v>
      </c>
    </row>
    <row r="57" spans="1:2" x14ac:dyDescent="0.35">
      <c r="A57" t="s">
        <v>1169</v>
      </c>
      <c r="B57">
        <v>3</v>
      </c>
    </row>
    <row r="58" spans="1:2" x14ac:dyDescent="0.35">
      <c r="A58" t="s">
        <v>1175</v>
      </c>
      <c r="B58">
        <v>1</v>
      </c>
    </row>
    <row r="59" spans="1:2" x14ac:dyDescent="0.35">
      <c r="A59" t="s">
        <v>1178</v>
      </c>
      <c r="B59">
        <v>95</v>
      </c>
    </row>
    <row r="60" spans="1:2" x14ac:dyDescent="0.35">
      <c r="A60" t="s">
        <v>1197</v>
      </c>
      <c r="B60">
        <v>6</v>
      </c>
    </row>
    <row r="61" spans="1:2" x14ac:dyDescent="0.35">
      <c r="A61" t="s">
        <v>1198</v>
      </c>
      <c r="B61">
        <v>7</v>
      </c>
    </row>
    <row r="62" spans="1:2" x14ac:dyDescent="0.35">
      <c r="A62" t="s">
        <v>1199</v>
      </c>
      <c r="B62">
        <v>2</v>
      </c>
    </row>
    <row r="63" spans="1:2" x14ac:dyDescent="0.35">
      <c r="A63" t="s">
        <v>1200</v>
      </c>
      <c r="B63">
        <v>1</v>
      </c>
    </row>
    <row r="64" spans="1:2" x14ac:dyDescent="0.35">
      <c r="A64" t="s">
        <v>1201</v>
      </c>
      <c r="B64">
        <v>2</v>
      </c>
    </row>
    <row r="65" spans="1:2" x14ac:dyDescent="0.35">
      <c r="A65" t="s">
        <v>1206</v>
      </c>
      <c r="B65">
        <v>4</v>
      </c>
    </row>
    <row r="66" spans="1:2" x14ac:dyDescent="0.35">
      <c r="A66" t="s">
        <v>1235</v>
      </c>
      <c r="B66">
        <v>2</v>
      </c>
    </row>
    <row r="67" spans="1:2" x14ac:dyDescent="0.35">
      <c r="A67" t="s">
        <v>1241</v>
      </c>
      <c r="B67">
        <v>5</v>
      </c>
    </row>
    <row r="68" spans="1:2" x14ac:dyDescent="0.35">
      <c r="A68" t="s">
        <v>1242</v>
      </c>
      <c r="B68">
        <v>40</v>
      </c>
    </row>
    <row r="69" spans="1:2" x14ac:dyDescent="0.35">
      <c r="A69" t="s">
        <v>1243</v>
      </c>
      <c r="B69">
        <v>6</v>
      </c>
    </row>
    <row r="70" spans="1:2" x14ac:dyDescent="0.35">
      <c r="A70" t="s">
        <v>1253</v>
      </c>
      <c r="B70">
        <v>2</v>
      </c>
    </row>
    <row r="71" spans="1:2" x14ac:dyDescent="0.35">
      <c r="A71" t="s">
        <v>400</v>
      </c>
      <c r="B71">
        <v>1</v>
      </c>
    </row>
    <row r="72" spans="1:2" x14ac:dyDescent="0.35">
      <c r="A72" t="s">
        <v>1258</v>
      </c>
      <c r="B72">
        <v>5</v>
      </c>
    </row>
    <row r="73" spans="1:2" x14ac:dyDescent="0.35">
      <c r="A73" t="s">
        <v>1260</v>
      </c>
      <c r="B73">
        <v>1</v>
      </c>
    </row>
    <row r="74" spans="1:2" x14ac:dyDescent="0.35">
      <c r="A74" t="s">
        <v>1265</v>
      </c>
      <c r="B74">
        <v>2</v>
      </c>
    </row>
    <row r="75" spans="1:2" x14ac:dyDescent="0.35">
      <c r="A75" t="s">
        <v>1269</v>
      </c>
      <c r="B75">
        <v>1</v>
      </c>
    </row>
    <row r="76" spans="1:2" x14ac:dyDescent="0.35">
      <c r="A76" t="s">
        <v>1270</v>
      </c>
      <c r="B76">
        <v>1</v>
      </c>
    </row>
    <row r="77" spans="1:2" x14ac:dyDescent="0.35">
      <c r="A77" t="s">
        <v>1314</v>
      </c>
      <c r="B77">
        <v>1</v>
      </c>
    </row>
    <row r="78" spans="1:2" x14ac:dyDescent="0.35">
      <c r="A78" t="s">
        <v>1315</v>
      </c>
      <c r="B78">
        <v>1</v>
      </c>
    </row>
    <row r="79" spans="1:2" x14ac:dyDescent="0.35">
      <c r="A79" t="s">
        <v>1316</v>
      </c>
      <c r="B79">
        <v>2</v>
      </c>
    </row>
    <row r="80" spans="1:2" x14ac:dyDescent="0.35">
      <c r="A80" t="s">
        <v>1322</v>
      </c>
      <c r="B80">
        <v>1</v>
      </c>
    </row>
    <row r="81" spans="1:2" x14ac:dyDescent="0.35">
      <c r="A81" t="s">
        <v>1323</v>
      </c>
      <c r="B81">
        <v>1</v>
      </c>
    </row>
    <row r="82" spans="1:2" x14ac:dyDescent="0.35">
      <c r="A82" t="s">
        <v>1325</v>
      </c>
      <c r="B82">
        <v>1</v>
      </c>
    </row>
    <row r="83" spans="1:2" x14ac:dyDescent="0.35">
      <c r="A83" t="s">
        <v>1327</v>
      </c>
      <c r="B83">
        <v>1</v>
      </c>
    </row>
    <row r="84" spans="1:2" x14ac:dyDescent="0.35">
      <c r="A84" t="s">
        <v>1342</v>
      </c>
      <c r="B84">
        <v>3</v>
      </c>
    </row>
    <row r="85" spans="1:2" x14ac:dyDescent="0.35">
      <c r="A85" t="s">
        <v>1343</v>
      </c>
      <c r="B85">
        <v>1</v>
      </c>
    </row>
    <row r="86" spans="1:2" x14ac:dyDescent="0.35">
      <c r="A86" t="s">
        <v>1351</v>
      </c>
      <c r="B86">
        <v>82</v>
      </c>
    </row>
    <row r="87" spans="1:2" x14ac:dyDescent="0.35">
      <c r="A87" t="s">
        <v>1352</v>
      </c>
      <c r="B87">
        <v>65</v>
      </c>
    </row>
    <row r="88" spans="1:2" x14ac:dyDescent="0.35">
      <c r="A88" t="s">
        <v>1356</v>
      </c>
      <c r="B88">
        <v>24</v>
      </c>
    </row>
    <row r="89" spans="1:2" x14ac:dyDescent="0.35">
      <c r="A89" t="s">
        <v>1360</v>
      </c>
      <c r="B89">
        <v>1</v>
      </c>
    </row>
    <row r="90" spans="1:2" x14ac:dyDescent="0.35">
      <c r="A90" t="s">
        <v>1390</v>
      </c>
      <c r="B90">
        <v>5</v>
      </c>
    </row>
    <row r="91" spans="1:2" x14ac:dyDescent="0.35">
      <c r="A91" t="s">
        <v>1393</v>
      </c>
      <c r="B91">
        <v>27</v>
      </c>
    </row>
    <row r="92" spans="1:2" x14ac:dyDescent="0.35">
      <c r="A92" t="s">
        <v>1396</v>
      </c>
      <c r="B92">
        <v>1</v>
      </c>
    </row>
    <row r="93" spans="1:2" x14ac:dyDescent="0.35">
      <c r="A93" t="s">
        <v>1397</v>
      </c>
      <c r="B93">
        <v>1</v>
      </c>
    </row>
    <row r="94" spans="1:2" x14ac:dyDescent="0.35">
      <c r="A94" t="s">
        <v>1402</v>
      </c>
      <c r="B94">
        <v>32</v>
      </c>
    </row>
    <row r="95" spans="1:2" x14ac:dyDescent="0.35">
      <c r="A95" t="s">
        <v>1405</v>
      </c>
      <c r="B95">
        <v>68</v>
      </c>
    </row>
    <row r="96" spans="1:2" x14ac:dyDescent="0.35">
      <c r="A96" t="s">
        <v>1408</v>
      </c>
      <c r="B96">
        <v>15</v>
      </c>
    </row>
    <row r="97" spans="1:2" x14ac:dyDescent="0.35">
      <c r="A97" t="s">
        <v>1411</v>
      </c>
      <c r="B97">
        <v>19</v>
      </c>
    </row>
    <row r="98" spans="1:2" x14ac:dyDescent="0.35">
      <c r="A98" t="s">
        <v>1424</v>
      </c>
      <c r="B98">
        <v>3</v>
      </c>
    </row>
    <row r="99" spans="1:2" x14ac:dyDescent="0.35">
      <c r="A99" t="s">
        <v>1425</v>
      </c>
      <c r="B99">
        <v>4</v>
      </c>
    </row>
    <row r="100" spans="1:2" x14ac:dyDescent="0.35">
      <c r="A100" t="s">
        <v>1437</v>
      </c>
      <c r="B100">
        <v>38</v>
      </c>
    </row>
    <row r="101" spans="1:2" x14ac:dyDescent="0.35">
      <c r="A101" t="s">
        <v>1442</v>
      </c>
      <c r="B101">
        <v>16</v>
      </c>
    </row>
    <row r="102" spans="1:2" x14ac:dyDescent="0.35">
      <c r="A102" t="s">
        <v>1443</v>
      </c>
      <c r="B102">
        <v>20</v>
      </c>
    </row>
    <row r="103" spans="1:2" x14ac:dyDescent="0.35">
      <c r="A103" t="s">
        <v>1444</v>
      </c>
      <c r="B103">
        <v>12</v>
      </c>
    </row>
    <row r="104" spans="1:2" x14ac:dyDescent="0.35">
      <c r="A104" t="s">
        <v>1445</v>
      </c>
      <c r="B104">
        <v>26</v>
      </c>
    </row>
    <row r="105" spans="1:2" x14ac:dyDescent="0.35">
      <c r="A105" t="s">
        <v>1446</v>
      </c>
      <c r="B105">
        <v>30</v>
      </c>
    </row>
    <row r="106" spans="1:2" x14ac:dyDescent="0.35">
      <c r="A106" t="s">
        <v>1447</v>
      </c>
      <c r="B106">
        <v>6</v>
      </c>
    </row>
    <row r="107" spans="1:2" x14ac:dyDescent="0.35">
      <c r="A107" t="s">
        <v>1448</v>
      </c>
      <c r="B107">
        <v>5</v>
      </c>
    </row>
    <row r="108" spans="1:2" x14ac:dyDescent="0.35">
      <c r="A108" t="s">
        <v>1449</v>
      </c>
      <c r="B108">
        <v>21</v>
      </c>
    </row>
    <row r="109" spans="1:2" x14ac:dyDescent="0.35">
      <c r="A109" t="s">
        <v>1450</v>
      </c>
      <c r="B109">
        <v>6</v>
      </c>
    </row>
    <row r="110" spans="1:2" x14ac:dyDescent="0.35">
      <c r="A110" t="s">
        <v>1451</v>
      </c>
      <c r="B110">
        <v>4</v>
      </c>
    </row>
    <row r="111" spans="1:2" x14ac:dyDescent="0.35">
      <c r="A111" t="s">
        <v>1452</v>
      </c>
      <c r="B111">
        <v>2</v>
      </c>
    </row>
    <row r="112" spans="1:2" x14ac:dyDescent="0.35">
      <c r="A112" t="s">
        <v>1459</v>
      </c>
      <c r="B112">
        <v>1</v>
      </c>
    </row>
    <row r="113" spans="1:2" x14ac:dyDescent="0.35">
      <c r="A113" t="s">
        <v>1460</v>
      </c>
      <c r="B113">
        <v>3</v>
      </c>
    </row>
    <row r="114" spans="1:2" x14ac:dyDescent="0.35">
      <c r="A114" t="s">
        <v>1468</v>
      </c>
      <c r="B114">
        <v>11</v>
      </c>
    </row>
    <row r="115" spans="1:2" x14ac:dyDescent="0.35">
      <c r="A115" t="s">
        <v>1469</v>
      </c>
      <c r="B115">
        <v>20</v>
      </c>
    </row>
    <row r="116" spans="1:2" x14ac:dyDescent="0.35">
      <c r="A116" t="s">
        <v>1533</v>
      </c>
      <c r="B116">
        <v>1</v>
      </c>
    </row>
    <row r="117" spans="1:2" x14ac:dyDescent="0.35">
      <c r="A117" t="s">
        <v>1536</v>
      </c>
      <c r="B117">
        <v>4</v>
      </c>
    </row>
    <row r="118" spans="1:2" x14ac:dyDescent="0.35">
      <c r="A118" t="s">
        <v>1543</v>
      </c>
      <c r="B118">
        <v>112</v>
      </c>
    </row>
    <row r="119" spans="1:2" x14ac:dyDescent="0.35">
      <c r="A119" t="s">
        <v>1545</v>
      </c>
      <c r="B119">
        <v>14</v>
      </c>
    </row>
    <row r="120" spans="1:2" x14ac:dyDescent="0.35">
      <c r="A120" t="s">
        <v>1546</v>
      </c>
      <c r="B120">
        <v>7</v>
      </c>
    </row>
    <row r="121" spans="1:2" x14ac:dyDescent="0.35">
      <c r="A121" t="s">
        <v>1549</v>
      </c>
      <c r="B121">
        <v>1</v>
      </c>
    </row>
    <row r="122" spans="1:2" x14ac:dyDescent="0.35">
      <c r="A122" t="s">
        <v>1608</v>
      </c>
      <c r="B122">
        <v>2</v>
      </c>
    </row>
    <row r="123" spans="1:2" x14ac:dyDescent="0.35">
      <c r="A123" t="s">
        <v>1563</v>
      </c>
      <c r="B123">
        <v>3</v>
      </c>
    </row>
    <row r="124" spans="1:2" x14ac:dyDescent="0.35">
      <c r="A124" t="s">
        <v>1564</v>
      </c>
      <c r="B124">
        <v>1</v>
      </c>
    </row>
    <row r="125" spans="1:2" x14ac:dyDescent="0.35">
      <c r="A125" t="s">
        <v>1612</v>
      </c>
      <c r="B125">
        <v>3</v>
      </c>
    </row>
    <row r="126" spans="1:2" x14ac:dyDescent="0.35">
      <c r="A126" t="s">
        <v>1614</v>
      </c>
      <c r="B126">
        <v>1</v>
      </c>
    </row>
    <row r="127" spans="1:2" x14ac:dyDescent="0.35">
      <c r="A127" t="s">
        <v>1615</v>
      </c>
      <c r="B127">
        <v>1</v>
      </c>
    </row>
    <row r="128" spans="1:2" x14ac:dyDescent="0.35">
      <c r="A128" t="s">
        <v>1621</v>
      </c>
      <c r="B128">
        <v>1</v>
      </c>
    </row>
    <row r="129" spans="1:2" x14ac:dyDescent="0.35">
      <c r="A129" t="s">
        <v>1624</v>
      </c>
      <c r="B129">
        <v>6</v>
      </c>
    </row>
    <row r="130" spans="1:2" x14ac:dyDescent="0.35">
      <c r="A130" t="s">
        <v>1627</v>
      </c>
      <c r="B130">
        <v>3</v>
      </c>
    </row>
    <row r="131" spans="1:2" x14ac:dyDescent="0.35">
      <c r="A131" t="s">
        <v>1630</v>
      </c>
      <c r="B131">
        <v>2</v>
      </c>
    </row>
    <row r="132" spans="1:2" x14ac:dyDescent="0.35">
      <c r="A132" t="s">
        <v>1631</v>
      </c>
      <c r="B132">
        <v>1</v>
      </c>
    </row>
    <row r="133" spans="1:2" x14ac:dyDescent="0.35">
      <c r="A133" t="s">
        <v>1637</v>
      </c>
      <c r="B133">
        <v>6</v>
      </c>
    </row>
    <row r="134" spans="1:2" x14ac:dyDescent="0.35">
      <c r="A134" t="s">
        <v>1638</v>
      </c>
      <c r="B134">
        <v>3</v>
      </c>
    </row>
    <row r="135" spans="1:2" x14ac:dyDescent="0.35">
      <c r="A135" t="s">
        <v>1639</v>
      </c>
      <c r="B135">
        <v>1</v>
      </c>
    </row>
    <row r="136" spans="1:2" x14ac:dyDescent="0.35">
      <c r="A136" t="s">
        <v>1643</v>
      </c>
      <c r="B136">
        <v>2</v>
      </c>
    </row>
    <row r="137" spans="1:2" x14ac:dyDescent="0.35">
      <c r="A137" t="s">
        <v>1642</v>
      </c>
      <c r="B137">
        <v>1</v>
      </c>
    </row>
    <row r="138" spans="1:2" x14ac:dyDescent="0.35">
      <c r="A138" t="s">
        <v>1653</v>
      </c>
      <c r="B138">
        <v>1</v>
      </c>
    </row>
    <row r="139" spans="1:2" x14ac:dyDescent="0.35">
      <c r="A139" t="s">
        <v>1654</v>
      </c>
      <c r="B139">
        <v>17</v>
      </c>
    </row>
    <row r="140" spans="1:2" x14ac:dyDescent="0.35">
      <c r="A140" t="s">
        <v>1655</v>
      </c>
      <c r="B140">
        <v>5</v>
      </c>
    </row>
    <row r="141" spans="1:2" x14ac:dyDescent="0.35">
      <c r="A141" t="s">
        <v>1656</v>
      </c>
      <c r="B141">
        <v>5</v>
      </c>
    </row>
    <row r="142" spans="1:2" x14ac:dyDescent="0.35">
      <c r="A142" t="s">
        <v>1657</v>
      </c>
      <c r="B142">
        <v>1</v>
      </c>
    </row>
    <row r="143" spans="1:2" x14ac:dyDescent="0.35">
      <c r="A143" t="s">
        <v>1658</v>
      </c>
      <c r="B143">
        <v>1</v>
      </c>
    </row>
    <row r="144" spans="1:2" x14ac:dyDescent="0.35">
      <c r="A144" t="s">
        <v>1659</v>
      </c>
      <c r="B144">
        <v>1</v>
      </c>
    </row>
    <row r="145" spans="1:2" x14ac:dyDescent="0.35">
      <c r="A145" t="s">
        <v>1660</v>
      </c>
      <c r="B145">
        <v>5</v>
      </c>
    </row>
    <row r="146" spans="1:2" x14ac:dyDescent="0.35">
      <c r="A146" t="s">
        <v>1661</v>
      </c>
      <c r="B146">
        <v>1</v>
      </c>
    </row>
    <row r="147" spans="1:2" x14ac:dyDescent="0.35">
      <c r="A147" t="s">
        <v>1712</v>
      </c>
      <c r="B147">
        <v>1</v>
      </c>
    </row>
    <row r="148" spans="1:2" x14ac:dyDescent="0.35">
      <c r="A148" t="s">
        <v>1713</v>
      </c>
      <c r="B148">
        <v>1</v>
      </c>
    </row>
    <row r="149" spans="1:2" x14ac:dyDescent="0.35">
      <c r="A149" t="s">
        <v>1715</v>
      </c>
      <c r="B149">
        <v>7</v>
      </c>
    </row>
    <row r="150" spans="1:2" x14ac:dyDescent="0.35">
      <c r="A150" t="s">
        <v>1733</v>
      </c>
      <c r="B150">
        <v>85</v>
      </c>
    </row>
    <row r="151" spans="1:2" x14ac:dyDescent="0.35">
      <c r="A151" t="s">
        <v>1739</v>
      </c>
      <c r="B151">
        <v>14</v>
      </c>
    </row>
    <row r="152" spans="1:2" x14ac:dyDescent="0.35">
      <c r="A152" t="s">
        <v>1740</v>
      </c>
      <c r="B152">
        <v>4</v>
      </c>
    </row>
    <row r="153" spans="1:2" x14ac:dyDescent="0.35">
      <c r="A153" t="s">
        <v>1741</v>
      </c>
      <c r="B153">
        <v>3</v>
      </c>
    </row>
    <row r="154" spans="1:2" x14ac:dyDescent="0.35">
      <c r="A154" t="s">
        <v>1742</v>
      </c>
      <c r="B154">
        <v>3</v>
      </c>
    </row>
    <row r="155" spans="1:2" x14ac:dyDescent="0.35">
      <c r="A155" t="s">
        <v>1743</v>
      </c>
      <c r="B155">
        <v>2</v>
      </c>
    </row>
    <row r="156" spans="1:2" x14ac:dyDescent="0.35">
      <c r="A156" t="s">
        <v>1745</v>
      </c>
      <c r="B156">
        <v>3</v>
      </c>
    </row>
    <row r="157" spans="1:2" x14ac:dyDescent="0.35">
      <c r="A157" t="s">
        <v>1746</v>
      </c>
      <c r="B157">
        <v>1</v>
      </c>
    </row>
    <row r="158" spans="1:2" x14ac:dyDescent="0.35">
      <c r="A158" t="s">
        <v>1793</v>
      </c>
      <c r="B158">
        <v>2</v>
      </c>
    </row>
    <row r="159" spans="1:2" x14ac:dyDescent="0.35">
      <c r="A159" t="s">
        <v>1801</v>
      </c>
      <c r="B159">
        <v>1</v>
      </c>
    </row>
    <row r="160" spans="1:2" x14ac:dyDescent="0.35">
      <c r="A160" t="s">
        <v>1802</v>
      </c>
      <c r="B160">
        <v>1</v>
      </c>
    </row>
    <row r="161" spans="1:2" x14ac:dyDescent="0.35">
      <c r="A161" t="s">
        <v>1803</v>
      </c>
      <c r="B161">
        <v>1</v>
      </c>
    </row>
    <row r="162" spans="1:2" x14ac:dyDescent="0.35">
      <c r="A162" t="s">
        <v>1817</v>
      </c>
      <c r="B162">
        <v>9</v>
      </c>
    </row>
    <row r="163" spans="1:2" x14ac:dyDescent="0.35">
      <c r="A163" t="s">
        <v>1818</v>
      </c>
      <c r="B163">
        <v>2</v>
      </c>
    </row>
    <row r="164" spans="1:2" x14ac:dyDescent="0.35">
      <c r="A164" t="s">
        <v>1831</v>
      </c>
      <c r="B164">
        <v>2</v>
      </c>
    </row>
    <row r="165" spans="1:2" x14ac:dyDescent="0.35">
      <c r="A165" t="s">
        <v>1886</v>
      </c>
      <c r="B165">
        <v>22</v>
      </c>
    </row>
    <row r="166" spans="1:2" x14ac:dyDescent="0.35">
      <c r="A166" t="s">
        <v>1895</v>
      </c>
      <c r="B166">
        <v>1</v>
      </c>
    </row>
    <row r="167" spans="1:2" x14ac:dyDescent="0.35">
      <c r="A167" t="s">
        <v>1906</v>
      </c>
      <c r="B167">
        <v>1</v>
      </c>
    </row>
    <row r="168" spans="1:2" x14ac:dyDescent="0.35">
      <c r="A168" t="s">
        <v>1907</v>
      </c>
      <c r="B168">
        <v>1</v>
      </c>
    </row>
    <row r="169" spans="1:2" x14ac:dyDescent="0.35">
      <c r="A169" t="s">
        <v>1908</v>
      </c>
      <c r="B169">
        <v>1</v>
      </c>
    </row>
    <row r="170" spans="1:2" x14ac:dyDescent="0.35">
      <c r="A170" t="s">
        <v>1912</v>
      </c>
      <c r="B170">
        <v>8</v>
      </c>
    </row>
    <row r="171" spans="1:2" x14ac:dyDescent="0.35">
      <c r="A171" t="s">
        <v>1917</v>
      </c>
      <c r="B171">
        <v>1</v>
      </c>
    </row>
    <row r="172" spans="1:2" x14ac:dyDescent="0.35">
      <c r="A172" t="s">
        <v>1918</v>
      </c>
      <c r="B172">
        <v>2</v>
      </c>
    </row>
    <row r="173" spans="1:2" x14ac:dyDescent="0.35">
      <c r="A173" t="s">
        <v>1922</v>
      </c>
      <c r="B173">
        <v>106</v>
      </c>
    </row>
    <row r="174" spans="1:2" x14ac:dyDescent="0.35">
      <c r="A174" t="s">
        <v>1997</v>
      </c>
      <c r="B174">
        <v>3</v>
      </c>
    </row>
    <row r="175" spans="1:2" x14ac:dyDescent="0.35">
      <c r="A175" t="s">
        <v>2002</v>
      </c>
      <c r="B175">
        <v>3</v>
      </c>
    </row>
    <row r="176" spans="1:2" x14ac:dyDescent="0.35">
      <c r="A176" t="s">
        <v>2006</v>
      </c>
      <c r="B176">
        <v>2</v>
      </c>
    </row>
    <row r="177" spans="1:2" x14ac:dyDescent="0.35">
      <c r="A177" t="s">
        <v>2436</v>
      </c>
      <c r="B177">
        <v>3</v>
      </c>
    </row>
    <row r="178" spans="1:2" x14ac:dyDescent="0.35">
      <c r="A178" t="s">
        <v>2023</v>
      </c>
      <c r="B178">
        <v>11</v>
      </c>
    </row>
    <row r="179" spans="1:2" x14ac:dyDescent="0.35">
      <c r="A179" t="s">
        <v>2024</v>
      </c>
      <c r="B179">
        <v>1</v>
      </c>
    </row>
    <row r="180" spans="1:2" x14ac:dyDescent="0.35">
      <c r="A180" t="s">
        <v>2026</v>
      </c>
      <c r="B180">
        <v>1</v>
      </c>
    </row>
    <row r="181" spans="1:2" x14ac:dyDescent="0.35">
      <c r="A181" t="s">
        <v>2027</v>
      </c>
      <c r="B181">
        <v>2</v>
      </c>
    </row>
    <row r="182" spans="1:2" x14ac:dyDescent="0.35">
      <c r="A182" t="s">
        <v>2030</v>
      </c>
      <c r="B182">
        <v>1</v>
      </c>
    </row>
    <row r="183" spans="1:2" x14ac:dyDescent="0.35">
      <c r="A183" t="s">
        <v>2096</v>
      </c>
      <c r="B183">
        <v>1</v>
      </c>
    </row>
    <row r="184" spans="1:2" x14ac:dyDescent="0.35">
      <c r="A184" t="s">
        <v>2097</v>
      </c>
      <c r="B184">
        <v>9</v>
      </c>
    </row>
    <row r="185" spans="1:2" x14ac:dyDescent="0.35">
      <c r="A185" t="s">
        <v>2098</v>
      </c>
      <c r="B185">
        <v>71</v>
      </c>
    </row>
    <row r="186" spans="1:2" x14ac:dyDescent="0.35">
      <c r="A186" t="s">
        <v>2099</v>
      </c>
      <c r="B186">
        <v>13</v>
      </c>
    </row>
    <row r="187" spans="1:2" x14ac:dyDescent="0.35">
      <c r="A187" t="s">
        <v>2100</v>
      </c>
      <c r="B187">
        <v>3</v>
      </c>
    </row>
    <row r="188" spans="1:2" x14ac:dyDescent="0.35">
      <c r="A188" t="s">
        <v>2101</v>
      </c>
      <c r="B188">
        <v>1</v>
      </c>
    </row>
    <row r="189" spans="1:2" x14ac:dyDescent="0.35">
      <c r="A189" t="s">
        <v>2132</v>
      </c>
      <c r="B189">
        <v>10</v>
      </c>
    </row>
    <row r="190" spans="1:2" x14ac:dyDescent="0.35">
      <c r="A190" t="s">
        <v>2133</v>
      </c>
      <c r="B190">
        <v>55</v>
      </c>
    </row>
    <row r="191" spans="1:2" x14ac:dyDescent="0.35">
      <c r="A191" t="s">
        <v>2134</v>
      </c>
      <c r="B191">
        <v>32</v>
      </c>
    </row>
    <row r="192" spans="1:2" x14ac:dyDescent="0.35">
      <c r="A192" t="s">
        <v>2135</v>
      </c>
      <c r="B192">
        <v>1</v>
      </c>
    </row>
    <row r="193" spans="1:2" x14ac:dyDescent="0.35">
      <c r="A193" t="s">
        <v>2139</v>
      </c>
      <c r="B193">
        <v>1</v>
      </c>
    </row>
    <row r="194" spans="1:2" x14ac:dyDescent="0.35">
      <c r="A194" t="s">
        <v>2141</v>
      </c>
      <c r="B194">
        <v>1</v>
      </c>
    </row>
    <row r="195" spans="1:2" x14ac:dyDescent="0.35">
      <c r="A195" t="s">
        <v>2142</v>
      </c>
      <c r="B195">
        <v>20</v>
      </c>
    </row>
    <row r="196" spans="1:2" x14ac:dyDescent="0.35">
      <c r="A196" t="s">
        <v>2144</v>
      </c>
      <c r="B196">
        <v>6</v>
      </c>
    </row>
    <row r="197" spans="1:2" x14ac:dyDescent="0.35">
      <c r="A197" t="s">
        <v>2145</v>
      </c>
      <c r="B197">
        <v>1</v>
      </c>
    </row>
    <row r="198" spans="1:2" x14ac:dyDescent="0.35">
      <c r="A198" t="s">
        <v>2147</v>
      </c>
      <c r="B198">
        <v>5</v>
      </c>
    </row>
    <row r="199" spans="1:2" x14ac:dyDescent="0.35">
      <c r="A199" t="s">
        <v>2148</v>
      </c>
      <c r="B199">
        <v>3</v>
      </c>
    </row>
    <row r="200" spans="1:2" x14ac:dyDescent="0.35">
      <c r="A200" t="s">
        <v>2149</v>
      </c>
      <c r="B200">
        <v>1</v>
      </c>
    </row>
    <row r="201" spans="1:2" x14ac:dyDescent="0.35">
      <c r="A201" t="s">
        <v>1044</v>
      </c>
      <c r="B201">
        <v>0</v>
      </c>
    </row>
    <row r="202" spans="1:2" x14ac:dyDescent="0.35">
      <c r="A202" t="s">
        <v>2270</v>
      </c>
      <c r="B202">
        <v>0</v>
      </c>
    </row>
    <row r="203" spans="1:2" x14ac:dyDescent="0.35">
      <c r="A203" t="s">
        <v>131</v>
      </c>
      <c r="B203">
        <v>4149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440"/>
  <sheetViews>
    <sheetView topLeftCell="A423" workbookViewId="0">
      <selection activeCell="C808" sqref="C808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205</v>
      </c>
    </row>
    <row r="4" spans="1:7" x14ac:dyDescent="0.35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5">
      <c r="A5">
        <v>2023</v>
      </c>
      <c r="B5">
        <v>1</v>
      </c>
      <c r="C5" t="s">
        <v>1167</v>
      </c>
      <c r="D5" t="s">
        <v>409</v>
      </c>
      <c r="E5" s="18">
        <v>31500</v>
      </c>
      <c r="F5" s="38">
        <v>-31500</v>
      </c>
      <c r="G5" s="18">
        <v>0</v>
      </c>
    </row>
    <row r="6" spans="1:7" x14ac:dyDescent="0.35">
      <c r="C6" t="s">
        <v>1170</v>
      </c>
      <c r="D6" t="s">
        <v>665</v>
      </c>
      <c r="E6" s="18">
        <v>6380.5</v>
      </c>
      <c r="F6" s="38">
        <v>-6380.5</v>
      </c>
      <c r="G6" s="18">
        <v>0</v>
      </c>
    </row>
    <row r="7" spans="1:7" x14ac:dyDescent="0.35">
      <c r="C7" t="s">
        <v>1171</v>
      </c>
      <c r="D7" t="s">
        <v>409</v>
      </c>
      <c r="E7" s="18">
        <v>9213.5</v>
      </c>
      <c r="F7" s="38">
        <v>-9213.5</v>
      </c>
      <c r="G7" s="18">
        <v>0</v>
      </c>
    </row>
    <row r="8" spans="1:7" x14ac:dyDescent="0.35">
      <c r="C8" t="s">
        <v>1172</v>
      </c>
      <c r="D8" t="s">
        <v>491</v>
      </c>
      <c r="E8" s="18">
        <v>3373.5</v>
      </c>
      <c r="F8" s="38">
        <v>-3373.5</v>
      </c>
      <c r="G8" s="18">
        <v>0</v>
      </c>
    </row>
    <row r="9" spans="1:7" x14ac:dyDescent="0.35">
      <c r="C9" t="s">
        <v>1173</v>
      </c>
      <c r="D9" t="s">
        <v>665</v>
      </c>
      <c r="E9" s="18">
        <v>2936.5</v>
      </c>
      <c r="F9" s="38">
        <v>-2936.5</v>
      </c>
      <c r="G9" s="18">
        <v>0</v>
      </c>
    </row>
    <row r="10" spans="1:7" x14ac:dyDescent="0.35">
      <c r="C10" t="s">
        <v>1174</v>
      </c>
      <c r="D10" t="s">
        <v>409</v>
      </c>
      <c r="E10" s="18">
        <v>800</v>
      </c>
      <c r="F10" s="38">
        <v>-800</v>
      </c>
      <c r="G10" s="18">
        <v>0</v>
      </c>
    </row>
    <row r="11" spans="1:7" x14ac:dyDescent="0.35">
      <c r="C11" t="s">
        <v>1176</v>
      </c>
      <c r="D11" t="s">
        <v>7</v>
      </c>
      <c r="E11" s="18">
        <v>1804</v>
      </c>
      <c r="F11" s="38">
        <v>-1804</v>
      </c>
      <c r="G11" s="18">
        <v>0</v>
      </c>
    </row>
    <row r="12" spans="1:7" x14ac:dyDescent="0.35">
      <c r="C12" t="s">
        <v>1177</v>
      </c>
      <c r="D12" t="s">
        <v>262</v>
      </c>
      <c r="E12" s="18">
        <v>2132.5</v>
      </c>
      <c r="F12" s="38">
        <v>-2132.5</v>
      </c>
      <c r="G12" s="18">
        <v>0</v>
      </c>
    </row>
    <row r="13" spans="1:7" x14ac:dyDescent="0.35">
      <c r="C13" t="s">
        <v>1179</v>
      </c>
      <c r="D13" t="s">
        <v>665</v>
      </c>
      <c r="E13" s="18">
        <v>2440</v>
      </c>
      <c r="F13" s="38">
        <v>-2440</v>
      </c>
      <c r="G13" s="18">
        <v>0</v>
      </c>
    </row>
    <row r="14" spans="1:7" x14ac:dyDescent="0.35">
      <c r="C14" t="s">
        <v>1180</v>
      </c>
      <c r="D14" t="s">
        <v>62</v>
      </c>
      <c r="E14" s="18">
        <v>14268</v>
      </c>
      <c r="F14" s="38">
        <v>-14268</v>
      </c>
      <c r="G14" s="18">
        <v>0</v>
      </c>
    </row>
    <row r="15" spans="1:7" x14ac:dyDescent="0.35">
      <c r="C15" t="s">
        <v>1181</v>
      </c>
      <c r="D15" t="s">
        <v>409</v>
      </c>
      <c r="E15" s="18">
        <v>15570.5</v>
      </c>
      <c r="F15" s="38">
        <v>-15570.5</v>
      </c>
      <c r="G15" s="18">
        <v>0</v>
      </c>
    </row>
    <row r="16" spans="1:7" x14ac:dyDescent="0.35">
      <c r="C16" t="s">
        <v>1182</v>
      </c>
      <c r="D16" t="s">
        <v>637</v>
      </c>
      <c r="E16" s="18">
        <v>256</v>
      </c>
      <c r="F16" s="38">
        <v>-256</v>
      </c>
      <c r="G16" s="18">
        <v>0</v>
      </c>
    </row>
    <row r="17" spans="2:7" x14ac:dyDescent="0.35">
      <c r="C17" t="s">
        <v>1183</v>
      </c>
      <c r="D17" t="s">
        <v>665</v>
      </c>
      <c r="E17" s="18">
        <v>1800.5</v>
      </c>
      <c r="F17" s="38">
        <v>-1800.5</v>
      </c>
      <c r="G17" s="18">
        <v>0</v>
      </c>
    </row>
    <row r="18" spans="2:7" x14ac:dyDescent="0.35">
      <c r="C18" t="s">
        <v>1188</v>
      </c>
      <c r="D18" t="s">
        <v>958</v>
      </c>
      <c r="E18" s="18">
        <v>250</v>
      </c>
      <c r="F18" s="38">
        <v>-250</v>
      </c>
      <c r="G18" s="18">
        <v>0</v>
      </c>
    </row>
    <row r="19" spans="2:7" x14ac:dyDescent="0.35">
      <c r="C19" t="s">
        <v>1189</v>
      </c>
      <c r="D19" t="s">
        <v>409</v>
      </c>
      <c r="E19" s="18">
        <v>14150.5</v>
      </c>
      <c r="F19" s="38">
        <v>-14150.5</v>
      </c>
      <c r="G19" s="18">
        <v>0</v>
      </c>
    </row>
    <row r="20" spans="2:7" x14ac:dyDescent="0.35">
      <c r="C20" t="s">
        <v>1190</v>
      </c>
      <c r="D20" t="s">
        <v>491</v>
      </c>
      <c r="E20" s="18">
        <v>2832</v>
      </c>
      <c r="F20" s="38">
        <v>-2832</v>
      </c>
      <c r="G20" s="18">
        <v>0</v>
      </c>
    </row>
    <row r="21" spans="2:7" x14ac:dyDescent="0.35">
      <c r="C21" t="s">
        <v>1191</v>
      </c>
      <c r="D21" t="s">
        <v>637</v>
      </c>
      <c r="E21" s="18">
        <v>1936</v>
      </c>
      <c r="F21" s="38">
        <v>-1936</v>
      </c>
      <c r="G21" s="18">
        <v>0</v>
      </c>
    </row>
    <row r="22" spans="2:7" x14ac:dyDescent="0.35">
      <c r="C22" t="s">
        <v>1192</v>
      </c>
      <c r="D22" t="s">
        <v>62</v>
      </c>
      <c r="E22" s="18">
        <v>17129</v>
      </c>
      <c r="F22" s="38">
        <v>-17129</v>
      </c>
      <c r="G22" s="18">
        <v>0</v>
      </c>
    </row>
    <row r="23" spans="2:7" x14ac:dyDescent="0.35">
      <c r="C23" t="s">
        <v>1193</v>
      </c>
      <c r="D23" t="s">
        <v>409</v>
      </c>
      <c r="E23" s="18">
        <v>14565</v>
      </c>
      <c r="F23" s="38">
        <v>-14565</v>
      </c>
      <c r="G23" s="18">
        <v>0</v>
      </c>
    </row>
    <row r="24" spans="2:7" x14ac:dyDescent="0.35">
      <c r="C24" t="s">
        <v>1194</v>
      </c>
      <c r="D24" t="s">
        <v>400</v>
      </c>
      <c r="E24" s="18">
        <v>6152.1</v>
      </c>
      <c r="F24" s="38">
        <v>-6152.1</v>
      </c>
      <c r="G24" s="18">
        <v>0</v>
      </c>
    </row>
    <row r="25" spans="2:7" x14ac:dyDescent="0.35">
      <c r="C25" t="s">
        <v>1195</v>
      </c>
      <c r="D25" t="s">
        <v>58</v>
      </c>
      <c r="E25" s="18">
        <v>5616</v>
      </c>
      <c r="F25" s="38">
        <v>-5616</v>
      </c>
      <c r="G25" s="18">
        <v>0</v>
      </c>
    </row>
    <row r="26" spans="2:7" x14ac:dyDescent="0.35">
      <c r="C26" t="s">
        <v>1203</v>
      </c>
      <c r="D26" t="s">
        <v>1196</v>
      </c>
      <c r="E26" s="18">
        <v>2917.8</v>
      </c>
      <c r="F26" s="38">
        <v>-2917.8</v>
      </c>
      <c r="G26" s="18">
        <v>0</v>
      </c>
    </row>
    <row r="27" spans="2:7" x14ac:dyDescent="0.35">
      <c r="C27" t="s">
        <v>1204</v>
      </c>
      <c r="D27" t="s">
        <v>409</v>
      </c>
      <c r="E27" s="18">
        <v>14617.8</v>
      </c>
      <c r="F27" s="38">
        <v>-14617.8</v>
      </c>
      <c r="G27" s="18">
        <v>0</v>
      </c>
    </row>
    <row r="28" spans="2:7" x14ac:dyDescent="0.35">
      <c r="C28" t="s">
        <v>1205</v>
      </c>
      <c r="D28" t="s">
        <v>637</v>
      </c>
      <c r="E28" s="18">
        <v>570</v>
      </c>
      <c r="F28" s="38">
        <v>-570</v>
      </c>
      <c r="G28" s="18">
        <v>0</v>
      </c>
    </row>
    <row r="29" spans="2:7" x14ac:dyDescent="0.35">
      <c r="B29" s="17" t="s">
        <v>254</v>
      </c>
      <c r="C29" s="17"/>
      <c r="D29" s="17"/>
      <c r="E29" s="19">
        <v>173211.69999999998</v>
      </c>
      <c r="F29" s="39">
        <v>-173211.69999999998</v>
      </c>
      <c r="G29" s="19">
        <v>0</v>
      </c>
    </row>
    <row r="30" spans="2:7" x14ac:dyDescent="0.35">
      <c r="B30">
        <v>2</v>
      </c>
      <c r="C30" t="s">
        <v>1234</v>
      </c>
      <c r="D30" t="s">
        <v>1196</v>
      </c>
      <c r="E30" s="18">
        <v>3555</v>
      </c>
      <c r="F30" s="38">
        <v>-3555</v>
      </c>
      <c r="G30" s="18">
        <v>0</v>
      </c>
    </row>
    <row r="31" spans="2:7" x14ac:dyDescent="0.35">
      <c r="C31" t="s">
        <v>1236</v>
      </c>
      <c r="D31" t="s">
        <v>491</v>
      </c>
      <c r="E31" s="18">
        <v>2475</v>
      </c>
      <c r="F31" s="38">
        <v>-2475</v>
      </c>
      <c r="G31" s="18">
        <v>0</v>
      </c>
    </row>
    <row r="32" spans="2:7" x14ac:dyDescent="0.35">
      <c r="C32" t="s">
        <v>1237</v>
      </c>
      <c r="D32" t="s">
        <v>409</v>
      </c>
      <c r="E32" s="18">
        <v>7081.8</v>
      </c>
      <c r="F32" s="38">
        <v>-7081.8</v>
      </c>
      <c r="G32" s="18">
        <v>0</v>
      </c>
    </row>
    <row r="33" spans="3:7" x14ac:dyDescent="0.35">
      <c r="C33" t="s">
        <v>1239</v>
      </c>
      <c r="D33" t="s">
        <v>637</v>
      </c>
      <c r="E33" s="18">
        <v>2956</v>
      </c>
      <c r="F33" s="38">
        <v>-2956</v>
      </c>
      <c r="G33" s="18">
        <v>0</v>
      </c>
    </row>
    <row r="34" spans="3:7" x14ac:dyDescent="0.35">
      <c r="C34" t="s">
        <v>1244</v>
      </c>
      <c r="D34" t="s">
        <v>1196</v>
      </c>
      <c r="E34" s="18">
        <v>6947</v>
      </c>
      <c r="F34" s="38">
        <v>-6947</v>
      </c>
      <c r="G34" s="18">
        <v>0</v>
      </c>
    </row>
    <row r="35" spans="3:7" x14ac:dyDescent="0.35">
      <c r="C35" t="s">
        <v>1245</v>
      </c>
      <c r="D35" t="s">
        <v>409</v>
      </c>
      <c r="E35" s="18">
        <v>13868.8</v>
      </c>
      <c r="F35" s="38">
        <v>-13868.8</v>
      </c>
      <c r="G35" s="18">
        <v>4.5474735088646412E-13</v>
      </c>
    </row>
    <row r="36" spans="3:7" x14ac:dyDescent="0.35">
      <c r="C36" t="s">
        <v>1247</v>
      </c>
      <c r="D36" t="s">
        <v>409</v>
      </c>
      <c r="E36" s="18">
        <v>250</v>
      </c>
      <c r="F36" s="38">
        <v>-250</v>
      </c>
      <c r="G36" s="18">
        <v>0</v>
      </c>
    </row>
    <row r="37" spans="3:7" x14ac:dyDescent="0.35">
      <c r="C37" t="s">
        <v>1248</v>
      </c>
      <c r="D37" t="s">
        <v>637</v>
      </c>
      <c r="E37" s="18">
        <v>110</v>
      </c>
      <c r="F37" s="38">
        <v>-110</v>
      </c>
      <c r="G37" s="18">
        <v>0</v>
      </c>
    </row>
    <row r="38" spans="3:7" x14ac:dyDescent="0.35">
      <c r="C38" t="s">
        <v>1249</v>
      </c>
      <c r="D38" t="s">
        <v>491</v>
      </c>
      <c r="E38" s="18">
        <v>2730</v>
      </c>
      <c r="F38" s="38">
        <v>-2730</v>
      </c>
      <c r="G38" s="18">
        <v>0</v>
      </c>
    </row>
    <row r="39" spans="3:7" x14ac:dyDescent="0.35">
      <c r="C39" t="s">
        <v>1251</v>
      </c>
      <c r="D39" t="s">
        <v>62</v>
      </c>
      <c r="E39" s="18">
        <v>10765</v>
      </c>
      <c r="F39" s="38">
        <v>-10765</v>
      </c>
      <c r="G39" s="18">
        <v>0</v>
      </c>
    </row>
    <row r="40" spans="3:7" x14ac:dyDescent="0.35">
      <c r="C40" t="s">
        <v>1254</v>
      </c>
      <c r="D40" t="s">
        <v>409</v>
      </c>
      <c r="E40" s="18">
        <v>15226.8</v>
      </c>
      <c r="F40" s="38">
        <v>-15226.8</v>
      </c>
      <c r="G40" s="18">
        <v>0</v>
      </c>
    </row>
    <row r="41" spans="3:7" x14ac:dyDescent="0.35">
      <c r="C41" t="s">
        <v>1255</v>
      </c>
      <c r="D41" t="s">
        <v>409</v>
      </c>
      <c r="E41" s="18">
        <v>312.5</v>
      </c>
      <c r="F41" s="38">
        <v>-312.5</v>
      </c>
      <c r="G41" s="18">
        <v>0</v>
      </c>
    </row>
    <row r="42" spans="3:7" x14ac:dyDescent="0.35">
      <c r="C42" t="s">
        <v>1256</v>
      </c>
      <c r="D42" t="s">
        <v>400</v>
      </c>
      <c r="E42" s="18">
        <v>450</v>
      </c>
      <c r="F42" s="38">
        <v>-450</v>
      </c>
      <c r="G42" s="18">
        <v>0</v>
      </c>
    </row>
    <row r="43" spans="3:7" x14ac:dyDescent="0.35">
      <c r="C43" t="s">
        <v>1262</v>
      </c>
      <c r="D43" t="s">
        <v>1257</v>
      </c>
      <c r="E43" s="18">
        <v>861</v>
      </c>
      <c r="F43" s="38">
        <v>-861</v>
      </c>
      <c r="G43" s="18">
        <v>0</v>
      </c>
    </row>
    <row r="44" spans="3:7" x14ac:dyDescent="0.35">
      <c r="C44" t="s">
        <v>1263</v>
      </c>
      <c r="D44" t="s">
        <v>409</v>
      </c>
      <c r="E44" s="18">
        <v>13369.6</v>
      </c>
      <c r="F44" s="38">
        <v>-13369.6</v>
      </c>
      <c r="G44" s="18">
        <v>0</v>
      </c>
    </row>
    <row r="45" spans="3:7" x14ac:dyDescent="0.35">
      <c r="C45" t="s">
        <v>1266</v>
      </c>
      <c r="D45" t="s">
        <v>409</v>
      </c>
      <c r="E45" s="18">
        <v>437.5</v>
      </c>
      <c r="F45" s="38">
        <v>-437.5</v>
      </c>
      <c r="G45" s="18">
        <v>0</v>
      </c>
    </row>
    <row r="46" spans="3:7" x14ac:dyDescent="0.35">
      <c r="C46" t="s">
        <v>1267</v>
      </c>
      <c r="D46" t="s">
        <v>409</v>
      </c>
      <c r="E46" s="18">
        <v>7304</v>
      </c>
      <c r="F46" s="38">
        <v>-7304</v>
      </c>
      <c r="G46" s="18">
        <v>0</v>
      </c>
    </row>
    <row r="47" spans="3:7" x14ac:dyDescent="0.35">
      <c r="C47" t="s">
        <v>1268</v>
      </c>
      <c r="D47" t="s">
        <v>637</v>
      </c>
      <c r="E47" s="18">
        <v>202</v>
      </c>
      <c r="F47" s="38">
        <v>-202</v>
      </c>
      <c r="G47" s="18">
        <v>0</v>
      </c>
    </row>
    <row r="48" spans="3:7" x14ac:dyDescent="0.35">
      <c r="C48" t="s">
        <v>1271</v>
      </c>
      <c r="D48" t="s">
        <v>491</v>
      </c>
      <c r="E48" s="18">
        <v>2475</v>
      </c>
      <c r="F48" s="38">
        <v>-2475</v>
      </c>
      <c r="G48" s="18">
        <v>0</v>
      </c>
    </row>
    <row r="49" spans="2:7" x14ac:dyDescent="0.35">
      <c r="C49" t="s">
        <v>1273</v>
      </c>
      <c r="D49" t="s">
        <v>23</v>
      </c>
      <c r="E49" s="18">
        <v>1620</v>
      </c>
      <c r="F49" s="38">
        <v>-1620</v>
      </c>
      <c r="G49" s="18">
        <v>0</v>
      </c>
    </row>
    <row r="50" spans="2:7" x14ac:dyDescent="0.35">
      <c r="C50" t="s">
        <v>1274</v>
      </c>
      <c r="D50" t="s">
        <v>409</v>
      </c>
      <c r="E50" s="18">
        <v>750</v>
      </c>
      <c r="F50" s="38">
        <v>-750</v>
      </c>
      <c r="G50" s="18">
        <v>0</v>
      </c>
    </row>
    <row r="51" spans="2:7" x14ac:dyDescent="0.35">
      <c r="C51" t="s">
        <v>1275</v>
      </c>
      <c r="D51" t="s">
        <v>409</v>
      </c>
      <c r="E51" s="18">
        <v>43750</v>
      </c>
      <c r="F51" s="38">
        <v>-43750</v>
      </c>
      <c r="G51" s="18">
        <v>0</v>
      </c>
    </row>
    <row r="52" spans="2:7" x14ac:dyDescent="0.35">
      <c r="C52" t="s">
        <v>1276</v>
      </c>
      <c r="D52" t="s">
        <v>859</v>
      </c>
      <c r="E52" s="18">
        <v>1059.5</v>
      </c>
      <c r="F52" s="38">
        <v>-1059.5</v>
      </c>
      <c r="G52" s="18">
        <v>0</v>
      </c>
    </row>
    <row r="53" spans="2:7" x14ac:dyDescent="0.35">
      <c r="C53" t="s">
        <v>1277</v>
      </c>
      <c r="D53" t="s">
        <v>409</v>
      </c>
      <c r="E53" s="18">
        <v>1567.5</v>
      </c>
      <c r="F53" s="38">
        <v>-1567.5</v>
      </c>
      <c r="G53" s="18">
        <v>0</v>
      </c>
    </row>
    <row r="54" spans="2:7" x14ac:dyDescent="0.35">
      <c r="C54" t="s">
        <v>1280</v>
      </c>
      <c r="D54" t="s">
        <v>400</v>
      </c>
      <c r="E54" s="18">
        <v>842.4</v>
      </c>
      <c r="F54" s="38">
        <v>-842.40000000000009</v>
      </c>
      <c r="G54" s="18">
        <v>0</v>
      </c>
    </row>
    <row r="55" spans="2:7" x14ac:dyDescent="0.35">
      <c r="C55" t="s">
        <v>1281</v>
      </c>
      <c r="D55" t="s">
        <v>400</v>
      </c>
      <c r="E55" s="18">
        <v>312.5</v>
      </c>
      <c r="F55" s="38">
        <v>-312.5</v>
      </c>
      <c r="G55" s="18">
        <v>0</v>
      </c>
    </row>
    <row r="56" spans="2:7" x14ac:dyDescent="0.35">
      <c r="B56" s="17" t="s">
        <v>272</v>
      </c>
      <c r="C56" s="17"/>
      <c r="D56" s="17"/>
      <c r="E56" s="19">
        <v>141278.9</v>
      </c>
      <c r="F56" s="39">
        <v>-141278.9</v>
      </c>
      <c r="G56" s="19">
        <v>4.5474735088646412E-13</v>
      </c>
    </row>
    <row r="57" spans="2:7" x14ac:dyDescent="0.35">
      <c r="B57">
        <v>3</v>
      </c>
      <c r="C57" t="s">
        <v>1282</v>
      </c>
      <c r="D57" t="s">
        <v>637</v>
      </c>
      <c r="E57" s="18">
        <v>1936</v>
      </c>
      <c r="F57" s="38">
        <v>-1936</v>
      </c>
      <c r="G57" s="18">
        <v>0</v>
      </c>
    </row>
    <row r="58" spans="2:7" x14ac:dyDescent="0.35">
      <c r="C58" t="s">
        <v>1302</v>
      </c>
      <c r="D58" t="s">
        <v>7</v>
      </c>
      <c r="E58" s="18">
        <v>2716</v>
      </c>
      <c r="F58" s="38">
        <v>-2716</v>
      </c>
      <c r="G58" s="18">
        <v>0</v>
      </c>
    </row>
    <row r="59" spans="2:7" x14ac:dyDescent="0.35">
      <c r="C59" t="s">
        <v>1306</v>
      </c>
      <c r="D59" t="s">
        <v>1304</v>
      </c>
      <c r="E59" s="18">
        <v>366</v>
      </c>
      <c r="F59" s="38">
        <v>-366</v>
      </c>
      <c r="G59" s="18">
        <v>0</v>
      </c>
    </row>
    <row r="60" spans="2:7" x14ac:dyDescent="0.35">
      <c r="C60" t="s">
        <v>1307</v>
      </c>
      <c r="D60" t="s">
        <v>409</v>
      </c>
      <c r="E60" s="18">
        <v>937.5</v>
      </c>
      <c r="F60" s="38">
        <v>-937.5</v>
      </c>
      <c r="G60" s="18">
        <v>0</v>
      </c>
    </row>
    <row r="61" spans="2:7" x14ac:dyDescent="0.35">
      <c r="C61" t="s">
        <v>1311</v>
      </c>
      <c r="D61" t="s">
        <v>409</v>
      </c>
      <c r="E61" s="18">
        <v>42610</v>
      </c>
      <c r="F61" s="38">
        <v>-42610</v>
      </c>
      <c r="G61" s="18">
        <v>0</v>
      </c>
    </row>
    <row r="62" spans="2:7" x14ac:dyDescent="0.35">
      <c r="C62" t="s">
        <v>1312</v>
      </c>
      <c r="D62" t="s">
        <v>1309</v>
      </c>
      <c r="E62" s="18">
        <v>4784.3999999999996</v>
      </c>
      <c r="F62" s="38">
        <v>-4784.3999999999996</v>
      </c>
      <c r="G62" s="18">
        <v>0</v>
      </c>
    </row>
    <row r="63" spans="2:7" x14ac:dyDescent="0.35">
      <c r="C63" t="s">
        <v>1313</v>
      </c>
      <c r="D63" t="s">
        <v>1304</v>
      </c>
      <c r="E63" s="18">
        <v>1425</v>
      </c>
      <c r="F63" s="38">
        <v>-1425</v>
      </c>
      <c r="G63" s="18">
        <v>0</v>
      </c>
    </row>
    <row r="64" spans="2:7" x14ac:dyDescent="0.35">
      <c r="C64" t="s">
        <v>1318</v>
      </c>
      <c r="D64" t="s">
        <v>491</v>
      </c>
      <c r="E64" s="18">
        <v>2475</v>
      </c>
      <c r="F64" s="38">
        <v>-2475</v>
      </c>
      <c r="G64" s="18">
        <v>0</v>
      </c>
    </row>
    <row r="65" spans="3:7" x14ac:dyDescent="0.35">
      <c r="C65" t="s">
        <v>1319</v>
      </c>
      <c r="D65" t="s">
        <v>400</v>
      </c>
      <c r="E65" s="18">
        <v>4406.3999999999996</v>
      </c>
      <c r="F65" s="38">
        <v>-4406.3999999999996</v>
      </c>
      <c r="G65" s="18">
        <v>-1.1368683772161603E-13</v>
      </c>
    </row>
    <row r="66" spans="3:7" x14ac:dyDescent="0.35">
      <c r="C66" t="s">
        <v>1320</v>
      </c>
      <c r="D66" t="s">
        <v>400</v>
      </c>
      <c r="E66" s="18">
        <v>1020.5</v>
      </c>
      <c r="F66" s="38">
        <v>-1020.5</v>
      </c>
      <c r="G66" s="18">
        <v>0</v>
      </c>
    </row>
    <row r="67" spans="3:7" x14ac:dyDescent="0.35">
      <c r="C67" t="s">
        <v>1329</v>
      </c>
      <c r="D67" t="s">
        <v>262</v>
      </c>
      <c r="E67" s="18">
        <v>2545</v>
      </c>
      <c r="F67" s="38">
        <v>-2545</v>
      </c>
      <c r="G67" s="18">
        <v>0</v>
      </c>
    </row>
    <row r="68" spans="3:7" x14ac:dyDescent="0.35">
      <c r="C68" t="s">
        <v>1331</v>
      </c>
      <c r="D68" t="s">
        <v>409</v>
      </c>
      <c r="E68" s="18">
        <v>200</v>
      </c>
      <c r="F68" s="38">
        <v>-200</v>
      </c>
      <c r="G68" s="18">
        <v>0</v>
      </c>
    </row>
    <row r="69" spans="3:7" x14ac:dyDescent="0.35">
      <c r="C69" t="s">
        <v>1333</v>
      </c>
      <c r="D69" t="s">
        <v>62</v>
      </c>
      <c r="E69" s="18">
        <v>12678</v>
      </c>
      <c r="F69" s="38">
        <v>-12678</v>
      </c>
      <c r="G69" s="18">
        <v>0</v>
      </c>
    </row>
    <row r="70" spans="3:7" x14ac:dyDescent="0.35">
      <c r="C70" t="s">
        <v>1335</v>
      </c>
      <c r="D70" t="s">
        <v>409</v>
      </c>
      <c r="E70" s="18">
        <v>625</v>
      </c>
      <c r="F70" s="38">
        <v>-625</v>
      </c>
      <c r="G70" s="18">
        <v>0</v>
      </c>
    </row>
    <row r="71" spans="3:7" x14ac:dyDescent="0.35">
      <c r="C71" t="s">
        <v>1336</v>
      </c>
      <c r="D71" t="s">
        <v>409</v>
      </c>
      <c r="E71" s="18">
        <v>29168</v>
      </c>
      <c r="F71" s="38">
        <v>-29168</v>
      </c>
      <c r="G71" s="18">
        <v>0</v>
      </c>
    </row>
    <row r="72" spans="3:7" x14ac:dyDescent="0.35">
      <c r="C72" t="s">
        <v>1337</v>
      </c>
      <c r="D72" t="s">
        <v>400</v>
      </c>
      <c r="E72" s="18">
        <v>640</v>
      </c>
      <c r="F72" s="38">
        <v>-640</v>
      </c>
      <c r="G72" s="18">
        <v>0</v>
      </c>
    </row>
    <row r="73" spans="3:7" x14ac:dyDescent="0.35">
      <c r="C73" t="s">
        <v>1338</v>
      </c>
      <c r="D73" t="s">
        <v>58</v>
      </c>
      <c r="E73" s="18">
        <v>4461.8</v>
      </c>
      <c r="F73" s="38">
        <v>-4461.8</v>
      </c>
      <c r="G73" s="18">
        <v>0</v>
      </c>
    </row>
    <row r="74" spans="3:7" x14ac:dyDescent="0.35">
      <c r="C74" t="s">
        <v>1339</v>
      </c>
      <c r="D74" t="s">
        <v>491</v>
      </c>
      <c r="E74" s="18">
        <v>2475</v>
      </c>
      <c r="F74" s="38">
        <v>-2475</v>
      </c>
      <c r="G74" s="18">
        <v>0</v>
      </c>
    </row>
    <row r="75" spans="3:7" x14ac:dyDescent="0.35">
      <c r="C75" t="s">
        <v>1341</v>
      </c>
      <c r="D75" t="s">
        <v>262</v>
      </c>
      <c r="E75" s="18">
        <v>7025</v>
      </c>
      <c r="F75" s="38">
        <v>-7025</v>
      </c>
      <c r="G75" s="18">
        <v>0</v>
      </c>
    </row>
    <row r="76" spans="3:7" x14ac:dyDescent="0.35">
      <c r="C76" t="s">
        <v>1344</v>
      </c>
      <c r="D76" t="s">
        <v>1309</v>
      </c>
      <c r="E76" s="18">
        <v>4450.3999999999996</v>
      </c>
      <c r="F76" s="38">
        <v>-4450.3999999999996</v>
      </c>
      <c r="G76" s="18">
        <v>0</v>
      </c>
    </row>
    <row r="77" spans="3:7" x14ac:dyDescent="0.35">
      <c r="C77" t="s">
        <v>1346</v>
      </c>
      <c r="D77" t="s">
        <v>409</v>
      </c>
      <c r="E77" s="18">
        <v>312.5</v>
      </c>
      <c r="F77" s="38">
        <v>-312.5</v>
      </c>
      <c r="G77" s="18">
        <v>0</v>
      </c>
    </row>
    <row r="78" spans="3:7" x14ac:dyDescent="0.35">
      <c r="C78" t="s">
        <v>1347</v>
      </c>
      <c r="D78" t="s">
        <v>409</v>
      </c>
      <c r="E78" s="18">
        <v>15506</v>
      </c>
      <c r="F78" s="38">
        <v>-15506</v>
      </c>
      <c r="G78" s="18">
        <v>0</v>
      </c>
    </row>
    <row r="79" spans="3:7" x14ac:dyDescent="0.35">
      <c r="C79" t="s">
        <v>1349</v>
      </c>
      <c r="D79" t="s">
        <v>491</v>
      </c>
      <c r="E79" s="18">
        <v>3240</v>
      </c>
      <c r="F79" s="38">
        <v>-3240</v>
      </c>
      <c r="G79" s="18">
        <v>0</v>
      </c>
    </row>
    <row r="80" spans="3:7" x14ac:dyDescent="0.35">
      <c r="C80" t="s">
        <v>1353</v>
      </c>
      <c r="D80" t="s">
        <v>1196</v>
      </c>
      <c r="E80" s="18">
        <v>1575</v>
      </c>
      <c r="F80" s="38">
        <v>-1575</v>
      </c>
      <c r="G80" s="18">
        <v>0</v>
      </c>
    </row>
    <row r="81" spans="2:7" x14ac:dyDescent="0.35">
      <c r="C81" t="s">
        <v>1354</v>
      </c>
      <c r="D81" t="s">
        <v>1196</v>
      </c>
      <c r="E81" s="18">
        <v>4530</v>
      </c>
      <c r="F81" s="38">
        <v>-4530</v>
      </c>
      <c r="G81" s="18">
        <v>0</v>
      </c>
    </row>
    <row r="82" spans="2:7" x14ac:dyDescent="0.35">
      <c r="C82" t="s">
        <v>1358</v>
      </c>
      <c r="D82" t="s">
        <v>784</v>
      </c>
      <c r="E82" s="18">
        <v>3026.2</v>
      </c>
      <c r="F82" s="38">
        <v>-3026.2</v>
      </c>
      <c r="G82" s="18">
        <v>0</v>
      </c>
    </row>
    <row r="83" spans="2:7" x14ac:dyDescent="0.35">
      <c r="C83" t="s">
        <v>1361</v>
      </c>
      <c r="D83" t="s">
        <v>1309</v>
      </c>
      <c r="E83" s="18">
        <v>6644.1</v>
      </c>
      <c r="F83" s="38">
        <v>-6644.1</v>
      </c>
      <c r="G83" s="18">
        <v>0</v>
      </c>
    </row>
    <row r="84" spans="2:7" x14ac:dyDescent="0.35">
      <c r="C84" t="s">
        <v>1363</v>
      </c>
      <c r="D84" t="s">
        <v>1196</v>
      </c>
      <c r="E84" s="18">
        <v>300</v>
      </c>
      <c r="F84" s="38">
        <v>-300</v>
      </c>
      <c r="G84" s="18">
        <v>0</v>
      </c>
    </row>
    <row r="85" spans="2:7" x14ac:dyDescent="0.35">
      <c r="C85" t="s">
        <v>1364</v>
      </c>
      <c r="D85" t="s">
        <v>1196</v>
      </c>
      <c r="E85" s="18">
        <v>187.5</v>
      </c>
      <c r="F85" s="38">
        <v>-187.5</v>
      </c>
      <c r="G85" s="18">
        <v>0</v>
      </c>
    </row>
    <row r="86" spans="2:7" x14ac:dyDescent="0.35">
      <c r="C86" t="s">
        <v>1365</v>
      </c>
      <c r="D86" t="s">
        <v>409</v>
      </c>
      <c r="E86" s="18">
        <v>312.5</v>
      </c>
      <c r="F86" s="38">
        <v>-312.5</v>
      </c>
      <c r="G86" s="18">
        <v>0</v>
      </c>
    </row>
    <row r="87" spans="2:7" x14ac:dyDescent="0.35">
      <c r="C87" t="s">
        <v>1366</v>
      </c>
      <c r="D87" t="s">
        <v>409</v>
      </c>
      <c r="E87" s="18">
        <v>12610</v>
      </c>
      <c r="F87" s="38">
        <v>-12610</v>
      </c>
      <c r="G87" s="18">
        <v>0</v>
      </c>
    </row>
    <row r="88" spans="2:7" x14ac:dyDescent="0.35">
      <c r="B88" s="17" t="s">
        <v>287</v>
      </c>
      <c r="C88" s="17"/>
      <c r="D88" s="17"/>
      <c r="E88" s="19">
        <v>175188.80000000002</v>
      </c>
      <c r="F88" s="39">
        <v>-175188.80000000002</v>
      </c>
      <c r="G88" s="19">
        <v>-1.1368683772161603E-13</v>
      </c>
    </row>
    <row r="89" spans="2:7" x14ac:dyDescent="0.35">
      <c r="B89">
        <v>4</v>
      </c>
      <c r="C89" t="s">
        <v>1391</v>
      </c>
      <c r="D89" t="s">
        <v>637</v>
      </c>
      <c r="E89" s="18">
        <v>475.2</v>
      </c>
      <c r="F89" s="38">
        <v>-475.2</v>
      </c>
      <c r="G89" s="18">
        <v>0</v>
      </c>
    </row>
    <row r="90" spans="2:7" x14ac:dyDescent="0.35">
      <c r="C90" t="s">
        <v>1394</v>
      </c>
      <c r="D90" t="s">
        <v>1196</v>
      </c>
      <c r="E90" s="18">
        <v>4440</v>
      </c>
      <c r="F90" s="38">
        <v>-4440</v>
      </c>
      <c r="G90" s="18">
        <v>0</v>
      </c>
    </row>
    <row r="91" spans="2:7" x14ac:dyDescent="0.35">
      <c r="C91" t="s">
        <v>1395</v>
      </c>
      <c r="D91" t="s">
        <v>1257</v>
      </c>
      <c r="E91" s="18">
        <v>452</v>
      </c>
      <c r="F91" s="38">
        <v>-452</v>
      </c>
      <c r="G91" s="18">
        <v>0</v>
      </c>
    </row>
    <row r="92" spans="2:7" x14ac:dyDescent="0.35">
      <c r="C92" t="s">
        <v>1400</v>
      </c>
      <c r="D92" t="s">
        <v>859</v>
      </c>
      <c r="E92" s="18">
        <v>14999.1</v>
      </c>
      <c r="F92" s="38">
        <v>-8940.5</v>
      </c>
      <c r="G92" s="18">
        <v>6058.6</v>
      </c>
    </row>
    <row r="93" spans="2:7" x14ac:dyDescent="0.35">
      <c r="C93" t="s">
        <v>1404</v>
      </c>
      <c r="D93" t="s">
        <v>62</v>
      </c>
      <c r="E93" s="18">
        <v>13297.5</v>
      </c>
      <c r="F93" s="38">
        <v>-13297.5</v>
      </c>
      <c r="G93" s="18">
        <v>0</v>
      </c>
    </row>
    <row r="94" spans="2:7" x14ac:dyDescent="0.35">
      <c r="C94" t="s">
        <v>1406</v>
      </c>
      <c r="D94" t="s">
        <v>491</v>
      </c>
      <c r="E94" s="18">
        <v>3078.5</v>
      </c>
      <c r="F94" s="38">
        <v>-3078.5</v>
      </c>
      <c r="G94" s="18">
        <v>0</v>
      </c>
    </row>
    <row r="95" spans="2:7" x14ac:dyDescent="0.35">
      <c r="C95" t="s">
        <v>1407</v>
      </c>
      <c r="D95" t="s">
        <v>409</v>
      </c>
      <c r="E95" s="18">
        <v>30445</v>
      </c>
      <c r="F95" s="38">
        <v>-30445</v>
      </c>
      <c r="G95" s="18">
        <v>0</v>
      </c>
    </row>
    <row r="96" spans="2:7" x14ac:dyDescent="0.35">
      <c r="C96" t="s">
        <v>1410</v>
      </c>
      <c r="D96" t="s">
        <v>58</v>
      </c>
      <c r="E96" s="18">
        <v>220</v>
      </c>
      <c r="F96" s="38">
        <v>-220</v>
      </c>
      <c r="G96" s="18">
        <v>0</v>
      </c>
    </row>
    <row r="97" spans="3:7" x14ac:dyDescent="0.35">
      <c r="C97" t="s">
        <v>1412</v>
      </c>
      <c r="D97" t="s">
        <v>400</v>
      </c>
      <c r="E97" s="18">
        <v>5632.9</v>
      </c>
      <c r="F97" s="38">
        <v>-5632.9</v>
      </c>
      <c r="G97" s="18">
        <v>0</v>
      </c>
    </row>
    <row r="98" spans="3:7" x14ac:dyDescent="0.35">
      <c r="C98" t="s">
        <v>1413</v>
      </c>
      <c r="D98" t="s">
        <v>637</v>
      </c>
      <c r="E98" s="18">
        <v>1892</v>
      </c>
      <c r="F98" s="38">
        <v>-1892</v>
      </c>
      <c r="G98" s="18">
        <v>0</v>
      </c>
    </row>
    <row r="99" spans="3:7" x14ac:dyDescent="0.35">
      <c r="C99" t="s">
        <v>1415</v>
      </c>
      <c r="D99" t="s">
        <v>43</v>
      </c>
      <c r="E99" s="18">
        <v>2104</v>
      </c>
      <c r="F99" s="38">
        <v>-2104</v>
      </c>
      <c r="G99" s="18">
        <v>0</v>
      </c>
    </row>
    <row r="100" spans="3:7" x14ac:dyDescent="0.35">
      <c r="C100" t="s">
        <v>1416</v>
      </c>
      <c r="D100" t="s">
        <v>1196</v>
      </c>
      <c r="E100" s="18">
        <v>5801</v>
      </c>
      <c r="F100" s="38">
        <v>-5801</v>
      </c>
      <c r="G100" s="18">
        <v>0</v>
      </c>
    </row>
    <row r="101" spans="3:7" x14ac:dyDescent="0.35">
      <c r="C101" t="s">
        <v>1418</v>
      </c>
      <c r="D101" t="s">
        <v>409</v>
      </c>
      <c r="E101" s="18">
        <v>1000</v>
      </c>
      <c r="F101" s="38">
        <v>-1000</v>
      </c>
      <c r="G101" s="18">
        <v>0</v>
      </c>
    </row>
    <row r="102" spans="3:7" x14ac:dyDescent="0.35">
      <c r="C102" t="s">
        <v>1422</v>
      </c>
      <c r="D102" t="s">
        <v>1420</v>
      </c>
      <c r="E102" s="18">
        <v>670</v>
      </c>
      <c r="F102" s="38">
        <v>-670</v>
      </c>
      <c r="G102" s="18">
        <v>0</v>
      </c>
    </row>
    <row r="103" spans="3:7" x14ac:dyDescent="0.35">
      <c r="C103" t="s">
        <v>1427</v>
      </c>
      <c r="D103" t="s">
        <v>491</v>
      </c>
      <c r="E103" s="18">
        <v>2947.5</v>
      </c>
      <c r="F103" s="38">
        <v>-2947.5</v>
      </c>
      <c r="G103" s="18">
        <v>0</v>
      </c>
    </row>
    <row r="104" spans="3:7" x14ac:dyDescent="0.35">
      <c r="C104" t="s">
        <v>1429</v>
      </c>
      <c r="D104" t="s">
        <v>1309</v>
      </c>
      <c r="E104" s="18">
        <v>4959.6000000000004</v>
      </c>
      <c r="F104" s="38">
        <v>-4959.6000000000004</v>
      </c>
      <c r="G104" s="18">
        <v>0</v>
      </c>
    </row>
    <row r="105" spans="3:7" x14ac:dyDescent="0.35">
      <c r="C105" t="s">
        <v>1432</v>
      </c>
      <c r="D105" t="s">
        <v>637</v>
      </c>
      <c r="E105" s="18">
        <v>2260</v>
      </c>
      <c r="F105" s="38">
        <v>-2260</v>
      </c>
      <c r="G105" s="18">
        <v>0</v>
      </c>
    </row>
    <row r="106" spans="3:7" x14ac:dyDescent="0.35">
      <c r="C106" t="s">
        <v>1433</v>
      </c>
      <c r="D106" t="s">
        <v>409</v>
      </c>
      <c r="E106" s="18">
        <v>312.5</v>
      </c>
      <c r="F106" s="38">
        <v>-312.5</v>
      </c>
      <c r="G106" s="18">
        <v>0</v>
      </c>
    </row>
    <row r="107" spans="3:7" x14ac:dyDescent="0.35">
      <c r="C107" t="s">
        <v>1434</v>
      </c>
      <c r="D107" t="s">
        <v>409</v>
      </c>
      <c r="E107" s="18">
        <v>15182.2</v>
      </c>
      <c r="F107" s="38">
        <v>-15182.2</v>
      </c>
      <c r="G107" s="18">
        <v>0</v>
      </c>
    </row>
    <row r="108" spans="3:7" x14ac:dyDescent="0.35">
      <c r="C108" t="s">
        <v>1438</v>
      </c>
      <c r="D108" t="s">
        <v>491</v>
      </c>
      <c r="E108" s="18">
        <v>3137.5</v>
      </c>
      <c r="F108" s="38">
        <v>-3137.5</v>
      </c>
      <c r="G108" s="18">
        <v>0</v>
      </c>
    </row>
    <row r="109" spans="3:7" x14ac:dyDescent="0.35">
      <c r="C109" t="s">
        <v>1440</v>
      </c>
      <c r="D109" t="s">
        <v>58</v>
      </c>
      <c r="E109" s="18">
        <v>4878.3999999999996</v>
      </c>
      <c r="F109" s="38">
        <v>-4878.3999999999996</v>
      </c>
      <c r="G109" s="18">
        <v>0</v>
      </c>
    </row>
    <row r="110" spans="3:7" x14ac:dyDescent="0.35">
      <c r="C110" t="s">
        <v>1454</v>
      </c>
      <c r="D110" t="s">
        <v>1453</v>
      </c>
      <c r="E110" s="18">
        <v>14279.6</v>
      </c>
      <c r="F110" s="38">
        <v>-14279.6</v>
      </c>
      <c r="G110" s="18">
        <v>0</v>
      </c>
    </row>
    <row r="111" spans="3:7" x14ac:dyDescent="0.35">
      <c r="C111" t="s">
        <v>1456</v>
      </c>
      <c r="D111" t="s">
        <v>262</v>
      </c>
      <c r="E111" s="18">
        <v>6792.5</v>
      </c>
      <c r="F111" s="38">
        <v>-6792.5</v>
      </c>
      <c r="G111" s="18">
        <v>0</v>
      </c>
    </row>
    <row r="112" spans="3:7" x14ac:dyDescent="0.35">
      <c r="C112" t="s">
        <v>1457</v>
      </c>
      <c r="D112" t="s">
        <v>7</v>
      </c>
      <c r="E112" s="18">
        <v>2716</v>
      </c>
      <c r="F112" s="38">
        <v>-2716</v>
      </c>
      <c r="G112" s="18">
        <v>0</v>
      </c>
    </row>
    <row r="113" spans="2:7" x14ac:dyDescent="0.35">
      <c r="C113" t="s">
        <v>1461</v>
      </c>
      <c r="D113" t="s">
        <v>400</v>
      </c>
      <c r="E113" s="18">
        <v>4947.8999999999996</v>
      </c>
      <c r="F113" s="38">
        <v>-4947.8999999999996</v>
      </c>
      <c r="G113" s="18">
        <v>0</v>
      </c>
    </row>
    <row r="114" spans="2:7" x14ac:dyDescent="0.35">
      <c r="C114" t="s">
        <v>1463</v>
      </c>
      <c r="D114" t="s">
        <v>409</v>
      </c>
      <c r="E114" s="18">
        <v>2466</v>
      </c>
      <c r="F114" s="38">
        <v>-2466</v>
      </c>
      <c r="G114" s="18">
        <v>0</v>
      </c>
    </row>
    <row r="115" spans="2:7" x14ac:dyDescent="0.35">
      <c r="C115" t="s">
        <v>1465</v>
      </c>
      <c r="D115" t="s">
        <v>491</v>
      </c>
      <c r="E115" s="18">
        <v>1965</v>
      </c>
      <c r="F115" s="38">
        <v>-1965</v>
      </c>
      <c r="G115" s="18">
        <v>0</v>
      </c>
    </row>
    <row r="116" spans="2:7" x14ac:dyDescent="0.35">
      <c r="C116" t="s">
        <v>1467</v>
      </c>
      <c r="D116" t="s">
        <v>400</v>
      </c>
      <c r="E116" s="18">
        <v>712.5</v>
      </c>
      <c r="F116" s="38">
        <v>-712.5</v>
      </c>
      <c r="G116" s="18">
        <v>0</v>
      </c>
    </row>
    <row r="117" spans="2:7" x14ac:dyDescent="0.35">
      <c r="B117" s="17" t="s">
        <v>308</v>
      </c>
      <c r="C117" s="17"/>
      <c r="D117" s="17"/>
      <c r="E117" s="19">
        <v>152064.4</v>
      </c>
      <c r="F117" s="39">
        <v>-146005.79999999999</v>
      </c>
      <c r="G117" s="19">
        <v>6058.6</v>
      </c>
    </row>
    <row r="118" spans="2:7" x14ac:dyDescent="0.35">
      <c r="B118">
        <v>5</v>
      </c>
      <c r="C118" t="s">
        <v>1529</v>
      </c>
      <c r="D118" t="s">
        <v>1309</v>
      </c>
      <c r="E118" s="18">
        <v>2856.4</v>
      </c>
      <c r="F118" s="38">
        <v>-2856.4</v>
      </c>
      <c r="G118" s="18">
        <v>0</v>
      </c>
    </row>
    <row r="119" spans="2:7" x14ac:dyDescent="0.35">
      <c r="C119" t="s">
        <v>1530</v>
      </c>
      <c r="D119" t="s">
        <v>1196</v>
      </c>
      <c r="E119" s="18">
        <v>7908.5</v>
      </c>
      <c r="F119" s="38">
        <v>-7908.5</v>
      </c>
      <c r="G119" s="18">
        <v>0</v>
      </c>
    </row>
    <row r="120" spans="2:7" x14ac:dyDescent="0.35">
      <c r="C120" t="s">
        <v>1531</v>
      </c>
      <c r="D120" t="s">
        <v>409</v>
      </c>
      <c r="E120" s="18">
        <v>187.5</v>
      </c>
      <c r="F120" s="38">
        <v>-187.5</v>
      </c>
      <c r="G120" s="18">
        <v>0</v>
      </c>
    </row>
    <row r="121" spans="2:7" x14ac:dyDescent="0.35">
      <c r="C121" t="s">
        <v>1532</v>
      </c>
      <c r="D121" t="s">
        <v>409</v>
      </c>
      <c r="E121" s="18">
        <v>10079.6</v>
      </c>
      <c r="F121" s="38">
        <v>-10079.6</v>
      </c>
      <c r="G121" s="18">
        <v>0</v>
      </c>
    </row>
    <row r="122" spans="2:7" x14ac:dyDescent="0.35">
      <c r="C122" t="s">
        <v>1534</v>
      </c>
      <c r="D122" t="s">
        <v>859</v>
      </c>
      <c r="E122" s="18">
        <v>3784</v>
      </c>
      <c r="F122" s="38"/>
      <c r="G122" s="18">
        <v>3784</v>
      </c>
    </row>
    <row r="123" spans="2:7" x14ac:dyDescent="0.35">
      <c r="C123" t="s">
        <v>1535</v>
      </c>
      <c r="D123" t="s">
        <v>1196</v>
      </c>
      <c r="E123" s="18">
        <v>2902.5</v>
      </c>
      <c r="F123" s="38">
        <v>-2902.5</v>
      </c>
      <c r="G123" s="18">
        <v>0</v>
      </c>
    </row>
    <row r="124" spans="2:7" x14ac:dyDescent="0.35">
      <c r="C124" t="s">
        <v>1537</v>
      </c>
      <c r="D124" t="s">
        <v>58</v>
      </c>
      <c r="E124" s="18">
        <v>220</v>
      </c>
      <c r="F124" s="38">
        <v>-220</v>
      </c>
      <c r="G124" s="18">
        <v>0</v>
      </c>
    </row>
    <row r="125" spans="2:7" x14ac:dyDescent="0.35">
      <c r="C125" t="s">
        <v>1538</v>
      </c>
      <c r="D125" t="s">
        <v>409</v>
      </c>
      <c r="E125" s="18">
        <v>937.5</v>
      </c>
      <c r="F125" s="38">
        <v>-937.5</v>
      </c>
      <c r="G125" s="18">
        <v>0</v>
      </c>
    </row>
    <row r="126" spans="2:7" x14ac:dyDescent="0.35">
      <c r="C126" t="s">
        <v>1539</v>
      </c>
      <c r="D126" t="s">
        <v>409</v>
      </c>
      <c r="E126" s="18">
        <v>45901.2</v>
      </c>
      <c r="F126" s="38">
        <v>-8104.1</v>
      </c>
      <c r="G126" s="18">
        <v>37797.100000000006</v>
      </c>
    </row>
    <row r="127" spans="2:7" x14ac:dyDescent="0.35">
      <c r="C127" t="s">
        <v>1540</v>
      </c>
      <c r="D127" t="s">
        <v>262</v>
      </c>
      <c r="E127" s="18">
        <v>9692.5</v>
      </c>
      <c r="F127" s="38">
        <v>-9692.5</v>
      </c>
      <c r="G127" s="18">
        <v>0</v>
      </c>
    </row>
    <row r="128" spans="2:7" x14ac:dyDescent="0.35">
      <c r="C128" t="s">
        <v>1541</v>
      </c>
      <c r="D128" t="s">
        <v>400</v>
      </c>
      <c r="E128" s="18">
        <v>4785.7</v>
      </c>
      <c r="F128" s="38">
        <v>-4785.7</v>
      </c>
      <c r="G128" s="18">
        <v>0</v>
      </c>
    </row>
    <row r="129" spans="3:7" x14ac:dyDescent="0.35">
      <c r="C129" t="s">
        <v>1542</v>
      </c>
      <c r="D129" t="s">
        <v>62</v>
      </c>
      <c r="E129" s="18">
        <v>11813</v>
      </c>
      <c r="F129" s="38">
        <v>-11813</v>
      </c>
      <c r="G129" s="18">
        <v>0</v>
      </c>
    </row>
    <row r="130" spans="3:7" x14ac:dyDescent="0.35">
      <c r="C130" t="s">
        <v>1544</v>
      </c>
      <c r="D130" t="s">
        <v>1309</v>
      </c>
      <c r="E130" s="18">
        <v>13214.5</v>
      </c>
      <c r="F130" s="38">
        <v>-13214.5</v>
      </c>
      <c r="G130" s="18">
        <v>0</v>
      </c>
    </row>
    <row r="131" spans="3:7" x14ac:dyDescent="0.35">
      <c r="C131" t="s">
        <v>1547</v>
      </c>
      <c r="D131" t="s">
        <v>20</v>
      </c>
      <c r="E131" s="18">
        <v>4292</v>
      </c>
      <c r="F131" s="38">
        <v>-4292</v>
      </c>
      <c r="G131" s="18">
        <v>0</v>
      </c>
    </row>
    <row r="132" spans="3:7" x14ac:dyDescent="0.35">
      <c r="C132" t="s">
        <v>1548</v>
      </c>
      <c r="D132" t="s">
        <v>1420</v>
      </c>
      <c r="E132" s="18">
        <v>698</v>
      </c>
      <c r="F132" s="38">
        <v>-698</v>
      </c>
      <c r="G132" s="18">
        <v>0</v>
      </c>
    </row>
    <row r="133" spans="3:7" x14ac:dyDescent="0.35">
      <c r="C133" t="s">
        <v>1550</v>
      </c>
      <c r="D133" t="s">
        <v>491</v>
      </c>
      <c r="E133" s="18">
        <v>2475</v>
      </c>
      <c r="F133" s="38">
        <v>-2475</v>
      </c>
      <c r="G133" s="18">
        <v>0</v>
      </c>
    </row>
    <row r="134" spans="3:7" x14ac:dyDescent="0.35">
      <c r="C134" t="s">
        <v>1551</v>
      </c>
      <c r="D134" t="s">
        <v>1453</v>
      </c>
      <c r="E134" s="18">
        <v>15706.8</v>
      </c>
      <c r="F134" s="38">
        <v>-15706.8</v>
      </c>
      <c r="G134" s="18">
        <v>0</v>
      </c>
    </row>
    <row r="135" spans="3:7" x14ac:dyDescent="0.35">
      <c r="C135" t="s">
        <v>1553</v>
      </c>
      <c r="D135" t="s">
        <v>1196</v>
      </c>
      <c r="E135" s="18">
        <v>1174.5</v>
      </c>
      <c r="F135" s="38">
        <v>-1174.5</v>
      </c>
      <c r="G135" s="18">
        <v>0</v>
      </c>
    </row>
    <row r="136" spans="3:7" x14ac:dyDescent="0.35">
      <c r="C136" t="s">
        <v>1554</v>
      </c>
      <c r="D136" t="s">
        <v>1196</v>
      </c>
      <c r="E136" s="18">
        <v>1912.5</v>
      </c>
      <c r="F136" s="38">
        <v>-1912.5</v>
      </c>
      <c r="G136" s="18">
        <v>0</v>
      </c>
    </row>
    <row r="137" spans="3:7" x14ac:dyDescent="0.35">
      <c r="C137" t="s">
        <v>1555</v>
      </c>
      <c r="D137" t="s">
        <v>409</v>
      </c>
      <c r="E137" s="18">
        <v>187.5</v>
      </c>
      <c r="F137" s="38"/>
      <c r="G137" s="18">
        <v>187.5</v>
      </c>
    </row>
    <row r="138" spans="3:7" x14ac:dyDescent="0.35">
      <c r="C138" t="s">
        <v>1556</v>
      </c>
      <c r="D138" t="s">
        <v>409</v>
      </c>
      <c r="E138" s="18">
        <v>10713.8</v>
      </c>
      <c r="F138" s="38"/>
      <c r="G138" s="18">
        <v>10713.8</v>
      </c>
    </row>
    <row r="139" spans="3:7" x14ac:dyDescent="0.35">
      <c r="C139" t="s">
        <v>1557</v>
      </c>
      <c r="D139" t="s">
        <v>262</v>
      </c>
      <c r="E139" s="18">
        <v>3588</v>
      </c>
      <c r="F139" s="38">
        <v>-3588</v>
      </c>
      <c r="G139" s="18">
        <v>0</v>
      </c>
    </row>
    <row r="140" spans="3:7" x14ac:dyDescent="0.35">
      <c r="C140" t="s">
        <v>1558</v>
      </c>
      <c r="D140" t="s">
        <v>1420</v>
      </c>
      <c r="E140" s="18">
        <v>350</v>
      </c>
      <c r="F140" s="38">
        <v>-350</v>
      </c>
      <c r="G140" s="18">
        <v>0</v>
      </c>
    </row>
    <row r="141" spans="3:7" x14ac:dyDescent="0.35">
      <c r="C141" t="s">
        <v>1559</v>
      </c>
      <c r="D141" t="s">
        <v>409</v>
      </c>
      <c r="E141" s="18">
        <v>2815.1</v>
      </c>
      <c r="F141" s="38">
        <v>-2815.1</v>
      </c>
      <c r="G141" s="18">
        <v>0</v>
      </c>
    </row>
    <row r="142" spans="3:7" x14ac:dyDescent="0.35">
      <c r="C142" t="s">
        <v>1560</v>
      </c>
      <c r="D142" t="s">
        <v>58</v>
      </c>
      <c r="E142" s="18">
        <v>4621.2</v>
      </c>
      <c r="F142" s="38">
        <v>-4621.2</v>
      </c>
      <c r="G142" s="18">
        <v>0</v>
      </c>
    </row>
    <row r="143" spans="3:7" x14ac:dyDescent="0.35">
      <c r="C143" t="s">
        <v>1561</v>
      </c>
      <c r="D143" t="s">
        <v>262</v>
      </c>
      <c r="E143" s="18">
        <v>2912</v>
      </c>
      <c r="F143" s="38">
        <v>-2912</v>
      </c>
      <c r="G143" s="18">
        <v>0</v>
      </c>
    </row>
    <row r="144" spans="3:7" x14ac:dyDescent="0.35">
      <c r="C144" t="s">
        <v>1562</v>
      </c>
      <c r="D144" t="s">
        <v>1196</v>
      </c>
      <c r="E144" s="18">
        <v>2195</v>
      </c>
      <c r="F144" s="38">
        <v>-2195</v>
      </c>
      <c r="G144" s="18">
        <v>0</v>
      </c>
    </row>
    <row r="145" spans="2:7" x14ac:dyDescent="0.35">
      <c r="C145" t="s">
        <v>1565</v>
      </c>
      <c r="D145" t="s">
        <v>7</v>
      </c>
      <c r="E145" s="18">
        <v>4568</v>
      </c>
      <c r="F145" s="38">
        <v>-4568</v>
      </c>
      <c r="G145" s="18">
        <v>0</v>
      </c>
    </row>
    <row r="146" spans="2:7" x14ac:dyDescent="0.35">
      <c r="B146" s="17" t="s">
        <v>330</v>
      </c>
      <c r="C146" s="17"/>
      <c r="D146" s="17"/>
      <c r="E146" s="19">
        <v>172492.3</v>
      </c>
      <c r="F146" s="39">
        <v>-120009.9</v>
      </c>
      <c r="G146" s="19">
        <v>52482.400000000009</v>
      </c>
    </row>
    <row r="147" spans="2:7" x14ac:dyDescent="0.35">
      <c r="B147">
        <v>6</v>
      </c>
      <c r="C147" t="s">
        <v>1606</v>
      </c>
      <c r="D147" t="s">
        <v>1420</v>
      </c>
      <c r="E147" s="18">
        <v>350</v>
      </c>
      <c r="F147" s="38">
        <v>-350</v>
      </c>
      <c r="G147" s="18">
        <v>0</v>
      </c>
    </row>
    <row r="148" spans="2:7" x14ac:dyDescent="0.35">
      <c r="C148" t="s">
        <v>1609</v>
      </c>
      <c r="D148" t="s">
        <v>1196</v>
      </c>
      <c r="E148" s="18">
        <v>4745</v>
      </c>
      <c r="F148" s="38">
        <v>-4745</v>
      </c>
      <c r="G148" s="18">
        <v>0</v>
      </c>
    </row>
    <row r="149" spans="2:7" x14ac:dyDescent="0.35">
      <c r="C149" t="s">
        <v>1610</v>
      </c>
      <c r="D149" t="s">
        <v>400</v>
      </c>
      <c r="E149" s="18">
        <v>5874.7</v>
      </c>
      <c r="F149" s="38">
        <v>-5874.7</v>
      </c>
      <c r="G149" s="18">
        <v>0</v>
      </c>
    </row>
    <row r="150" spans="2:7" x14ac:dyDescent="0.35">
      <c r="C150" t="s">
        <v>1613</v>
      </c>
      <c r="D150" t="s">
        <v>665</v>
      </c>
      <c r="E150" s="18">
        <v>3826.5</v>
      </c>
      <c r="F150" s="38">
        <v>-3826.5</v>
      </c>
      <c r="G150" s="18">
        <v>0</v>
      </c>
    </row>
    <row r="151" spans="2:7" x14ac:dyDescent="0.35">
      <c r="C151" t="s">
        <v>1616</v>
      </c>
      <c r="D151" t="s">
        <v>62</v>
      </c>
      <c r="E151" s="18">
        <v>13457</v>
      </c>
      <c r="F151" s="38">
        <v>-13457</v>
      </c>
      <c r="G151" s="18">
        <v>0</v>
      </c>
    </row>
    <row r="152" spans="2:7" x14ac:dyDescent="0.35">
      <c r="C152" t="s">
        <v>1617</v>
      </c>
      <c r="D152" t="s">
        <v>262</v>
      </c>
      <c r="E152" s="18">
        <v>5392</v>
      </c>
      <c r="F152" s="38">
        <v>-5392</v>
      </c>
      <c r="G152" s="18">
        <v>0</v>
      </c>
    </row>
    <row r="153" spans="2:7" x14ac:dyDescent="0.35">
      <c r="C153" t="s">
        <v>1618</v>
      </c>
      <c r="D153" t="s">
        <v>1620</v>
      </c>
      <c r="E153" s="18">
        <v>2968.5</v>
      </c>
      <c r="F153" s="38">
        <v>-2968.5</v>
      </c>
      <c r="G153" s="18">
        <v>0</v>
      </c>
    </row>
    <row r="154" spans="2:7" x14ac:dyDescent="0.35">
      <c r="C154" t="s">
        <v>1622</v>
      </c>
      <c r="D154" t="s">
        <v>1196</v>
      </c>
      <c r="E154" s="18">
        <v>2792.8</v>
      </c>
      <c r="F154" s="38">
        <v>-2792.8</v>
      </c>
      <c r="G154" s="18">
        <v>0</v>
      </c>
    </row>
    <row r="155" spans="2:7" x14ac:dyDescent="0.35">
      <c r="C155" t="s">
        <v>1623</v>
      </c>
      <c r="D155" t="s">
        <v>1196</v>
      </c>
      <c r="E155" s="18">
        <v>4453.5</v>
      </c>
      <c r="F155" s="38">
        <v>-4453.5</v>
      </c>
      <c r="G155" s="18">
        <v>0</v>
      </c>
    </row>
    <row r="156" spans="2:7" x14ac:dyDescent="0.35">
      <c r="C156" t="s">
        <v>1626</v>
      </c>
      <c r="D156" t="s">
        <v>400</v>
      </c>
      <c r="E156" s="18">
        <v>410</v>
      </c>
      <c r="F156" s="38">
        <v>-410</v>
      </c>
      <c r="G156" s="18">
        <v>0</v>
      </c>
    </row>
    <row r="157" spans="2:7" x14ac:dyDescent="0.35">
      <c r="C157" t="s">
        <v>1628</v>
      </c>
      <c r="D157" t="s">
        <v>262</v>
      </c>
      <c r="E157" s="18">
        <v>4918</v>
      </c>
      <c r="F157" s="38">
        <v>-4918</v>
      </c>
      <c r="G157" s="18">
        <v>0</v>
      </c>
    </row>
    <row r="158" spans="2:7" x14ac:dyDescent="0.35">
      <c r="C158" t="s">
        <v>1629</v>
      </c>
      <c r="D158" t="s">
        <v>1420</v>
      </c>
      <c r="E158" s="18">
        <v>590</v>
      </c>
      <c r="F158" s="38">
        <v>-590</v>
      </c>
      <c r="G158" s="18">
        <v>0</v>
      </c>
    </row>
    <row r="159" spans="2:7" x14ac:dyDescent="0.35">
      <c r="C159" t="s">
        <v>1632</v>
      </c>
      <c r="D159" t="s">
        <v>1196</v>
      </c>
      <c r="E159" s="18">
        <v>4133.5</v>
      </c>
      <c r="F159" s="38">
        <v>-4133.5</v>
      </c>
      <c r="G159" s="18">
        <v>0</v>
      </c>
    </row>
    <row r="160" spans="2:7" x14ac:dyDescent="0.35">
      <c r="C160" t="s">
        <v>1633</v>
      </c>
      <c r="D160" t="s">
        <v>409</v>
      </c>
      <c r="E160" s="18">
        <v>375</v>
      </c>
      <c r="F160" s="38"/>
      <c r="G160" s="18">
        <v>375</v>
      </c>
    </row>
    <row r="161" spans="2:7" x14ac:dyDescent="0.35">
      <c r="C161" t="s">
        <v>1634</v>
      </c>
      <c r="D161" t="s">
        <v>409</v>
      </c>
      <c r="E161" s="18">
        <v>16367</v>
      </c>
      <c r="F161" s="38"/>
      <c r="G161" s="18">
        <v>16367</v>
      </c>
    </row>
    <row r="162" spans="2:7" x14ac:dyDescent="0.35">
      <c r="C162" t="s">
        <v>1635</v>
      </c>
      <c r="D162" t="s">
        <v>1453</v>
      </c>
      <c r="E162" s="18">
        <v>35991.4</v>
      </c>
      <c r="F162" s="38">
        <v>-35991.4</v>
      </c>
      <c r="G162" s="18">
        <v>0</v>
      </c>
    </row>
    <row r="163" spans="2:7" x14ac:dyDescent="0.35">
      <c r="C163" t="s">
        <v>1641</v>
      </c>
      <c r="D163" t="s">
        <v>1309</v>
      </c>
      <c r="E163" s="18">
        <v>11760.3</v>
      </c>
      <c r="F163" s="38">
        <v>-11760.3</v>
      </c>
      <c r="G163" s="18">
        <v>0</v>
      </c>
    </row>
    <row r="164" spans="2:7" x14ac:dyDescent="0.35">
      <c r="C164" t="s">
        <v>1646</v>
      </c>
      <c r="D164" t="s">
        <v>1196</v>
      </c>
      <c r="E164" s="18">
        <v>3740</v>
      </c>
      <c r="F164" s="38">
        <v>-3740</v>
      </c>
      <c r="G164" s="18">
        <v>0</v>
      </c>
    </row>
    <row r="165" spans="2:7" x14ac:dyDescent="0.35">
      <c r="C165" t="s">
        <v>1644</v>
      </c>
      <c r="D165" t="s">
        <v>1196</v>
      </c>
      <c r="E165" s="18">
        <v>485</v>
      </c>
      <c r="F165" s="38">
        <v>-485</v>
      </c>
      <c r="G165" s="18">
        <v>0</v>
      </c>
    </row>
    <row r="166" spans="2:7" x14ac:dyDescent="0.35">
      <c r="C166" t="s">
        <v>1647</v>
      </c>
      <c r="D166" t="s">
        <v>1309</v>
      </c>
      <c r="E166" s="18">
        <v>390</v>
      </c>
      <c r="F166" s="38">
        <v>-390</v>
      </c>
      <c r="G166" s="18">
        <v>0</v>
      </c>
    </row>
    <row r="167" spans="2:7" x14ac:dyDescent="0.35">
      <c r="C167" t="s">
        <v>1648</v>
      </c>
      <c r="D167" t="s">
        <v>491</v>
      </c>
      <c r="E167" s="18">
        <v>2475</v>
      </c>
      <c r="F167" s="38">
        <v>-2475</v>
      </c>
      <c r="G167" s="18">
        <v>0</v>
      </c>
    </row>
    <row r="168" spans="2:7" x14ac:dyDescent="0.35">
      <c r="C168" t="s">
        <v>1649</v>
      </c>
      <c r="D168" t="s">
        <v>1196</v>
      </c>
      <c r="E168" s="18">
        <v>795</v>
      </c>
      <c r="F168" s="38">
        <v>-795</v>
      </c>
      <c r="G168" s="18">
        <v>0</v>
      </c>
    </row>
    <row r="169" spans="2:7" x14ac:dyDescent="0.35">
      <c r="C169" t="s">
        <v>1650</v>
      </c>
      <c r="D169" t="s">
        <v>262</v>
      </c>
      <c r="E169" s="18">
        <v>1192</v>
      </c>
      <c r="F169" s="38">
        <v>-1192</v>
      </c>
      <c r="G169" s="18">
        <v>0</v>
      </c>
    </row>
    <row r="170" spans="2:7" x14ac:dyDescent="0.35">
      <c r="C170" t="s">
        <v>1651</v>
      </c>
      <c r="D170" t="s">
        <v>400</v>
      </c>
      <c r="E170" s="18">
        <v>5329.9</v>
      </c>
      <c r="F170" s="38">
        <v>-5329.9</v>
      </c>
      <c r="G170" s="18">
        <v>0</v>
      </c>
    </row>
    <row r="171" spans="2:7" x14ac:dyDescent="0.35">
      <c r="C171" t="s">
        <v>1652</v>
      </c>
      <c r="D171" t="s">
        <v>1453</v>
      </c>
      <c r="E171" s="18">
        <v>2820.5</v>
      </c>
      <c r="F171" s="38">
        <v>-2820.5</v>
      </c>
      <c r="G171" s="18">
        <v>0</v>
      </c>
    </row>
    <row r="172" spans="2:7" x14ac:dyDescent="0.35">
      <c r="C172" t="s">
        <v>1662</v>
      </c>
      <c r="D172" t="s">
        <v>1196</v>
      </c>
      <c r="E172" s="18">
        <v>5133.5</v>
      </c>
      <c r="F172" s="38">
        <v>-5133.5</v>
      </c>
      <c r="G172" s="18">
        <v>0</v>
      </c>
    </row>
    <row r="173" spans="2:7" x14ac:dyDescent="0.35">
      <c r="C173" t="s">
        <v>1664</v>
      </c>
      <c r="D173" t="s">
        <v>491</v>
      </c>
      <c r="E173" s="18">
        <v>2475</v>
      </c>
      <c r="F173" s="38">
        <v>-2475</v>
      </c>
      <c r="G173" s="18">
        <v>0</v>
      </c>
    </row>
    <row r="174" spans="2:7" x14ac:dyDescent="0.35">
      <c r="B174" s="17" t="s">
        <v>141</v>
      </c>
      <c r="C174" s="17"/>
      <c r="D174" s="17"/>
      <c r="E174" s="19">
        <v>143241.1</v>
      </c>
      <c r="F174" s="39">
        <v>-126499.09999999999</v>
      </c>
      <c r="G174" s="19">
        <v>16742</v>
      </c>
    </row>
    <row r="175" spans="2:7" x14ac:dyDescent="0.35">
      <c r="B175">
        <v>7</v>
      </c>
      <c r="C175" t="s">
        <v>1705</v>
      </c>
      <c r="D175" t="s">
        <v>58</v>
      </c>
      <c r="E175" s="18">
        <v>220</v>
      </c>
      <c r="F175" s="38">
        <v>-220</v>
      </c>
      <c r="G175" s="18">
        <v>0</v>
      </c>
    </row>
    <row r="176" spans="2:7" x14ac:dyDescent="0.35">
      <c r="C176" t="s">
        <v>1706</v>
      </c>
      <c r="D176" t="s">
        <v>409</v>
      </c>
      <c r="E176" s="18">
        <v>112.9</v>
      </c>
      <c r="F176" s="38"/>
      <c r="G176" s="18">
        <v>112.9</v>
      </c>
    </row>
    <row r="177" spans="3:7" x14ac:dyDescent="0.35">
      <c r="C177" t="s">
        <v>1707</v>
      </c>
      <c r="D177" t="s">
        <v>1196</v>
      </c>
      <c r="E177" s="18">
        <v>4783</v>
      </c>
      <c r="F177" s="38">
        <v>-4783</v>
      </c>
      <c r="G177" s="18">
        <v>0</v>
      </c>
    </row>
    <row r="178" spans="3:7" x14ac:dyDescent="0.35">
      <c r="C178" t="s">
        <v>1709</v>
      </c>
      <c r="D178" t="s">
        <v>1196</v>
      </c>
      <c r="E178" s="18">
        <v>100</v>
      </c>
      <c r="F178" s="38">
        <v>-100</v>
      </c>
      <c r="G178" s="18">
        <v>0</v>
      </c>
    </row>
    <row r="179" spans="3:7" x14ac:dyDescent="0.35">
      <c r="C179" t="s">
        <v>1710</v>
      </c>
      <c r="D179" t="s">
        <v>637</v>
      </c>
      <c r="E179" s="18">
        <v>100</v>
      </c>
      <c r="F179" s="38">
        <v>-100</v>
      </c>
      <c r="G179" s="18">
        <v>0</v>
      </c>
    </row>
    <row r="180" spans="3:7" x14ac:dyDescent="0.35">
      <c r="C180" t="s">
        <v>1711</v>
      </c>
      <c r="D180" t="s">
        <v>859</v>
      </c>
      <c r="E180" s="18">
        <v>2516</v>
      </c>
      <c r="F180" s="38"/>
      <c r="G180" s="18">
        <v>2516</v>
      </c>
    </row>
    <row r="181" spans="3:7" x14ac:dyDescent="0.35">
      <c r="C181" t="s">
        <v>1714</v>
      </c>
      <c r="D181" t="s">
        <v>262</v>
      </c>
      <c r="E181" s="18">
        <v>7536</v>
      </c>
      <c r="F181" s="38">
        <v>-7536</v>
      </c>
      <c r="G181" s="18">
        <v>0</v>
      </c>
    </row>
    <row r="182" spans="3:7" x14ac:dyDescent="0.35">
      <c r="C182" t="s">
        <v>1716</v>
      </c>
      <c r="D182" t="s">
        <v>62</v>
      </c>
      <c r="E182" s="18">
        <v>13666</v>
      </c>
      <c r="F182" s="38">
        <v>-13666</v>
      </c>
      <c r="G182" s="18">
        <v>0</v>
      </c>
    </row>
    <row r="183" spans="3:7" x14ac:dyDescent="0.35">
      <c r="C183" t="s">
        <v>1717</v>
      </c>
      <c r="D183" t="s">
        <v>1196</v>
      </c>
      <c r="E183" s="18">
        <v>1390</v>
      </c>
      <c r="F183" s="38">
        <v>-1390</v>
      </c>
      <c r="G183" s="18">
        <v>0</v>
      </c>
    </row>
    <row r="184" spans="3:7" x14ac:dyDescent="0.35">
      <c r="C184" t="s">
        <v>1718</v>
      </c>
      <c r="D184" t="s">
        <v>491</v>
      </c>
      <c r="E184" s="18">
        <v>2668</v>
      </c>
      <c r="F184" s="38">
        <v>-2668</v>
      </c>
      <c r="G184" s="18">
        <v>0</v>
      </c>
    </row>
    <row r="185" spans="3:7" x14ac:dyDescent="0.35">
      <c r="C185" t="s">
        <v>1719</v>
      </c>
      <c r="D185" t="s">
        <v>1309</v>
      </c>
      <c r="E185" s="18">
        <v>144</v>
      </c>
      <c r="F185" s="38">
        <v>-144</v>
      </c>
      <c r="G185" s="18">
        <v>0</v>
      </c>
    </row>
    <row r="186" spans="3:7" x14ac:dyDescent="0.35">
      <c r="C186" t="s">
        <v>1720</v>
      </c>
      <c r="D186" t="s">
        <v>1196</v>
      </c>
      <c r="E186" s="18">
        <v>5573</v>
      </c>
      <c r="F186" s="38">
        <v>-5573</v>
      </c>
      <c r="G186" s="18">
        <v>0</v>
      </c>
    </row>
    <row r="187" spans="3:7" x14ac:dyDescent="0.35">
      <c r="C187" t="s">
        <v>1722</v>
      </c>
      <c r="D187" t="s">
        <v>491</v>
      </c>
      <c r="E187" s="18">
        <v>2731.5</v>
      </c>
      <c r="F187" s="38">
        <v>-2731.5</v>
      </c>
      <c r="G187" s="18">
        <v>0</v>
      </c>
    </row>
    <row r="188" spans="3:7" x14ac:dyDescent="0.35">
      <c r="C188" t="s">
        <v>1723</v>
      </c>
      <c r="D188" t="s">
        <v>400</v>
      </c>
      <c r="E188" s="18">
        <v>5238.8999999999996</v>
      </c>
      <c r="F188" s="38">
        <v>-5238.8999999999996</v>
      </c>
      <c r="G188" s="18">
        <v>-1.1368683772161603E-13</v>
      </c>
    </row>
    <row r="189" spans="3:7" x14ac:dyDescent="0.35">
      <c r="C189" t="s">
        <v>1725</v>
      </c>
      <c r="D189" t="s">
        <v>409</v>
      </c>
      <c r="E189" s="18">
        <v>62.5</v>
      </c>
      <c r="F189" s="38"/>
      <c r="G189" s="18">
        <v>62.5</v>
      </c>
    </row>
    <row r="190" spans="3:7" x14ac:dyDescent="0.35">
      <c r="C190" t="s">
        <v>1726</v>
      </c>
      <c r="D190" t="s">
        <v>400</v>
      </c>
      <c r="E190" s="18">
        <v>420</v>
      </c>
      <c r="F190" s="38">
        <v>-420</v>
      </c>
      <c r="G190" s="18">
        <v>0</v>
      </c>
    </row>
    <row r="191" spans="3:7" x14ac:dyDescent="0.35">
      <c r="C191" t="s">
        <v>1727</v>
      </c>
      <c r="D191" t="s">
        <v>62</v>
      </c>
      <c r="E191" s="18">
        <v>11398.5</v>
      </c>
      <c r="F191" s="38">
        <v>-11398.5</v>
      </c>
      <c r="G191" s="18">
        <v>0</v>
      </c>
    </row>
    <row r="192" spans="3:7" x14ac:dyDescent="0.35">
      <c r="C192" t="s">
        <v>1728</v>
      </c>
      <c r="D192" t="s">
        <v>1309</v>
      </c>
      <c r="E192" s="18">
        <v>11342.5</v>
      </c>
      <c r="F192" s="38">
        <v>-11342.5</v>
      </c>
      <c r="G192" s="18">
        <v>0</v>
      </c>
    </row>
    <row r="193" spans="2:7" x14ac:dyDescent="0.35">
      <c r="C193" t="s">
        <v>1729</v>
      </c>
      <c r="D193" t="s">
        <v>1196</v>
      </c>
      <c r="E193" s="18">
        <v>4940.5</v>
      </c>
      <c r="F193" s="38">
        <v>-4940.5</v>
      </c>
      <c r="G193" s="18">
        <v>0</v>
      </c>
    </row>
    <row r="194" spans="2:7" x14ac:dyDescent="0.35">
      <c r="C194" t="s">
        <v>1730</v>
      </c>
      <c r="D194" t="s">
        <v>1420</v>
      </c>
      <c r="E194" s="18">
        <v>405</v>
      </c>
      <c r="F194" s="38">
        <v>-405</v>
      </c>
      <c r="G194" s="18">
        <v>0</v>
      </c>
    </row>
    <row r="195" spans="2:7" x14ac:dyDescent="0.35">
      <c r="C195" t="s">
        <v>1731</v>
      </c>
      <c r="D195" t="s">
        <v>409</v>
      </c>
      <c r="E195" s="18">
        <v>6194</v>
      </c>
      <c r="F195" s="38"/>
      <c r="G195" s="18">
        <v>6194</v>
      </c>
    </row>
    <row r="196" spans="2:7" x14ac:dyDescent="0.35">
      <c r="C196" t="s">
        <v>1734</v>
      </c>
      <c r="D196" t="s">
        <v>491</v>
      </c>
      <c r="E196" s="18">
        <v>2644</v>
      </c>
      <c r="F196" s="38">
        <v>-2644</v>
      </c>
      <c r="G196" s="18">
        <v>0</v>
      </c>
    </row>
    <row r="197" spans="2:7" x14ac:dyDescent="0.35">
      <c r="C197" t="s">
        <v>1735</v>
      </c>
      <c r="D197" t="s">
        <v>409</v>
      </c>
      <c r="E197" s="18">
        <v>187.5</v>
      </c>
      <c r="F197" s="38"/>
      <c r="G197" s="18">
        <v>187.5</v>
      </c>
    </row>
    <row r="198" spans="2:7" x14ac:dyDescent="0.35">
      <c r="C198" t="s">
        <v>1736</v>
      </c>
      <c r="D198" t="s">
        <v>409</v>
      </c>
      <c r="E198" s="18">
        <v>7121</v>
      </c>
      <c r="F198" s="38"/>
      <c r="G198" s="18">
        <v>7121</v>
      </c>
    </row>
    <row r="199" spans="2:7" x14ac:dyDescent="0.35">
      <c r="C199" t="s">
        <v>1737</v>
      </c>
      <c r="D199" t="s">
        <v>20</v>
      </c>
      <c r="E199" s="18">
        <v>3960</v>
      </c>
      <c r="F199" s="38">
        <v>-3960</v>
      </c>
      <c r="G199" s="18">
        <v>0</v>
      </c>
    </row>
    <row r="200" spans="2:7" x14ac:dyDescent="0.35">
      <c r="C200" t="s">
        <v>1747</v>
      </c>
      <c r="D200" t="s">
        <v>1453</v>
      </c>
      <c r="E200" s="18">
        <v>20583.400000000001</v>
      </c>
      <c r="F200" s="38">
        <v>-20583.400000000001</v>
      </c>
      <c r="G200" s="18">
        <v>0</v>
      </c>
    </row>
    <row r="201" spans="2:7" x14ac:dyDescent="0.35">
      <c r="B201" s="17" t="s">
        <v>142</v>
      </c>
      <c r="C201" s="17"/>
      <c r="D201" s="17"/>
      <c r="E201" s="19">
        <v>116038.20000000001</v>
      </c>
      <c r="F201" s="39">
        <v>-99844.299999999988</v>
      </c>
      <c r="G201" s="19">
        <v>16193.9</v>
      </c>
    </row>
    <row r="202" spans="2:7" x14ac:dyDescent="0.35">
      <c r="B202">
        <v>8</v>
      </c>
      <c r="C202" t="s">
        <v>1791</v>
      </c>
      <c r="D202" t="s">
        <v>1196</v>
      </c>
      <c r="E202" s="18">
        <v>805</v>
      </c>
      <c r="F202" s="38">
        <v>-805</v>
      </c>
      <c r="G202" s="18">
        <v>0</v>
      </c>
    </row>
    <row r="203" spans="2:7" x14ac:dyDescent="0.35">
      <c r="C203" t="s">
        <v>1792</v>
      </c>
      <c r="D203" t="s">
        <v>58</v>
      </c>
      <c r="E203" s="18">
        <v>3124</v>
      </c>
      <c r="F203" s="38">
        <v>-3124</v>
      </c>
      <c r="G203" s="18">
        <v>0</v>
      </c>
    </row>
    <row r="204" spans="2:7" x14ac:dyDescent="0.35">
      <c r="C204" t="s">
        <v>1794</v>
      </c>
      <c r="D204" t="s">
        <v>262</v>
      </c>
      <c r="E204" s="18">
        <v>4386.5</v>
      </c>
      <c r="F204" s="38">
        <v>-4386.5</v>
      </c>
      <c r="G204" s="18">
        <v>0</v>
      </c>
    </row>
    <row r="205" spans="2:7" x14ac:dyDescent="0.35">
      <c r="C205" t="s">
        <v>1795</v>
      </c>
      <c r="D205" t="s">
        <v>62</v>
      </c>
      <c r="E205" s="18">
        <v>13533.5</v>
      </c>
      <c r="F205" s="38">
        <v>-13533.5</v>
      </c>
      <c r="G205" s="18">
        <v>0</v>
      </c>
    </row>
    <row r="206" spans="2:7" x14ac:dyDescent="0.35">
      <c r="C206" t="s">
        <v>1797</v>
      </c>
      <c r="D206" t="s">
        <v>43</v>
      </c>
      <c r="E206" s="18">
        <v>2381</v>
      </c>
      <c r="F206" s="38">
        <v>-2381</v>
      </c>
      <c r="G206" s="18">
        <v>0</v>
      </c>
    </row>
    <row r="207" spans="2:7" x14ac:dyDescent="0.35">
      <c r="C207" t="s">
        <v>1798</v>
      </c>
      <c r="D207" t="s">
        <v>400</v>
      </c>
      <c r="E207" s="18">
        <v>3565.5</v>
      </c>
      <c r="F207" s="38">
        <v>-3499.3</v>
      </c>
      <c r="G207" s="18">
        <v>66.199999999999989</v>
      </c>
    </row>
    <row r="208" spans="2:7" x14ac:dyDescent="0.35">
      <c r="C208" t="s">
        <v>1799</v>
      </c>
      <c r="D208" t="s">
        <v>409</v>
      </c>
      <c r="E208" s="18">
        <v>5858</v>
      </c>
      <c r="F208" s="38"/>
      <c r="G208" s="18">
        <v>5858</v>
      </c>
    </row>
    <row r="209" spans="3:7" x14ac:dyDescent="0.35">
      <c r="C209" t="s">
        <v>1804</v>
      </c>
      <c r="D209" t="s">
        <v>262</v>
      </c>
      <c r="E209" s="18">
        <v>1088.8</v>
      </c>
      <c r="F209" s="38">
        <v>-1088.8</v>
      </c>
      <c r="G209" s="18">
        <v>0</v>
      </c>
    </row>
    <row r="210" spans="3:7" x14ac:dyDescent="0.35">
      <c r="D210" t="s">
        <v>409</v>
      </c>
      <c r="E210" s="18">
        <v>250</v>
      </c>
      <c r="F210" s="38"/>
      <c r="G210" s="18">
        <v>250</v>
      </c>
    </row>
    <row r="211" spans="3:7" x14ac:dyDescent="0.35">
      <c r="C211" t="s">
        <v>1805</v>
      </c>
      <c r="D211" t="s">
        <v>409</v>
      </c>
      <c r="E211" s="18">
        <v>3124</v>
      </c>
      <c r="F211" s="38"/>
      <c r="G211" s="18">
        <v>3124</v>
      </c>
    </row>
    <row r="212" spans="3:7" x14ac:dyDescent="0.35">
      <c r="C212" t="s">
        <v>1806</v>
      </c>
      <c r="D212" t="s">
        <v>409</v>
      </c>
      <c r="E212" s="18">
        <v>2734</v>
      </c>
      <c r="F212" s="38"/>
      <c r="G212" s="18">
        <v>2734</v>
      </c>
    </row>
    <row r="213" spans="3:7" x14ac:dyDescent="0.35">
      <c r="C213" t="s">
        <v>1807</v>
      </c>
      <c r="D213" t="s">
        <v>1196</v>
      </c>
      <c r="E213" s="18">
        <v>920</v>
      </c>
      <c r="F213" s="38">
        <v>-920</v>
      </c>
      <c r="G213" s="18">
        <v>0</v>
      </c>
    </row>
    <row r="214" spans="3:7" x14ac:dyDescent="0.35">
      <c r="C214" t="s">
        <v>1808</v>
      </c>
      <c r="D214" t="s">
        <v>1309</v>
      </c>
      <c r="E214" s="18">
        <v>565.20000000000005</v>
      </c>
      <c r="F214" s="38">
        <v>-565.20000000000005</v>
      </c>
      <c r="G214" s="18">
        <v>0</v>
      </c>
    </row>
    <row r="215" spans="3:7" x14ac:dyDescent="0.35">
      <c r="C215" t="s">
        <v>1809</v>
      </c>
      <c r="D215" t="s">
        <v>58</v>
      </c>
      <c r="E215" s="18">
        <v>220</v>
      </c>
      <c r="F215" s="38">
        <v>-220</v>
      </c>
      <c r="G215" s="18">
        <v>0</v>
      </c>
    </row>
    <row r="216" spans="3:7" x14ac:dyDescent="0.35">
      <c r="C216" t="s">
        <v>1810</v>
      </c>
      <c r="D216" t="s">
        <v>1196</v>
      </c>
      <c r="E216" s="18">
        <v>984</v>
      </c>
      <c r="F216" s="38">
        <v>-984</v>
      </c>
      <c r="G216" s="18">
        <v>0</v>
      </c>
    </row>
    <row r="217" spans="3:7" x14ac:dyDescent="0.35">
      <c r="C217" t="s">
        <v>1811</v>
      </c>
      <c r="D217" t="s">
        <v>1620</v>
      </c>
      <c r="E217" s="18">
        <v>2382.5</v>
      </c>
      <c r="F217" s="38">
        <v>-2382.5</v>
      </c>
      <c r="G217" s="18">
        <v>0</v>
      </c>
    </row>
    <row r="218" spans="3:7" x14ac:dyDescent="0.35">
      <c r="C218" t="s">
        <v>1812</v>
      </c>
      <c r="D218" t="s">
        <v>400</v>
      </c>
      <c r="E218" s="18">
        <v>1738</v>
      </c>
      <c r="F218" s="38"/>
      <c r="G218" s="18">
        <v>1738</v>
      </c>
    </row>
    <row r="219" spans="3:7" x14ac:dyDescent="0.35">
      <c r="C219" t="s">
        <v>1813</v>
      </c>
      <c r="D219" t="s">
        <v>409</v>
      </c>
      <c r="E219" s="18">
        <v>125</v>
      </c>
      <c r="F219" s="38"/>
      <c r="G219" s="18">
        <v>125</v>
      </c>
    </row>
    <row r="220" spans="3:7" x14ac:dyDescent="0.35">
      <c r="C220" t="s">
        <v>1814</v>
      </c>
      <c r="D220" t="s">
        <v>409</v>
      </c>
      <c r="E220" s="18">
        <v>5427</v>
      </c>
      <c r="F220" s="38"/>
      <c r="G220" s="18">
        <v>5427</v>
      </c>
    </row>
    <row r="221" spans="3:7" x14ac:dyDescent="0.35">
      <c r="C221" t="s">
        <v>1816</v>
      </c>
      <c r="D221" t="s">
        <v>1196</v>
      </c>
      <c r="E221" s="18">
        <v>7052.5</v>
      </c>
      <c r="F221" s="38">
        <v>-7052.5</v>
      </c>
      <c r="G221" s="18">
        <v>0</v>
      </c>
    </row>
    <row r="222" spans="3:7" x14ac:dyDescent="0.35">
      <c r="C222" t="s">
        <v>1819</v>
      </c>
      <c r="D222" t="s">
        <v>20</v>
      </c>
      <c r="E222" s="18">
        <v>630</v>
      </c>
      <c r="F222" s="38">
        <v>-630</v>
      </c>
      <c r="G222" s="18">
        <v>0</v>
      </c>
    </row>
    <row r="223" spans="3:7" x14ac:dyDescent="0.35">
      <c r="C223" t="s">
        <v>1820</v>
      </c>
      <c r="D223" t="s">
        <v>262</v>
      </c>
      <c r="E223" s="18">
        <v>2878.5</v>
      </c>
      <c r="F223" s="38">
        <v>-2878.5</v>
      </c>
      <c r="G223" s="18">
        <v>0</v>
      </c>
    </row>
    <row r="224" spans="3:7" x14ac:dyDescent="0.35">
      <c r="C224" t="s">
        <v>1821</v>
      </c>
      <c r="D224" t="s">
        <v>400</v>
      </c>
      <c r="E224" s="18">
        <v>250</v>
      </c>
      <c r="F224" s="38"/>
      <c r="G224" s="18">
        <v>250</v>
      </c>
    </row>
    <row r="225" spans="2:7" x14ac:dyDescent="0.35">
      <c r="C225" t="s">
        <v>1822</v>
      </c>
      <c r="D225" t="s">
        <v>43</v>
      </c>
      <c r="E225" s="18">
        <v>2440</v>
      </c>
      <c r="F225" s="38">
        <v>-2440</v>
      </c>
      <c r="G225" s="18">
        <v>0</v>
      </c>
    </row>
    <row r="226" spans="2:7" x14ac:dyDescent="0.35">
      <c r="C226" t="s">
        <v>1823</v>
      </c>
      <c r="D226" t="s">
        <v>1309</v>
      </c>
      <c r="E226" s="18">
        <v>10969.5</v>
      </c>
      <c r="F226" s="38">
        <v>-10969.5</v>
      </c>
      <c r="G226" s="18">
        <v>0</v>
      </c>
    </row>
    <row r="227" spans="2:7" x14ac:dyDescent="0.35">
      <c r="C227" t="s">
        <v>1824</v>
      </c>
      <c r="D227" t="s">
        <v>409</v>
      </c>
      <c r="E227" s="18">
        <v>187.5</v>
      </c>
      <c r="F227" s="38"/>
      <c r="G227" s="18">
        <v>187.5</v>
      </c>
    </row>
    <row r="228" spans="2:7" x14ac:dyDescent="0.35">
      <c r="C228" t="s">
        <v>1825</v>
      </c>
      <c r="D228" t="s">
        <v>409</v>
      </c>
      <c r="E228" s="18">
        <v>6587</v>
      </c>
      <c r="F228" s="38"/>
      <c r="G228" s="18">
        <v>6587</v>
      </c>
    </row>
    <row r="229" spans="2:7" x14ac:dyDescent="0.35">
      <c r="C229" t="s">
        <v>1826</v>
      </c>
      <c r="D229" t="s">
        <v>400</v>
      </c>
      <c r="E229" s="18">
        <v>1738</v>
      </c>
      <c r="F229" s="38"/>
      <c r="G229" s="18">
        <v>1738</v>
      </c>
    </row>
    <row r="230" spans="2:7" x14ac:dyDescent="0.35">
      <c r="C230" t="s">
        <v>1827</v>
      </c>
      <c r="D230" t="s">
        <v>1196</v>
      </c>
      <c r="E230" s="18">
        <v>1738</v>
      </c>
      <c r="F230" s="38">
        <v>-1738</v>
      </c>
      <c r="G230" s="18">
        <v>0</v>
      </c>
    </row>
    <row r="231" spans="2:7" x14ac:dyDescent="0.35">
      <c r="C231" t="s">
        <v>1828</v>
      </c>
      <c r="D231" t="s">
        <v>1196</v>
      </c>
      <c r="E231" s="18">
        <v>2210</v>
      </c>
      <c r="F231" s="38">
        <v>-2210</v>
      </c>
      <c r="G231" s="18">
        <v>0</v>
      </c>
    </row>
    <row r="232" spans="2:7" x14ac:dyDescent="0.35">
      <c r="C232" t="s">
        <v>1829</v>
      </c>
      <c r="D232" t="s">
        <v>491</v>
      </c>
      <c r="E232" s="18">
        <v>2847.5</v>
      </c>
      <c r="F232" s="38">
        <v>-2847.5</v>
      </c>
      <c r="G232" s="18">
        <v>0</v>
      </c>
    </row>
    <row r="233" spans="2:7" x14ac:dyDescent="0.35">
      <c r="C233" t="s">
        <v>1830</v>
      </c>
      <c r="D233" t="s">
        <v>400</v>
      </c>
      <c r="E233" s="18">
        <v>811.2</v>
      </c>
      <c r="F233" s="38"/>
      <c r="G233" s="18">
        <v>811.2</v>
      </c>
    </row>
    <row r="234" spans="2:7" x14ac:dyDescent="0.35">
      <c r="C234" t="s">
        <v>1832</v>
      </c>
      <c r="D234" t="s">
        <v>1196</v>
      </c>
      <c r="E234" s="18">
        <v>7605</v>
      </c>
      <c r="F234" s="38">
        <v>-7605</v>
      </c>
      <c r="G234" s="18">
        <v>0</v>
      </c>
    </row>
    <row r="235" spans="2:7" x14ac:dyDescent="0.35">
      <c r="C235" t="s">
        <v>1833</v>
      </c>
      <c r="D235" t="s">
        <v>409</v>
      </c>
      <c r="E235" s="18">
        <v>125</v>
      </c>
      <c r="F235" s="38"/>
      <c r="G235" s="18">
        <v>125</v>
      </c>
    </row>
    <row r="236" spans="2:7" x14ac:dyDescent="0.35">
      <c r="C236" t="s">
        <v>1834</v>
      </c>
      <c r="D236" t="s">
        <v>409</v>
      </c>
      <c r="E236" s="18">
        <v>5858</v>
      </c>
      <c r="F236" s="38"/>
      <c r="G236" s="18">
        <v>5858</v>
      </c>
    </row>
    <row r="237" spans="2:7" x14ac:dyDescent="0.35">
      <c r="C237" t="s">
        <v>1835</v>
      </c>
      <c r="D237" t="s">
        <v>400</v>
      </c>
      <c r="E237" s="18">
        <v>1738</v>
      </c>
      <c r="F237" s="38"/>
      <c r="G237" s="18">
        <v>1738</v>
      </c>
    </row>
    <row r="238" spans="2:7" x14ac:dyDescent="0.35">
      <c r="B238" s="17" t="s">
        <v>143</v>
      </c>
      <c r="C238" s="17"/>
      <c r="D238" s="17"/>
      <c r="E238" s="19">
        <v>108877.7</v>
      </c>
      <c r="F238" s="39">
        <v>-72260.800000000003</v>
      </c>
      <c r="G238" s="19">
        <v>36616.9</v>
      </c>
    </row>
    <row r="239" spans="2:7" x14ac:dyDescent="0.35">
      <c r="B239">
        <v>9</v>
      </c>
      <c r="C239" t="s">
        <v>1876</v>
      </c>
      <c r="D239" t="s">
        <v>409</v>
      </c>
      <c r="E239" s="18">
        <v>125</v>
      </c>
      <c r="F239" s="38"/>
      <c r="G239" s="18">
        <v>125</v>
      </c>
    </row>
    <row r="240" spans="2:7" x14ac:dyDescent="0.35">
      <c r="C240" t="s">
        <v>1877</v>
      </c>
      <c r="D240" t="s">
        <v>409</v>
      </c>
      <c r="E240" s="18">
        <v>4858</v>
      </c>
      <c r="F240" s="38"/>
      <c r="G240" s="18">
        <v>4858</v>
      </c>
    </row>
    <row r="241" spans="3:7" x14ac:dyDescent="0.35">
      <c r="C241" t="s">
        <v>1879</v>
      </c>
      <c r="D241" t="s">
        <v>1196</v>
      </c>
      <c r="E241" s="18">
        <v>1800.5</v>
      </c>
      <c r="F241" s="38">
        <v>-1800.5</v>
      </c>
      <c r="G241" s="18">
        <v>0</v>
      </c>
    </row>
    <row r="242" spans="3:7" x14ac:dyDescent="0.35">
      <c r="C242" t="s">
        <v>1880</v>
      </c>
      <c r="D242" t="s">
        <v>1453</v>
      </c>
      <c r="E242" s="18">
        <v>15781.4</v>
      </c>
      <c r="F242" s="38">
        <v>-15781.4</v>
      </c>
      <c r="G242" s="18">
        <v>0</v>
      </c>
    </row>
    <row r="243" spans="3:7" x14ac:dyDescent="0.35">
      <c r="C243" t="s">
        <v>1881</v>
      </c>
      <c r="D243" t="s">
        <v>409</v>
      </c>
      <c r="E243" s="18">
        <v>125</v>
      </c>
      <c r="F243" s="38"/>
      <c r="G243" s="18">
        <v>125</v>
      </c>
    </row>
    <row r="244" spans="3:7" x14ac:dyDescent="0.35">
      <c r="C244" t="s">
        <v>1882</v>
      </c>
      <c r="D244" t="s">
        <v>409</v>
      </c>
      <c r="E244" s="18">
        <v>5946</v>
      </c>
      <c r="F244" s="38"/>
      <c r="G244" s="18">
        <v>5946</v>
      </c>
    </row>
    <row r="245" spans="3:7" x14ac:dyDescent="0.35">
      <c r="C245" t="s">
        <v>1883</v>
      </c>
      <c r="D245" t="s">
        <v>62</v>
      </c>
      <c r="E245" s="18">
        <v>12167</v>
      </c>
      <c r="F245" s="38">
        <v>-12167</v>
      </c>
      <c r="G245" s="18">
        <v>0</v>
      </c>
    </row>
    <row r="246" spans="3:7" x14ac:dyDescent="0.35">
      <c r="C246" t="s">
        <v>1884</v>
      </c>
      <c r="D246" t="s">
        <v>1196</v>
      </c>
      <c r="E246" s="18">
        <v>1738</v>
      </c>
      <c r="F246" s="38">
        <v>-1738</v>
      </c>
      <c r="G246" s="18">
        <v>0</v>
      </c>
    </row>
    <row r="247" spans="3:7" x14ac:dyDescent="0.35">
      <c r="C247" t="s">
        <v>1885</v>
      </c>
      <c r="D247" t="s">
        <v>262</v>
      </c>
      <c r="E247" s="18">
        <v>6017</v>
      </c>
      <c r="F247" s="38">
        <v>-6017</v>
      </c>
      <c r="G247" s="18">
        <v>0</v>
      </c>
    </row>
    <row r="248" spans="3:7" x14ac:dyDescent="0.35">
      <c r="C248" t="s">
        <v>1887</v>
      </c>
      <c r="D248" t="s">
        <v>262</v>
      </c>
      <c r="E248" s="18">
        <v>62.5</v>
      </c>
      <c r="F248" s="38">
        <v>-62.5</v>
      </c>
      <c r="G248" s="18">
        <v>0</v>
      </c>
    </row>
    <row r="249" spans="3:7" x14ac:dyDescent="0.35">
      <c r="C249" t="s">
        <v>1888</v>
      </c>
      <c r="D249" t="s">
        <v>491</v>
      </c>
      <c r="E249" s="18">
        <v>2613.5</v>
      </c>
      <c r="F249" s="38"/>
      <c r="G249" s="18">
        <v>2613.5</v>
      </c>
    </row>
    <row r="250" spans="3:7" x14ac:dyDescent="0.35">
      <c r="C250" t="s">
        <v>1889</v>
      </c>
      <c r="D250" t="s">
        <v>400</v>
      </c>
      <c r="E250" s="18">
        <v>3005.6</v>
      </c>
      <c r="F250" s="38"/>
      <c r="G250" s="18">
        <v>3005.6</v>
      </c>
    </row>
    <row r="251" spans="3:7" x14ac:dyDescent="0.35">
      <c r="C251" t="s">
        <v>1890</v>
      </c>
      <c r="D251" t="s">
        <v>58</v>
      </c>
      <c r="E251" s="18">
        <v>540</v>
      </c>
      <c r="F251" s="38">
        <v>-540</v>
      </c>
      <c r="G251" s="18">
        <v>0</v>
      </c>
    </row>
    <row r="252" spans="3:7" x14ac:dyDescent="0.35">
      <c r="C252" t="s">
        <v>1891</v>
      </c>
      <c r="D252" t="s">
        <v>409</v>
      </c>
      <c r="E252" s="18">
        <v>125</v>
      </c>
      <c r="F252" s="38"/>
      <c r="G252" s="18">
        <v>125</v>
      </c>
    </row>
    <row r="253" spans="3:7" x14ac:dyDescent="0.35">
      <c r="C253" t="s">
        <v>1892</v>
      </c>
      <c r="D253" t="s">
        <v>409</v>
      </c>
      <c r="E253" s="18">
        <v>5746</v>
      </c>
      <c r="F253" s="38"/>
      <c r="G253" s="18">
        <v>5746</v>
      </c>
    </row>
    <row r="254" spans="3:7" x14ac:dyDescent="0.35">
      <c r="C254" t="s">
        <v>1893</v>
      </c>
      <c r="D254" t="s">
        <v>1702</v>
      </c>
      <c r="E254" s="18">
        <v>48</v>
      </c>
      <c r="F254" s="38">
        <v>-48</v>
      </c>
      <c r="G254" s="18">
        <v>0</v>
      </c>
    </row>
    <row r="255" spans="3:7" x14ac:dyDescent="0.35">
      <c r="C255" t="s">
        <v>1896</v>
      </c>
      <c r="D255" t="s">
        <v>1704</v>
      </c>
      <c r="E255" s="18">
        <v>2126</v>
      </c>
      <c r="F255" s="38">
        <v>-2126</v>
      </c>
      <c r="G255" s="18">
        <v>0</v>
      </c>
    </row>
    <row r="256" spans="3:7" x14ac:dyDescent="0.35">
      <c r="C256" t="s">
        <v>1897</v>
      </c>
      <c r="D256" t="s">
        <v>1196</v>
      </c>
      <c r="E256" s="18">
        <v>3780</v>
      </c>
      <c r="F256" s="38">
        <v>-3780</v>
      </c>
      <c r="G256" s="18">
        <v>0</v>
      </c>
    </row>
    <row r="257" spans="3:7" x14ac:dyDescent="0.35">
      <c r="C257" t="s">
        <v>1898</v>
      </c>
      <c r="D257" t="s">
        <v>20</v>
      </c>
      <c r="E257" s="18">
        <v>2090</v>
      </c>
      <c r="F257" s="38">
        <v>-2090</v>
      </c>
      <c r="G257" s="18">
        <v>0</v>
      </c>
    </row>
    <row r="258" spans="3:7" x14ac:dyDescent="0.35">
      <c r="C258" t="s">
        <v>1899</v>
      </c>
      <c r="D258" t="s">
        <v>262</v>
      </c>
      <c r="E258" s="18">
        <v>8087</v>
      </c>
      <c r="F258" s="38">
        <v>-8087</v>
      </c>
      <c r="G258" s="18">
        <v>0</v>
      </c>
    </row>
    <row r="259" spans="3:7" x14ac:dyDescent="0.35">
      <c r="C259" t="s">
        <v>1900</v>
      </c>
      <c r="D259" t="s">
        <v>409</v>
      </c>
      <c r="E259" s="18">
        <v>125</v>
      </c>
      <c r="F259" s="38"/>
      <c r="G259" s="18">
        <v>125</v>
      </c>
    </row>
    <row r="260" spans="3:7" x14ac:dyDescent="0.35">
      <c r="C260" t="s">
        <v>1901</v>
      </c>
      <c r="D260" t="s">
        <v>409</v>
      </c>
      <c r="E260" s="18">
        <v>5326</v>
      </c>
      <c r="F260" s="38"/>
      <c r="G260" s="18">
        <v>5326</v>
      </c>
    </row>
    <row r="261" spans="3:7" x14ac:dyDescent="0.35">
      <c r="C261" t="s">
        <v>1902</v>
      </c>
      <c r="D261" t="s">
        <v>400</v>
      </c>
      <c r="E261" s="18">
        <v>322.5</v>
      </c>
      <c r="F261" s="38"/>
      <c r="G261" s="18">
        <v>322.5</v>
      </c>
    </row>
    <row r="262" spans="3:7" x14ac:dyDescent="0.35">
      <c r="C262" t="s">
        <v>1903</v>
      </c>
      <c r="D262" t="s">
        <v>409</v>
      </c>
      <c r="E262" s="18">
        <v>125</v>
      </c>
      <c r="F262" s="38"/>
      <c r="G262" s="18">
        <v>125</v>
      </c>
    </row>
    <row r="263" spans="3:7" x14ac:dyDescent="0.35">
      <c r="C263" t="s">
        <v>1904</v>
      </c>
      <c r="D263" t="s">
        <v>409</v>
      </c>
      <c r="E263" s="18">
        <v>5502</v>
      </c>
      <c r="F263" s="38"/>
      <c r="G263" s="18">
        <v>5502</v>
      </c>
    </row>
    <row r="264" spans="3:7" x14ac:dyDescent="0.35">
      <c r="C264" t="s">
        <v>1905</v>
      </c>
      <c r="D264" t="s">
        <v>637</v>
      </c>
      <c r="E264" s="18">
        <v>6699</v>
      </c>
      <c r="F264" s="38">
        <v>-3382.8</v>
      </c>
      <c r="G264" s="18">
        <v>3316.2</v>
      </c>
    </row>
    <row r="265" spans="3:7" x14ac:dyDescent="0.35">
      <c r="C265" t="s">
        <v>1909</v>
      </c>
      <c r="D265" t="s">
        <v>1453</v>
      </c>
      <c r="E265" s="18">
        <v>560</v>
      </c>
      <c r="F265" s="38">
        <v>-560</v>
      </c>
      <c r="G265" s="18">
        <v>0</v>
      </c>
    </row>
    <row r="266" spans="3:7" x14ac:dyDescent="0.35">
      <c r="C266" t="s">
        <v>1910</v>
      </c>
      <c r="D266" t="s">
        <v>409</v>
      </c>
      <c r="E266" s="18">
        <v>125</v>
      </c>
      <c r="F266" s="38"/>
      <c r="G266" s="18">
        <v>125</v>
      </c>
    </row>
    <row r="267" spans="3:7" x14ac:dyDescent="0.35">
      <c r="C267" t="s">
        <v>1911</v>
      </c>
      <c r="D267" t="s">
        <v>409</v>
      </c>
      <c r="E267" s="18">
        <v>6326</v>
      </c>
      <c r="F267" s="38"/>
      <c r="G267" s="18">
        <v>6326</v>
      </c>
    </row>
    <row r="268" spans="3:7" x14ac:dyDescent="0.35">
      <c r="C268" t="s">
        <v>1913</v>
      </c>
      <c r="D268" t="s">
        <v>1309</v>
      </c>
      <c r="E268" s="18">
        <v>15616.9</v>
      </c>
      <c r="F268" s="38">
        <v>-15616.9</v>
      </c>
      <c r="G268" s="18">
        <v>0</v>
      </c>
    </row>
    <row r="269" spans="3:7" x14ac:dyDescent="0.35">
      <c r="C269" t="s">
        <v>1914</v>
      </c>
      <c r="D269" t="s">
        <v>262</v>
      </c>
      <c r="E269" s="18">
        <v>5264</v>
      </c>
      <c r="F269" s="38">
        <v>-5264</v>
      </c>
      <c r="G269" s="18">
        <v>0</v>
      </c>
    </row>
    <row r="270" spans="3:7" x14ac:dyDescent="0.35">
      <c r="C270" t="s">
        <v>1916</v>
      </c>
      <c r="D270" t="s">
        <v>400</v>
      </c>
      <c r="E270" s="18">
        <v>2128</v>
      </c>
      <c r="F270" s="38"/>
      <c r="G270" s="18">
        <v>2128</v>
      </c>
    </row>
    <row r="271" spans="3:7" x14ac:dyDescent="0.35">
      <c r="C271" t="s">
        <v>1919</v>
      </c>
      <c r="D271" t="s">
        <v>1196</v>
      </c>
      <c r="E271" s="18">
        <v>1235</v>
      </c>
      <c r="F271" s="38">
        <v>-1235</v>
      </c>
      <c r="G271" s="18">
        <v>0</v>
      </c>
    </row>
    <row r="272" spans="3:7" x14ac:dyDescent="0.35">
      <c r="C272" t="s">
        <v>1920</v>
      </c>
      <c r="D272" t="s">
        <v>400</v>
      </c>
      <c r="E272" s="18">
        <v>1196.2</v>
      </c>
      <c r="F272" s="38"/>
      <c r="G272" s="18">
        <v>1196.2</v>
      </c>
    </row>
    <row r="273" spans="2:7" x14ac:dyDescent="0.35">
      <c r="C273" t="s">
        <v>1921</v>
      </c>
      <c r="D273" t="s">
        <v>409</v>
      </c>
      <c r="E273" s="18">
        <v>500</v>
      </c>
      <c r="F273" s="38"/>
      <c r="G273" s="18">
        <v>500</v>
      </c>
    </row>
    <row r="274" spans="2:7" x14ac:dyDescent="0.35">
      <c r="C274" t="s">
        <v>1923</v>
      </c>
      <c r="D274" t="s">
        <v>409</v>
      </c>
      <c r="E274" s="18">
        <v>21572</v>
      </c>
      <c r="F274" s="38"/>
      <c r="G274" s="18">
        <v>21572</v>
      </c>
    </row>
    <row r="275" spans="2:7" x14ac:dyDescent="0.35">
      <c r="C275" t="s">
        <v>1924</v>
      </c>
      <c r="D275" t="s">
        <v>1196</v>
      </c>
      <c r="E275" s="18">
        <v>250</v>
      </c>
      <c r="F275" s="38">
        <v>-250</v>
      </c>
      <c r="G275" s="18">
        <v>0</v>
      </c>
    </row>
    <row r="276" spans="2:7" x14ac:dyDescent="0.35">
      <c r="C276" t="s">
        <v>1925</v>
      </c>
      <c r="D276" t="s">
        <v>409</v>
      </c>
      <c r="E276" s="18">
        <v>312.5</v>
      </c>
      <c r="F276" s="38"/>
      <c r="G276" s="18">
        <v>312.5</v>
      </c>
    </row>
    <row r="277" spans="2:7" x14ac:dyDescent="0.35">
      <c r="C277" t="s">
        <v>1926</v>
      </c>
      <c r="D277" t="s">
        <v>409</v>
      </c>
      <c r="E277" s="18">
        <v>14117</v>
      </c>
      <c r="F277" s="38"/>
      <c r="G277" s="18">
        <v>14117</v>
      </c>
    </row>
    <row r="278" spans="2:7" x14ac:dyDescent="0.35">
      <c r="B278" s="17" t="s">
        <v>144</v>
      </c>
      <c r="C278" s="17"/>
      <c r="D278" s="17"/>
      <c r="E278" s="19">
        <v>164083.59999999998</v>
      </c>
      <c r="F278" s="39">
        <v>-80546.100000000006</v>
      </c>
      <c r="G278" s="19">
        <v>83537.5</v>
      </c>
    </row>
    <row r="279" spans="2:7" x14ac:dyDescent="0.35">
      <c r="B279">
        <v>10</v>
      </c>
      <c r="C279" t="s">
        <v>1988</v>
      </c>
      <c r="D279" t="s">
        <v>262</v>
      </c>
      <c r="E279" s="18">
        <v>5258.5</v>
      </c>
      <c r="F279" s="38">
        <v>-5258.5</v>
      </c>
      <c r="G279" s="18">
        <v>0</v>
      </c>
    </row>
    <row r="280" spans="2:7" x14ac:dyDescent="0.35">
      <c r="C280" t="s">
        <v>1990</v>
      </c>
      <c r="D280" t="s">
        <v>1453</v>
      </c>
      <c r="E280" s="18">
        <v>1612</v>
      </c>
      <c r="F280" s="38">
        <v>-1612</v>
      </c>
      <c r="G280" s="18">
        <v>0</v>
      </c>
    </row>
    <row r="281" spans="2:7" x14ac:dyDescent="0.35">
      <c r="C281" t="s">
        <v>1991</v>
      </c>
      <c r="D281" t="s">
        <v>400</v>
      </c>
      <c r="E281" s="18">
        <v>2615.1999999999998</v>
      </c>
      <c r="F281" s="38"/>
      <c r="G281" s="18">
        <v>2615.1999999999998</v>
      </c>
    </row>
    <row r="282" spans="2:7" x14ac:dyDescent="0.35">
      <c r="C282" t="s">
        <v>1992</v>
      </c>
      <c r="D282" t="s">
        <v>491</v>
      </c>
      <c r="E282" s="18">
        <v>2535</v>
      </c>
      <c r="F282" s="38"/>
      <c r="G282" s="18">
        <v>2535</v>
      </c>
    </row>
    <row r="283" spans="2:7" x14ac:dyDescent="0.35">
      <c r="C283" t="s">
        <v>1993</v>
      </c>
      <c r="D283" t="s">
        <v>409</v>
      </c>
      <c r="E283" s="18">
        <v>125</v>
      </c>
      <c r="F283" s="38"/>
      <c r="G283" s="18">
        <v>125</v>
      </c>
    </row>
    <row r="284" spans="2:7" x14ac:dyDescent="0.35">
      <c r="C284" t="s">
        <v>1994</v>
      </c>
      <c r="D284" t="s">
        <v>409</v>
      </c>
      <c r="E284" s="18">
        <v>6038</v>
      </c>
      <c r="F284" s="38"/>
      <c r="G284" s="18">
        <v>6038</v>
      </c>
    </row>
    <row r="285" spans="2:7" x14ac:dyDescent="0.35">
      <c r="C285" t="s">
        <v>1996</v>
      </c>
      <c r="D285" t="s">
        <v>637</v>
      </c>
      <c r="E285" s="18">
        <v>4068</v>
      </c>
      <c r="F285" s="38"/>
      <c r="G285" s="18">
        <v>4068</v>
      </c>
    </row>
    <row r="286" spans="2:7" x14ac:dyDescent="0.35">
      <c r="C286" t="s">
        <v>1998</v>
      </c>
      <c r="D286" t="s">
        <v>62</v>
      </c>
      <c r="E286" s="18">
        <v>11769</v>
      </c>
      <c r="F286" s="38"/>
      <c r="G286" s="18">
        <v>11769</v>
      </c>
    </row>
    <row r="287" spans="2:7" x14ac:dyDescent="0.35">
      <c r="C287" t="s">
        <v>1999</v>
      </c>
      <c r="D287" t="s">
        <v>409</v>
      </c>
      <c r="E287" s="18">
        <v>610</v>
      </c>
      <c r="F287" s="38"/>
      <c r="G287" s="18">
        <v>610</v>
      </c>
    </row>
    <row r="288" spans="2:7" x14ac:dyDescent="0.35">
      <c r="C288" t="s">
        <v>2000</v>
      </c>
      <c r="D288" t="s">
        <v>43</v>
      </c>
      <c r="E288" s="18">
        <v>5067.2</v>
      </c>
      <c r="F288" s="38">
        <v>-5067</v>
      </c>
      <c r="G288" s="18">
        <v>0.19999999999998863</v>
      </c>
    </row>
    <row r="289" spans="3:7" x14ac:dyDescent="0.35">
      <c r="C289" t="s">
        <v>2001</v>
      </c>
      <c r="D289" t="s">
        <v>409</v>
      </c>
      <c r="E289" s="18">
        <v>1025</v>
      </c>
      <c r="F289" s="38"/>
      <c r="G289" s="18">
        <v>1025</v>
      </c>
    </row>
    <row r="290" spans="3:7" x14ac:dyDescent="0.35">
      <c r="C290" t="s">
        <v>2003</v>
      </c>
      <c r="D290" t="s">
        <v>637</v>
      </c>
      <c r="E290" s="18">
        <v>344</v>
      </c>
      <c r="F290" s="38"/>
      <c r="G290" s="18">
        <v>344</v>
      </c>
    </row>
    <row r="291" spans="3:7" x14ac:dyDescent="0.35">
      <c r="C291" t="s">
        <v>2005</v>
      </c>
      <c r="D291" t="s">
        <v>262</v>
      </c>
      <c r="E291" s="18">
        <v>2909</v>
      </c>
      <c r="F291" s="38">
        <v>-2909</v>
      </c>
      <c r="G291" s="18">
        <v>0</v>
      </c>
    </row>
    <row r="292" spans="3:7" x14ac:dyDescent="0.35">
      <c r="C292" t="s">
        <v>2007</v>
      </c>
      <c r="D292" t="s">
        <v>1196</v>
      </c>
      <c r="E292" s="18">
        <v>2045</v>
      </c>
      <c r="F292" s="38">
        <v>-241.7</v>
      </c>
      <c r="G292" s="18">
        <v>1803.3</v>
      </c>
    </row>
    <row r="293" spans="3:7" x14ac:dyDescent="0.35">
      <c r="C293" t="s">
        <v>2008</v>
      </c>
      <c r="D293" t="s">
        <v>58</v>
      </c>
      <c r="E293" s="18">
        <v>1628</v>
      </c>
      <c r="F293" s="38">
        <v>-1628</v>
      </c>
      <c r="G293" s="18">
        <v>0</v>
      </c>
    </row>
    <row r="294" spans="3:7" x14ac:dyDescent="0.35">
      <c r="C294" t="s">
        <v>2010</v>
      </c>
      <c r="D294" t="s">
        <v>400</v>
      </c>
      <c r="E294" s="18">
        <v>1738</v>
      </c>
      <c r="F294" s="38"/>
      <c r="G294" s="18">
        <v>1738</v>
      </c>
    </row>
    <row r="295" spans="3:7" x14ac:dyDescent="0.35">
      <c r="C295" t="s">
        <v>2011</v>
      </c>
      <c r="D295" t="s">
        <v>637</v>
      </c>
      <c r="E295" s="18">
        <v>1738</v>
      </c>
      <c r="F295" s="38"/>
      <c r="G295" s="18">
        <v>1738</v>
      </c>
    </row>
    <row r="296" spans="3:7" x14ac:dyDescent="0.35">
      <c r="C296" t="s">
        <v>2013</v>
      </c>
      <c r="D296" t="s">
        <v>2012</v>
      </c>
      <c r="E296" s="18">
        <v>312.5</v>
      </c>
      <c r="F296" s="38"/>
      <c r="G296" s="18">
        <v>312.5</v>
      </c>
    </row>
    <row r="297" spans="3:7" x14ac:dyDescent="0.35">
      <c r="C297" t="s">
        <v>2014</v>
      </c>
      <c r="D297" t="s">
        <v>2012</v>
      </c>
      <c r="E297" s="18">
        <v>14658</v>
      </c>
      <c r="F297" s="38"/>
      <c r="G297" s="18">
        <v>14658</v>
      </c>
    </row>
    <row r="298" spans="3:7" x14ac:dyDescent="0.35">
      <c r="C298" t="s">
        <v>2016</v>
      </c>
      <c r="D298" t="s">
        <v>58</v>
      </c>
      <c r="E298" s="18">
        <v>4818</v>
      </c>
      <c r="F298" s="38">
        <v>-4818</v>
      </c>
      <c r="G298" s="18">
        <v>0</v>
      </c>
    </row>
    <row r="299" spans="3:7" x14ac:dyDescent="0.35">
      <c r="C299" t="s">
        <v>2017</v>
      </c>
      <c r="D299" t="s">
        <v>2012</v>
      </c>
      <c r="E299" s="18">
        <v>2700</v>
      </c>
      <c r="F299" s="38"/>
      <c r="G299" s="18">
        <v>2700</v>
      </c>
    </row>
    <row r="300" spans="3:7" x14ac:dyDescent="0.35">
      <c r="C300" t="s">
        <v>2019</v>
      </c>
      <c r="D300" t="s">
        <v>1044</v>
      </c>
      <c r="E300" s="18">
        <v>0</v>
      </c>
      <c r="F300" s="38"/>
      <c r="G300" s="18">
        <v>0</v>
      </c>
    </row>
    <row r="301" spans="3:7" x14ac:dyDescent="0.35">
      <c r="C301" t="s">
        <v>2020</v>
      </c>
      <c r="D301" t="s">
        <v>2012</v>
      </c>
      <c r="E301" s="18">
        <v>250</v>
      </c>
      <c r="F301" s="38"/>
      <c r="G301" s="18">
        <v>250</v>
      </c>
    </row>
    <row r="302" spans="3:7" x14ac:dyDescent="0.35">
      <c r="C302" t="s">
        <v>2021</v>
      </c>
      <c r="D302" t="s">
        <v>2012</v>
      </c>
      <c r="E302" s="18">
        <v>7916</v>
      </c>
      <c r="F302" s="38"/>
      <c r="G302" s="18">
        <v>7916</v>
      </c>
    </row>
    <row r="303" spans="3:7" x14ac:dyDescent="0.35">
      <c r="C303" t="s">
        <v>2028</v>
      </c>
      <c r="D303" t="s">
        <v>2022</v>
      </c>
      <c r="E303" s="18">
        <v>3535.2</v>
      </c>
      <c r="F303" s="38">
        <v>-3535.2</v>
      </c>
      <c r="G303" s="18">
        <v>0</v>
      </c>
    </row>
    <row r="304" spans="3:7" x14ac:dyDescent="0.35">
      <c r="C304" t="s">
        <v>2029</v>
      </c>
      <c r="D304" t="s">
        <v>491</v>
      </c>
      <c r="E304" s="18">
        <v>2561</v>
      </c>
      <c r="F304" s="38"/>
      <c r="G304" s="18">
        <v>2561</v>
      </c>
    </row>
    <row r="305" spans="2:7" x14ac:dyDescent="0.35">
      <c r="C305" t="s">
        <v>2031</v>
      </c>
      <c r="D305" t="s">
        <v>400</v>
      </c>
      <c r="E305" s="18">
        <v>2535.5</v>
      </c>
      <c r="F305" s="38"/>
      <c r="G305" s="18">
        <v>2535.5</v>
      </c>
    </row>
    <row r="306" spans="2:7" x14ac:dyDescent="0.35">
      <c r="C306" t="s">
        <v>2032</v>
      </c>
      <c r="D306" t="s">
        <v>2012</v>
      </c>
      <c r="E306" s="18">
        <v>1000</v>
      </c>
      <c r="F306" s="38"/>
      <c r="G306" s="18">
        <v>1000</v>
      </c>
    </row>
    <row r="307" spans="2:7" x14ac:dyDescent="0.35">
      <c r="C307" t="s">
        <v>2033</v>
      </c>
      <c r="D307" t="s">
        <v>400</v>
      </c>
      <c r="E307" s="18">
        <v>648</v>
      </c>
      <c r="F307" s="38"/>
      <c r="G307" s="18">
        <v>648</v>
      </c>
    </row>
    <row r="308" spans="2:7" x14ac:dyDescent="0.35">
      <c r="C308" t="s">
        <v>2034</v>
      </c>
      <c r="D308" t="s">
        <v>1196</v>
      </c>
      <c r="E308" s="18">
        <v>695</v>
      </c>
      <c r="F308" s="38"/>
      <c r="G308" s="18">
        <v>695</v>
      </c>
    </row>
    <row r="309" spans="2:7" x14ac:dyDescent="0.35">
      <c r="C309" t="s">
        <v>2035</v>
      </c>
      <c r="D309" t="s">
        <v>2012</v>
      </c>
      <c r="E309" s="18">
        <v>187.5</v>
      </c>
      <c r="F309" s="38"/>
      <c r="G309" s="18">
        <v>187.5</v>
      </c>
    </row>
    <row r="310" spans="2:7" x14ac:dyDescent="0.35">
      <c r="C310" t="s">
        <v>2036</v>
      </c>
      <c r="D310" t="s">
        <v>2012</v>
      </c>
      <c r="E310" s="18">
        <v>7440</v>
      </c>
      <c r="F310" s="38"/>
      <c r="G310" s="18">
        <v>7440</v>
      </c>
    </row>
    <row r="311" spans="2:7" x14ac:dyDescent="0.35">
      <c r="C311" t="s">
        <v>2037</v>
      </c>
      <c r="D311" t="s">
        <v>1309</v>
      </c>
      <c r="E311" s="18">
        <v>15463.4</v>
      </c>
      <c r="F311" s="38">
        <v>-15463.4</v>
      </c>
      <c r="G311" s="18">
        <v>0</v>
      </c>
    </row>
    <row r="312" spans="2:7" x14ac:dyDescent="0.35">
      <c r="C312" t="s">
        <v>2093</v>
      </c>
      <c r="D312" t="s">
        <v>2012</v>
      </c>
      <c r="E312" s="18">
        <v>1000</v>
      </c>
      <c r="F312" s="38"/>
      <c r="G312" s="18">
        <v>1000</v>
      </c>
    </row>
    <row r="313" spans="2:7" x14ac:dyDescent="0.35">
      <c r="B313" s="17" t="s">
        <v>145</v>
      </c>
      <c r="C313" s="17"/>
      <c r="D313" s="17"/>
      <c r="E313" s="19">
        <v>116844.99999999999</v>
      </c>
      <c r="F313" s="39">
        <v>-40532.800000000003</v>
      </c>
      <c r="G313" s="19">
        <v>76312.2</v>
      </c>
    </row>
    <row r="314" spans="2:7" x14ac:dyDescent="0.35">
      <c r="B314">
        <v>11</v>
      </c>
      <c r="C314" t="s">
        <v>2094</v>
      </c>
      <c r="D314" t="s">
        <v>1453</v>
      </c>
      <c r="E314" s="18">
        <v>3731.8</v>
      </c>
      <c r="F314" s="38">
        <v>-3731.8</v>
      </c>
      <c r="G314" s="18">
        <v>0</v>
      </c>
    </row>
    <row r="315" spans="2:7" x14ac:dyDescent="0.35">
      <c r="C315" t="s">
        <v>2095</v>
      </c>
      <c r="D315" t="s">
        <v>2022</v>
      </c>
      <c r="E315" s="18">
        <v>1174</v>
      </c>
      <c r="F315" s="38">
        <v>-1174</v>
      </c>
      <c r="G315" s="18">
        <v>0</v>
      </c>
    </row>
    <row r="316" spans="2:7" x14ac:dyDescent="0.35">
      <c r="C316" t="s">
        <v>2154</v>
      </c>
      <c r="D316" t="s">
        <v>400</v>
      </c>
      <c r="E316" s="18">
        <v>2418</v>
      </c>
      <c r="F316" s="38"/>
      <c r="G316" s="18">
        <v>2418</v>
      </c>
    </row>
    <row r="317" spans="2:7" x14ac:dyDescent="0.35">
      <c r="C317" t="s">
        <v>2155</v>
      </c>
      <c r="D317" t="s">
        <v>1196</v>
      </c>
      <c r="E317" s="18">
        <v>3078</v>
      </c>
      <c r="F317" s="38"/>
      <c r="G317" s="18">
        <v>3078</v>
      </c>
    </row>
    <row r="318" spans="2:7" x14ac:dyDescent="0.35">
      <c r="C318" t="s">
        <v>2156</v>
      </c>
      <c r="D318" t="s">
        <v>2012</v>
      </c>
      <c r="E318" s="18">
        <v>437.5</v>
      </c>
      <c r="F318" s="38"/>
      <c r="G318" s="18">
        <v>437.5</v>
      </c>
    </row>
    <row r="319" spans="2:7" x14ac:dyDescent="0.35">
      <c r="C319" t="s">
        <v>2157</v>
      </c>
      <c r="D319" t="s">
        <v>2012</v>
      </c>
      <c r="E319" s="18">
        <v>19024</v>
      </c>
      <c r="F319" s="38"/>
      <c r="G319" s="18">
        <v>19024</v>
      </c>
    </row>
    <row r="320" spans="2:7" x14ac:dyDescent="0.35">
      <c r="C320" t="s">
        <v>2158</v>
      </c>
      <c r="D320" t="s">
        <v>491</v>
      </c>
      <c r="E320" s="18">
        <v>2818.5</v>
      </c>
      <c r="F320" s="38"/>
      <c r="G320" s="18">
        <v>2818.5</v>
      </c>
    </row>
    <row r="321" spans="3:7" x14ac:dyDescent="0.35">
      <c r="C321" t="s">
        <v>2159</v>
      </c>
      <c r="D321" t="s">
        <v>262</v>
      </c>
      <c r="E321" s="18">
        <v>5805</v>
      </c>
      <c r="F321" s="38">
        <v>-5805</v>
      </c>
      <c r="G321" s="18">
        <v>0</v>
      </c>
    </row>
    <row r="322" spans="3:7" x14ac:dyDescent="0.35">
      <c r="C322" t="s">
        <v>2160</v>
      </c>
      <c r="D322" t="s">
        <v>2012</v>
      </c>
      <c r="E322" s="18">
        <v>1000</v>
      </c>
      <c r="F322" s="38"/>
      <c r="G322" s="18">
        <v>1000</v>
      </c>
    </row>
    <row r="323" spans="3:7" x14ac:dyDescent="0.35">
      <c r="C323" t="s">
        <v>2161</v>
      </c>
      <c r="D323" t="s">
        <v>2012</v>
      </c>
      <c r="E323" s="18">
        <v>125</v>
      </c>
      <c r="F323" s="38"/>
      <c r="G323" s="18">
        <v>125</v>
      </c>
    </row>
    <row r="324" spans="3:7" x14ac:dyDescent="0.35">
      <c r="C324" t="s">
        <v>2162</v>
      </c>
      <c r="D324" t="s">
        <v>2012</v>
      </c>
      <c r="E324" s="18">
        <v>6201.6</v>
      </c>
      <c r="F324" s="38"/>
      <c r="G324" s="18">
        <v>6201.6</v>
      </c>
    </row>
    <row r="325" spans="3:7" x14ac:dyDescent="0.35">
      <c r="C325" t="s">
        <v>2163</v>
      </c>
      <c r="D325" t="s">
        <v>262</v>
      </c>
      <c r="E325" s="18">
        <v>567.6</v>
      </c>
      <c r="F325" s="38">
        <v>-567.6</v>
      </c>
      <c r="G325" s="18">
        <v>0</v>
      </c>
    </row>
    <row r="326" spans="3:7" x14ac:dyDescent="0.35">
      <c r="C326" t="s">
        <v>2164</v>
      </c>
      <c r="D326" t="s">
        <v>62</v>
      </c>
      <c r="E326" s="18">
        <v>12406</v>
      </c>
      <c r="F326" s="38"/>
      <c r="G326" s="18">
        <v>12406</v>
      </c>
    </row>
    <row r="327" spans="3:7" x14ac:dyDescent="0.35">
      <c r="C327" t="s">
        <v>2165</v>
      </c>
      <c r="D327" t="s">
        <v>62</v>
      </c>
      <c r="E327" s="18">
        <v>1597.5</v>
      </c>
      <c r="F327" s="38"/>
      <c r="G327" s="18">
        <v>1597.5</v>
      </c>
    </row>
    <row r="328" spans="3:7" x14ac:dyDescent="0.35">
      <c r="C328" t="s">
        <v>2166</v>
      </c>
      <c r="D328" t="s">
        <v>400</v>
      </c>
      <c r="E328" s="18">
        <v>3085.5</v>
      </c>
      <c r="F328" s="38"/>
      <c r="G328" s="18">
        <v>3085.5</v>
      </c>
    </row>
    <row r="329" spans="3:7" x14ac:dyDescent="0.35">
      <c r="C329" t="s">
        <v>2167</v>
      </c>
      <c r="D329" t="s">
        <v>2012</v>
      </c>
      <c r="E329" s="18">
        <v>62.5</v>
      </c>
      <c r="F329" s="38"/>
      <c r="G329" s="18">
        <v>62.5</v>
      </c>
    </row>
    <row r="330" spans="3:7" x14ac:dyDescent="0.35">
      <c r="C330" t="s">
        <v>2168</v>
      </c>
      <c r="D330" t="s">
        <v>2012</v>
      </c>
      <c r="E330" s="18">
        <v>2717.8</v>
      </c>
      <c r="F330" s="38"/>
      <c r="G330" s="18">
        <v>2717.8</v>
      </c>
    </row>
    <row r="331" spans="3:7" x14ac:dyDescent="0.35">
      <c r="C331" t="s">
        <v>2169</v>
      </c>
      <c r="D331" t="s">
        <v>262</v>
      </c>
      <c r="E331" s="18">
        <v>5844.4</v>
      </c>
      <c r="F331" s="38">
        <v>-5844.4</v>
      </c>
      <c r="G331" s="18">
        <v>0</v>
      </c>
    </row>
    <row r="332" spans="3:7" x14ac:dyDescent="0.35">
      <c r="C332" t="s">
        <v>2170</v>
      </c>
      <c r="D332" t="s">
        <v>2012</v>
      </c>
      <c r="E332" s="18">
        <v>125</v>
      </c>
      <c r="F332" s="38"/>
      <c r="G332" s="18">
        <v>125</v>
      </c>
    </row>
    <row r="333" spans="3:7" x14ac:dyDescent="0.35">
      <c r="C333" t="s">
        <v>2171</v>
      </c>
      <c r="D333" t="s">
        <v>2012</v>
      </c>
      <c r="E333" s="18">
        <v>3212</v>
      </c>
      <c r="F333" s="38"/>
      <c r="G333" s="18">
        <v>3212</v>
      </c>
    </row>
    <row r="334" spans="3:7" x14ac:dyDescent="0.35">
      <c r="C334" t="s">
        <v>2172</v>
      </c>
      <c r="D334" t="s">
        <v>43</v>
      </c>
      <c r="E334" s="18">
        <v>2413</v>
      </c>
      <c r="F334" s="38">
        <v>-2413</v>
      </c>
      <c r="G334" s="18">
        <v>0</v>
      </c>
    </row>
    <row r="335" spans="3:7" x14ac:dyDescent="0.35">
      <c r="C335" t="s">
        <v>2173</v>
      </c>
      <c r="D335" t="s">
        <v>2012</v>
      </c>
      <c r="E335" s="18">
        <v>187.5</v>
      </c>
      <c r="F335" s="38"/>
      <c r="G335" s="18">
        <v>187.5</v>
      </c>
    </row>
    <row r="336" spans="3:7" x14ac:dyDescent="0.35">
      <c r="C336" t="s">
        <v>2174</v>
      </c>
      <c r="D336" t="s">
        <v>2012</v>
      </c>
      <c r="E336" s="18">
        <v>8685.4</v>
      </c>
      <c r="F336" s="38"/>
      <c r="G336" s="18">
        <v>8685.4</v>
      </c>
    </row>
    <row r="337" spans="2:7" x14ac:dyDescent="0.35">
      <c r="C337" t="s">
        <v>2175</v>
      </c>
      <c r="D337" t="s">
        <v>491</v>
      </c>
      <c r="E337" s="18">
        <v>2508</v>
      </c>
      <c r="F337" s="38"/>
      <c r="G337" s="18">
        <v>2508</v>
      </c>
    </row>
    <row r="338" spans="2:7" x14ac:dyDescent="0.35">
      <c r="C338" t="s">
        <v>2176</v>
      </c>
      <c r="D338" t="s">
        <v>859</v>
      </c>
      <c r="E338" s="18">
        <v>4987.1000000000004</v>
      </c>
      <c r="F338" s="38"/>
      <c r="G338" s="18">
        <v>4987.1000000000004</v>
      </c>
    </row>
    <row r="339" spans="2:7" x14ac:dyDescent="0.35">
      <c r="C339" t="s">
        <v>2177</v>
      </c>
      <c r="D339" t="s">
        <v>2012</v>
      </c>
      <c r="E339" s="18">
        <v>187.5</v>
      </c>
      <c r="F339" s="38"/>
      <c r="G339" s="18">
        <v>187.5</v>
      </c>
    </row>
    <row r="340" spans="2:7" x14ac:dyDescent="0.35">
      <c r="C340" t="s">
        <v>2178</v>
      </c>
      <c r="D340" t="s">
        <v>2012</v>
      </c>
      <c r="E340" s="18">
        <v>8065.4</v>
      </c>
      <c r="F340" s="38"/>
      <c r="G340" s="18">
        <v>8065.4</v>
      </c>
    </row>
    <row r="341" spans="2:7" x14ac:dyDescent="0.35">
      <c r="C341" t="s">
        <v>2179</v>
      </c>
      <c r="D341" t="s">
        <v>400</v>
      </c>
      <c r="E341" s="18">
        <v>3424.3</v>
      </c>
      <c r="F341" s="38"/>
      <c r="G341" s="18">
        <v>3424.3</v>
      </c>
    </row>
    <row r="342" spans="2:7" x14ac:dyDescent="0.35">
      <c r="B342" s="17" t="s">
        <v>160</v>
      </c>
      <c r="C342" s="17"/>
      <c r="D342" s="17"/>
      <c r="E342" s="19">
        <v>105889.9</v>
      </c>
      <c r="F342" s="39">
        <v>-19535.8</v>
      </c>
      <c r="G342" s="19">
        <v>86354.1</v>
      </c>
    </row>
    <row r="343" spans="2:7" x14ac:dyDescent="0.35">
      <c r="B343">
        <v>12</v>
      </c>
      <c r="C343" t="s">
        <v>2180</v>
      </c>
      <c r="D343" t="s">
        <v>62</v>
      </c>
      <c r="E343" s="18">
        <v>12996.4</v>
      </c>
      <c r="F343" s="38"/>
      <c r="G343" s="18">
        <v>12996.4</v>
      </c>
    </row>
    <row r="344" spans="2:7" x14ac:dyDescent="0.35">
      <c r="C344" t="s">
        <v>2181</v>
      </c>
      <c r="D344" t="s">
        <v>2012</v>
      </c>
      <c r="E344" s="18">
        <v>125</v>
      </c>
      <c r="F344" s="38"/>
      <c r="G344" s="18">
        <v>125</v>
      </c>
    </row>
    <row r="345" spans="2:7" x14ac:dyDescent="0.35">
      <c r="C345" t="s">
        <v>2182</v>
      </c>
      <c r="D345" t="s">
        <v>2012</v>
      </c>
      <c r="E345" s="18">
        <v>4784</v>
      </c>
      <c r="F345" s="38"/>
      <c r="G345" s="18">
        <v>4784</v>
      </c>
    </row>
    <row r="346" spans="2:7" x14ac:dyDescent="0.35">
      <c r="C346" t="s">
        <v>2183</v>
      </c>
      <c r="D346" t="s">
        <v>1704</v>
      </c>
      <c r="E346" s="18">
        <v>237</v>
      </c>
      <c r="F346" s="38">
        <v>-237</v>
      </c>
      <c r="G346" s="18">
        <v>0</v>
      </c>
    </row>
    <row r="347" spans="2:7" x14ac:dyDescent="0.35">
      <c r="C347" t="s">
        <v>2184</v>
      </c>
      <c r="D347" t="s">
        <v>262</v>
      </c>
      <c r="E347" s="18">
        <v>5479.9</v>
      </c>
      <c r="F347" s="38">
        <v>-5479.9</v>
      </c>
      <c r="G347" s="18">
        <v>0</v>
      </c>
    </row>
    <row r="348" spans="2:7" x14ac:dyDescent="0.35">
      <c r="C348" t="s">
        <v>2185</v>
      </c>
      <c r="D348" t="s">
        <v>491</v>
      </c>
      <c r="E348" s="18">
        <v>3449</v>
      </c>
      <c r="F348" s="38"/>
      <c r="G348" s="18">
        <v>3449</v>
      </c>
    </row>
    <row r="349" spans="2:7" x14ac:dyDescent="0.35">
      <c r="C349" t="s">
        <v>2186</v>
      </c>
      <c r="D349" t="s">
        <v>2012</v>
      </c>
      <c r="E349" s="18">
        <v>250</v>
      </c>
      <c r="F349" s="38"/>
      <c r="G349" s="18">
        <v>250</v>
      </c>
    </row>
    <row r="350" spans="2:7" x14ac:dyDescent="0.35">
      <c r="C350" t="s">
        <v>2187</v>
      </c>
      <c r="D350" t="s">
        <v>2012</v>
      </c>
      <c r="E350" s="18">
        <v>9682</v>
      </c>
      <c r="F350" s="38"/>
      <c r="G350" s="18">
        <v>9682</v>
      </c>
    </row>
    <row r="351" spans="2:7" x14ac:dyDescent="0.35">
      <c r="C351" t="s">
        <v>2188</v>
      </c>
      <c r="D351" t="s">
        <v>491</v>
      </c>
      <c r="E351" s="18">
        <v>2700.5</v>
      </c>
      <c r="F351" s="38"/>
      <c r="G351" s="18">
        <v>2700.5</v>
      </c>
    </row>
    <row r="352" spans="2:7" x14ac:dyDescent="0.35">
      <c r="C352" t="s">
        <v>2189</v>
      </c>
      <c r="D352" t="s">
        <v>637</v>
      </c>
      <c r="E352" s="18">
        <v>250</v>
      </c>
      <c r="F352" s="38"/>
      <c r="G352" s="18">
        <v>250</v>
      </c>
    </row>
    <row r="353" spans="3:7" x14ac:dyDescent="0.35">
      <c r="C353" t="s">
        <v>2190</v>
      </c>
      <c r="D353" t="s">
        <v>637</v>
      </c>
      <c r="E353" s="18">
        <v>4068</v>
      </c>
      <c r="F353" s="38"/>
      <c r="G353" s="18">
        <v>4068</v>
      </c>
    </row>
    <row r="354" spans="3:7" x14ac:dyDescent="0.35">
      <c r="C354" t="s">
        <v>2191</v>
      </c>
      <c r="D354" t="s">
        <v>400</v>
      </c>
      <c r="E354" s="18">
        <v>2693</v>
      </c>
      <c r="F354" s="38"/>
      <c r="G354" s="18">
        <v>2693</v>
      </c>
    </row>
    <row r="355" spans="3:7" x14ac:dyDescent="0.35">
      <c r="C355" t="s">
        <v>2192</v>
      </c>
      <c r="D355" t="s">
        <v>2012</v>
      </c>
      <c r="E355" s="18">
        <v>250</v>
      </c>
      <c r="F355" s="38"/>
      <c r="G355" s="18">
        <v>250</v>
      </c>
    </row>
    <row r="356" spans="3:7" x14ac:dyDescent="0.35">
      <c r="C356" t="s">
        <v>2193</v>
      </c>
      <c r="D356" t="s">
        <v>2012</v>
      </c>
      <c r="E356" s="18">
        <v>10725</v>
      </c>
      <c r="F356" s="38"/>
      <c r="G356" s="18">
        <v>10725</v>
      </c>
    </row>
    <row r="357" spans="3:7" x14ac:dyDescent="0.35">
      <c r="C357" t="s">
        <v>2194</v>
      </c>
      <c r="D357" t="s">
        <v>58</v>
      </c>
      <c r="E357" s="18">
        <v>6070.8</v>
      </c>
      <c r="F357" s="38"/>
      <c r="G357" s="18">
        <v>6070.8</v>
      </c>
    </row>
    <row r="358" spans="3:7" x14ac:dyDescent="0.35">
      <c r="C358" t="s">
        <v>2195</v>
      </c>
      <c r="D358" t="s">
        <v>2012</v>
      </c>
      <c r="E358" s="18">
        <v>125</v>
      </c>
      <c r="F358" s="38"/>
      <c r="G358" s="18">
        <v>125</v>
      </c>
    </row>
    <row r="359" spans="3:7" x14ac:dyDescent="0.35">
      <c r="C359" t="s">
        <v>2196</v>
      </c>
      <c r="D359" t="s">
        <v>2012</v>
      </c>
      <c r="E359" s="18">
        <v>6650.2</v>
      </c>
      <c r="F359" s="38"/>
      <c r="G359" s="18">
        <v>6650.2</v>
      </c>
    </row>
    <row r="360" spans="3:7" x14ac:dyDescent="0.35">
      <c r="C360" t="s">
        <v>2197</v>
      </c>
      <c r="D360" t="s">
        <v>491</v>
      </c>
      <c r="E360" s="18">
        <v>2665.5</v>
      </c>
      <c r="F360" s="38"/>
      <c r="G360" s="18">
        <v>2665.5</v>
      </c>
    </row>
    <row r="361" spans="3:7" x14ac:dyDescent="0.35">
      <c r="C361" t="s">
        <v>2198</v>
      </c>
      <c r="D361" t="s">
        <v>2137</v>
      </c>
      <c r="E361" s="18">
        <v>5450.8</v>
      </c>
      <c r="F361" s="38">
        <v>-5450.8</v>
      </c>
      <c r="G361" s="18">
        <v>0</v>
      </c>
    </row>
    <row r="362" spans="3:7" x14ac:dyDescent="0.35">
      <c r="C362" t="s">
        <v>2269</v>
      </c>
      <c r="D362" t="s">
        <v>2137</v>
      </c>
      <c r="E362" s="18">
        <v>-525</v>
      </c>
      <c r="F362" s="38">
        <v>525</v>
      </c>
      <c r="G362" s="18">
        <v>0</v>
      </c>
    </row>
    <row r="363" spans="3:7" x14ac:dyDescent="0.35">
      <c r="C363" t="s">
        <v>2199</v>
      </c>
      <c r="D363" t="s">
        <v>262</v>
      </c>
      <c r="E363" s="18">
        <v>5955.9</v>
      </c>
      <c r="F363" s="38">
        <v>-5955.9</v>
      </c>
      <c r="G363" s="18">
        <v>0</v>
      </c>
    </row>
    <row r="364" spans="3:7" x14ac:dyDescent="0.35">
      <c r="C364" t="s">
        <v>2200</v>
      </c>
      <c r="D364" t="s">
        <v>2143</v>
      </c>
      <c r="E364" s="18">
        <v>2131</v>
      </c>
      <c r="F364" s="38">
        <v>-2131</v>
      </c>
      <c r="G364" s="18">
        <v>0</v>
      </c>
    </row>
    <row r="365" spans="3:7" x14ac:dyDescent="0.35">
      <c r="C365" t="s">
        <v>2201</v>
      </c>
      <c r="D365" t="s">
        <v>2012</v>
      </c>
      <c r="E365" s="18">
        <v>250</v>
      </c>
      <c r="F365" s="38"/>
      <c r="G365" s="18">
        <v>250</v>
      </c>
    </row>
    <row r="366" spans="3:7" x14ac:dyDescent="0.35">
      <c r="C366" t="s">
        <v>2202</v>
      </c>
      <c r="D366" t="s">
        <v>2012</v>
      </c>
      <c r="E366" s="18">
        <v>10539.6</v>
      </c>
      <c r="F366" s="38"/>
      <c r="G366" s="18">
        <v>10539.6</v>
      </c>
    </row>
    <row r="367" spans="3:7" x14ac:dyDescent="0.35">
      <c r="C367" t="s">
        <v>2203</v>
      </c>
      <c r="D367" t="s">
        <v>491</v>
      </c>
      <c r="E367" s="18">
        <v>2978</v>
      </c>
      <c r="F367" s="38"/>
      <c r="G367" s="18">
        <v>2978</v>
      </c>
    </row>
    <row r="368" spans="3:7" x14ac:dyDescent="0.35">
      <c r="C368" t="s">
        <v>2204</v>
      </c>
      <c r="D368" t="s">
        <v>62</v>
      </c>
      <c r="E368" s="18">
        <v>696</v>
      </c>
      <c r="F368" s="38"/>
      <c r="G368" s="18">
        <v>696</v>
      </c>
    </row>
    <row r="369" spans="3:7" x14ac:dyDescent="0.35">
      <c r="C369" t="s">
        <v>2205</v>
      </c>
      <c r="D369" t="s">
        <v>400</v>
      </c>
      <c r="E369" s="18">
        <v>2918</v>
      </c>
      <c r="F369" s="38"/>
      <c r="G369" s="18">
        <v>2918</v>
      </c>
    </row>
    <row r="370" spans="3:7" x14ac:dyDescent="0.35">
      <c r="C370" t="s">
        <v>2206</v>
      </c>
      <c r="D370" t="s">
        <v>637</v>
      </c>
      <c r="E370" s="18">
        <v>4700</v>
      </c>
      <c r="F370" s="38">
        <v>-4700</v>
      </c>
      <c r="G370" s="18">
        <v>0</v>
      </c>
    </row>
    <row r="371" spans="3:7" x14ac:dyDescent="0.35">
      <c r="C371" t="s">
        <v>2271</v>
      </c>
      <c r="D371" t="s">
        <v>637</v>
      </c>
      <c r="E371" s="18">
        <v>-866</v>
      </c>
      <c r="F371" s="38">
        <v>866</v>
      </c>
      <c r="G371" s="18">
        <v>0</v>
      </c>
    </row>
    <row r="372" spans="3:7" x14ac:dyDescent="0.35">
      <c r="C372" t="s">
        <v>2207</v>
      </c>
      <c r="D372" t="s">
        <v>1309</v>
      </c>
      <c r="E372" s="18">
        <v>11904.5</v>
      </c>
      <c r="F372" s="38">
        <v>-11904.5</v>
      </c>
      <c r="G372" s="18">
        <v>0</v>
      </c>
    </row>
    <row r="373" spans="3:7" x14ac:dyDescent="0.35">
      <c r="C373" t="s">
        <v>2208</v>
      </c>
      <c r="D373" t="s">
        <v>2012</v>
      </c>
      <c r="E373" s="18">
        <v>250</v>
      </c>
      <c r="F373" s="38"/>
      <c r="G373" s="18">
        <v>250</v>
      </c>
    </row>
    <row r="374" spans="3:7" x14ac:dyDescent="0.35">
      <c r="C374" t="s">
        <v>2209</v>
      </c>
      <c r="D374" t="s">
        <v>2012</v>
      </c>
      <c r="E374" s="18">
        <v>11783.2</v>
      </c>
      <c r="F374" s="38"/>
      <c r="G374" s="18">
        <v>11783.2</v>
      </c>
    </row>
    <row r="375" spans="3:7" x14ac:dyDescent="0.35">
      <c r="C375" t="s">
        <v>2210</v>
      </c>
      <c r="D375" t="s">
        <v>784</v>
      </c>
      <c r="E375" s="18">
        <v>771.3</v>
      </c>
      <c r="F375" s="38">
        <v>-771.3</v>
      </c>
      <c r="G375" s="18">
        <v>0</v>
      </c>
    </row>
    <row r="376" spans="3:7" x14ac:dyDescent="0.35">
      <c r="C376" t="s">
        <v>2211</v>
      </c>
      <c r="D376" t="s">
        <v>2137</v>
      </c>
      <c r="E376" s="18">
        <v>4728</v>
      </c>
      <c r="F376" s="38">
        <v>-4728</v>
      </c>
      <c r="G376" s="18">
        <v>0</v>
      </c>
    </row>
    <row r="377" spans="3:7" x14ac:dyDescent="0.35">
      <c r="C377" t="s">
        <v>2212</v>
      </c>
      <c r="D377" t="s">
        <v>784</v>
      </c>
      <c r="E377" s="18">
        <v>175</v>
      </c>
      <c r="F377" s="38">
        <v>-175</v>
      </c>
      <c r="G377" s="18">
        <v>0</v>
      </c>
    </row>
    <row r="378" spans="3:7" x14ac:dyDescent="0.35">
      <c r="C378" t="s">
        <v>2213</v>
      </c>
      <c r="D378" t="s">
        <v>491</v>
      </c>
      <c r="E378" s="18">
        <v>2145.5</v>
      </c>
      <c r="F378" s="38"/>
      <c r="G378" s="18">
        <v>2145.5</v>
      </c>
    </row>
    <row r="379" spans="3:7" x14ac:dyDescent="0.35">
      <c r="C379" t="s">
        <v>2214</v>
      </c>
      <c r="D379" t="s">
        <v>2012</v>
      </c>
      <c r="E379" s="18">
        <v>312.5</v>
      </c>
      <c r="F379" s="38"/>
      <c r="G379" s="18">
        <v>312.5</v>
      </c>
    </row>
    <row r="380" spans="3:7" x14ac:dyDescent="0.35">
      <c r="C380" t="s">
        <v>2215</v>
      </c>
      <c r="D380" t="s">
        <v>2012</v>
      </c>
      <c r="E380" s="18">
        <v>12348</v>
      </c>
      <c r="F380" s="38"/>
      <c r="G380" s="18">
        <v>12348</v>
      </c>
    </row>
    <row r="381" spans="3:7" x14ac:dyDescent="0.35">
      <c r="C381" t="s">
        <v>2216</v>
      </c>
      <c r="D381" t="s">
        <v>2012</v>
      </c>
      <c r="E381" s="18">
        <v>625</v>
      </c>
      <c r="F381" s="38"/>
      <c r="G381" s="18">
        <v>625</v>
      </c>
    </row>
    <row r="382" spans="3:7" x14ac:dyDescent="0.35">
      <c r="C382" t="s">
        <v>2217</v>
      </c>
      <c r="D382" t="s">
        <v>2012</v>
      </c>
      <c r="E382" s="18">
        <v>14334</v>
      </c>
      <c r="F382" s="38"/>
      <c r="G382" s="18">
        <v>14334</v>
      </c>
    </row>
    <row r="383" spans="3:7" x14ac:dyDescent="0.35">
      <c r="C383" t="s">
        <v>2218</v>
      </c>
      <c r="D383" t="s">
        <v>491</v>
      </c>
      <c r="E383" s="18">
        <v>2423</v>
      </c>
      <c r="F383" s="38"/>
      <c r="G383" s="18">
        <v>2423</v>
      </c>
    </row>
    <row r="384" spans="3:7" x14ac:dyDescent="0.35">
      <c r="C384" t="s">
        <v>2219</v>
      </c>
      <c r="D384" t="s">
        <v>400</v>
      </c>
      <c r="E384" s="18">
        <v>2353</v>
      </c>
      <c r="F384" s="38"/>
      <c r="G384" s="18">
        <v>2353</v>
      </c>
    </row>
    <row r="385" spans="1:7" x14ac:dyDescent="0.35">
      <c r="B385" s="17" t="s">
        <v>222</v>
      </c>
      <c r="C385" s="17"/>
      <c r="D385" s="17"/>
      <c r="E385" s="19">
        <v>171582.6</v>
      </c>
      <c r="F385" s="39">
        <v>-40142.400000000001</v>
      </c>
      <c r="G385" s="19">
        <v>131440.20000000001</v>
      </c>
    </row>
    <row r="386" spans="1:7" x14ac:dyDescent="0.35">
      <c r="A386" s="81" t="s">
        <v>1233</v>
      </c>
      <c r="B386" s="81"/>
      <c r="C386" s="81"/>
      <c r="D386" s="81"/>
      <c r="E386" s="82">
        <v>1740794.1999999995</v>
      </c>
      <c r="F386" s="83">
        <v>-1235056.3999999999</v>
      </c>
      <c r="G386" s="82">
        <v>505737.8</v>
      </c>
    </row>
    <row r="387" spans="1:7" x14ac:dyDescent="0.35">
      <c r="A387">
        <v>2024</v>
      </c>
      <c r="B387">
        <v>1</v>
      </c>
      <c r="C387" t="s">
        <v>2274</v>
      </c>
      <c r="D387" t="s">
        <v>262</v>
      </c>
      <c r="E387" s="18">
        <v>2236</v>
      </c>
      <c r="F387" s="38">
        <v>-2236</v>
      </c>
      <c r="G387" s="18">
        <v>0</v>
      </c>
    </row>
    <row r="388" spans="1:7" x14ac:dyDescent="0.35">
      <c r="C388" t="s">
        <v>2275</v>
      </c>
      <c r="D388" t="s">
        <v>43</v>
      </c>
      <c r="E388" s="18">
        <v>2648</v>
      </c>
      <c r="F388" s="38"/>
      <c r="G388" s="18">
        <v>2648</v>
      </c>
    </row>
    <row r="389" spans="1:7" x14ac:dyDescent="0.35">
      <c r="C389" t="s">
        <v>2276</v>
      </c>
      <c r="D389" t="s">
        <v>2277</v>
      </c>
      <c r="E389" s="18">
        <v>2826</v>
      </c>
      <c r="F389" s="38">
        <v>-2826</v>
      </c>
      <c r="G389" s="18">
        <v>0</v>
      </c>
    </row>
    <row r="390" spans="1:7" x14ac:dyDescent="0.35">
      <c r="C390" t="s">
        <v>2278</v>
      </c>
      <c r="D390" t="s">
        <v>491</v>
      </c>
      <c r="E390" s="18">
        <v>2388</v>
      </c>
      <c r="F390" s="38"/>
      <c r="G390" s="18">
        <v>2388</v>
      </c>
    </row>
    <row r="391" spans="1:7" x14ac:dyDescent="0.35">
      <c r="C391" t="s">
        <v>2279</v>
      </c>
      <c r="D391" t="s">
        <v>2137</v>
      </c>
      <c r="E391" s="18">
        <v>6441.8</v>
      </c>
      <c r="F391" s="38">
        <v>-6441.8</v>
      </c>
      <c r="G391" s="18">
        <v>0</v>
      </c>
    </row>
    <row r="392" spans="1:7" x14ac:dyDescent="0.35">
      <c r="C392" t="s">
        <v>2280</v>
      </c>
      <c r="D392" t="s">
        <v>58</v>
      </c>
      <c r="E392" s="18">
        <v>6290.8</v>
      </c>
      <c r="F392" s="38"/>
      <c r="G392" s="18">
        <v>6290.8</v>
      </c>
    </row>
    <row r="393" spans="1:7" x14ac:dyDescent="0.35">
      <c r="C393" t="s">
        <v>2281</v>
      </c>
      <c r="D393" t="s">
        <v>2143</v>
      </c>
      <c r="E393" s="18">
        <v>2236</v>
      </c>
      <c r="F393" s="38">
        <v>-2236</v>
      </c>
      <c r="G393" s="18">
        <v>0</v>
      </c>
    </row>
    <row r="394" spans="1:7" x14ac:dyDescent="0.35">
      <c r="C394" t="s">
        <v>2282</v>
      </c>
      <c r="D394" t="s">
        <v>400</v>
      </c>
      <c r="E394" s="18">
        <v>2075.5</v>
      </c>
      <c r="F394" s="38"/>
      <c r="G394" s="18">
        <v>2075.5</v>
      </c>
    </row>
    <row r="395" spans="1:7" x14ac:dyDescent="0.35">
      <c r="C395" t="s">
        <v>2283</v>
      </c>
      <c r="D395" t="s">
        <v>2012</v>
      </c>
      <c r="E395" s="18">
        <v>187.5</v>
      </c>
      <c r="F395" s="38"/>
      <c r="G395" s="18">
        <v>187.5</v>
      </c>
    </row>
    <row r="396" spans="1:7" x14ac:dyDescent="0.35">
      <c r="C396" t="s">
        <v>2284</v>
      </c>
      <c r="D396" t="s">
        <v>2012</v>
      </c>
      <c r="E396" s="18">
        <v>15087</v>
      </c>
      <c r="F396" s="38"/>
      <c r="G396" s="18">
        <v>15087</v>
      </c>
    </row>
    <row r="397" spans="1:7" x14ac:dyDescent="0.35">
      <c r="C397" t="s">
        <v>2286</v>
      </c>
      <c r="D397" t="s">
        <v>62</v>
      </c>
      <c r="E397" s="18">
        <v>12797</v>
      </c>
      <c r="F397" s="38"/>
      <c r="G397" s="18">
        <v>12797</v>
      </c>
    </row>
    <row r="398" spans="1:7" x14ac:dyDescent="0.35">
      <c r="C398" t="s">
        <v>2287</v>
      </c>
      <c r="D398" t="s">
        <v>491</v>
      </c>
      <c r="E398" s="18">
        <v>2700.5</v>
      </c>
      <c r="F398" s="38"/>
      <c r="G398" s="18">
        <v>2700.5</v>
      </c>
    </row>
    <row r="399" spans="1:7" x14ac:dyDescent="0.35">
      <c r="C399" t="s">
        <v>2288</v>
      </c>
      <c r="D399" t="s">
        <v>400</v>
      </c>
      <c r="E399" s="18">
        <v>795</v>
      </c>
      <c r="F399" s="38"/>
      <c r="G399" s="18">
        <v>795</v>
      </c>
    </row>
    <row r="400" spans="1:7" x14ac:dyDescent="0.35">
      <c r="C400" t="s">
        <v>2289</v>
      </c>
      <c r="D400" t="s">
        <v>2290</v>
      </c>
      <c r="E400" s="18">
        <v>3323</v>
      </c>
      <c r="F400" s="38">
        <v>-3323</v>
      </c>
      <c r="G400" s="18">
        <v>0</v>
      </c>
    </row>
    <row r="401" spans="2:7" x14ac:dyDescent="0.35">
      <c r="C401" t="s">
        <v>2292</v>
      </c>
      <c r="D401" t="s">
        <v>400</v>
      </c>
      <c r="E401" s="18">
        <v>2269.3000000000002</v>
      </c>
      <c r="F401" s="38"/>
      <c r="G401" s="18">
        <v>2269.3000000000002</v>
      </c>
    </row>
    <row r="402" spans="2:7" x14ac:dyDescent="0.35">
      <c r="C402" t="s">
        <v>2293</v>
      </c>
      <c r="D402" t="s">
        <v>2012</v>
      </c>
      <c r="E402" s="18">
        <v>375</v>
      </c>
      <c r="F402" s="38"/>
      <c r="G402" s="18">
        <v>375</v>
      </c>
    </row>
    <row r="403" spans="2:7" x14ac:dyDescent="0.35">
      <c r="C403" t="s">
        <v>2294</v>
      </c>
      <c r="D403" t="s">
        <v>2012</v>
      </c>
      <c r="E403" s="18">
        <v>15020</v>
      </c>
      <c r="F403" s="38"/>
      <c r="G403" s="18">
        <v>15020</v>
      </c>
    </row>
    <row r="404" spans="2:7" x14ac:dyDescent="0.35">
      <c r="C404" t="s">
        <v>2295</v>
      </c>
      <c r="D404" t="s">
        <v>2290</v>
      </c>
      <c r="E404" s="18">
        <v>180</v>
      </c>
      <c r="F404" s="38">
        <v>-180</v>
      </c>
      <c r="G404" s="18">
        <v>0</v>
      </c>
    </row>
    <row r="405" spans="2:7" x14ac:dyDescent="0.35">
      <c r="C405" t="s">
        <v>2296</v>
      </c>
      <c r="D405" t="s">
        <v>2143</v>
      </c>
      <c r="E405" s="18">
        <v>3752.3</v>
      </c>
      <c r="F405" s="38">
        <v>-3752.3</v>
      </c>
      <c r="G405" s="18">
        <v>0</v>
      </c>
    </row>
    <row r="406" spans="2:7" x14ac:dyDescent="0.35">
      <c r="C406" t="s">
        <v>2303</v>
      </c>
      <c r="D406" t="s">
        <v>2290</v>
      </c>
      <c r="E406" s="18">
        <v>2424</v>
      </c>
      <c r="F406" s="38">
        <v>-2424</v>
      </c>
      <c r="G406" s="18">
        <v>0</v>
      </c>
    </row>
    <row r="407" spans="2:7" x14ac:dyDescent="0.35">
      <c r="C407" t="s">
        <v>2304</v>
      </c>
      <c r="D407" t="s">
        <v>2012</v>
      </c>
      <c r="E407" s="18">
        <v>187.5</v>
      </c>
      <c r="F407" s="38"/>
      <c r="G407" s="18">
        <v>187.5</v>
      </c>
    </row>
    <row r="408" spans="2:7" x14ac:dyDescent="0.35">
      <c r="C408" t="s">
        <v>2305</v>
      </c>
      <c r="D408" t="s">
        <v>2012</v>
      </c>
      <c r="E408" s="18">
        <v>6564</v>
      </c>
      <c r="F408" s="38"/>
      <c r="G408" s="18">
        <v>6564</v>
      </c>
    </row>
    <row r="409" spans="2:7" x14ac:dyDescent="0.35">
      <c r="C409" t="s">
        <v>2306</v>
      </c>
      <c r="D409" t="s">
        <v>2012</v>
      </c>
      <c r="E409" s="18">
        <v>375</v>
      </c>
      <c r="F409" s="38"/>
      <c r="G409" s="18">
        <v>375</v>
      </c>
    </row>
    <row r="410" spans="2:7" x14ac:dyDescent="0.35">
      <c r="C410" t="s">
        <v>2307</v>
      </c>
      <c r="D410" t="s">
        <v>2012</v>
      </c>
      <c r="E410" s="18">
        <v>16146.8</v>
      </c>
      <c r="F410" s="38"/>
      <c r="G410" s="18">
        <v>16146.8</v>
      </c>
    </row>
    <row r="411" spans="2:7" x14ac:dyDescent="0.35">
      <c r="B411" s="17" t="s">
        <v>254</v>
      </c>
      <c r="C411" s="17"/>
      <c r="D411" s="17"/>
      <c r="E411" s="19">
        <v>109326</v>
      </c>
      <c r="F411" s="39">
        <v>-23419.1</v>
      </c>
      <c r="G411" s="19">
        <v>85906.900000000009</v>
      </c>
    </row>
    <row r="412" spans="2:7" x14ac:dyDescent="0.35">
      <c r="B412">
        <v>2</v>
      </c>
      <c r="C412" t="s">
        <v>2348</v>
      </c>
      <c r="D412" t="s">
        <v>400</v>
      </c>
      <c r="E412" s="18">
        <v>2643</v>
      </c>
      <c r="F412" s="38"/>
      <c r="G412" s="18">
        <v>2643</v>
      </c>
    </row>
    <row r="413" spans="2:7" x14ac:dyDescent="0.35">
      <c r="C413" t="s">
        <v>2349</v>
      </c>
      <c r="D413" t="s">
        <v>1309</v>
      </c>
      <c r="E413" s="18">
        <v>8348.5</v>
      </c>
      <c r="F413" s="38"/>
      <c r="G413" s="18">
        <v>8348.5</v>
      </c>
    </row>
    <row r="414" spans="2:7" x14ac:dyDescent="0.35">
      <c r="C414" t="s">
        <v>2350</v>
      </c>
      <c r="D414" t="s">
        <v>2290</v>
      </c>
      <c r="E414" s="18">
        <v>555</v>
      </c>
      <c r="F414" s="38">
        <v>-555</v>
      </c>
      <c r="G414" s="18">
        <v>0</v>
      </c>
    </row>
    <row r="415" spans="2:7" x14ac:dyDescent="0.35">
      <c r="C415" t="s">
        <v>2351</v>
      </c>
      <c r="D415" t="s">
        <v>2012</v>
      </c>
      <c r="E415" s="18">
        <v>187.5</v>
      </c>
      <c r="F415" s="38"/>
      <c r="G415" s="18">
        <v>187.5</v>
      </c>
    </row>
    <row r="416" spans="2:7" x14ac:dyDescent="0.35">
      <c r="C416" t="s">
        <v>2352</v>
      </c>
      <c r="D416" t="s">
        <v>2012</v>
      </c>
      <c r="E416" s="18">
        <v>9928.7999999999993</v>
      </c>
      <c r="F416" s="38"/>
      <c r="G416" s="18">
        <v>9928.7999999999993</v>
      </c>
    </row>
    <row r="417" spans="3:7" x14ac:dyDescent="0.35">
      <c r="C417" t="s">
        <v>2353</v>
      </c>
      <c r="D417" t="s">
        <v>2012</v>
      </c>
      <c r="E417" s="18">
        <v>1000</v>
      </c>
      <c r="F417" s="38"/>
      <c r="G417" s="18">
        <v>1000</v>
      </c>
    </row>
    <row r="418" spans="3:7" x14ac:dyDescent="0.35">
      <c r="C418" t="s">
        <v>2354</v>
      </c>
      <c r="D418" t="s">
        <v>62</v>
      </c>
      <c r="E418" s="18">
        <v>16858</v>
      </c>
      <c r="F418" s="38"/>
      <c r="G418" s="18">
        <v>16858</v>
      </c>
    </row>
    <row r="419" spans="3:7" x14ac:dyDescent="0.35">
      <c r="C419" t="s">
        <v>2355</v>
      </c>
      <c r="D419" t="s">
        <v>2012</v>
      </c>
      <c r="E419" s="18">
        <v>812.5</v>
      </c>
      <c r="F419" s="38"/>
      <c r="G419" s="18">
        <v>812.5</v>
      </c>
    </row>
    <row r="420" spans="3:7" x14ac:dyDescent="0.35">
      <c r="C420" t="s">
        <v>2356</v>
      </c>
      <c r="D420" t="s">
        <v>2012</v>
      </c>
      <c r="E420" s="18">
        <v>30308</v>
      </c>
      <c r="F420" s="38"/>
      <c r="G420" s="18">
        <v>30308</v>
      </c>
    </row>
    <row r="421" spans="3:7" x14ac:dyDescent="0.35">
      <c r="C421" t="s">
        <v>2357</v>
      </c>
      <c r="D421" t="s">
        <v>784</v>
      </c>
      <c r="E421" s="18">
        <v>2607</v>
      </c>
      <c r="F421" s="38">
        <v>-2607</v>
      </c>
      <c r="G421" s="18">
        <v>0</v>
      </c>
    </row>
    <row r="422" spans="3:7" x14ac:dyDescent="0.35">
      <c r="C422" t="s">
        <v>2358</v>
      </c>
      <c r="D422" t="s">
        <v>2290</v>
      </c>
      <c r="E422" s="18">
        <v>1694</v>
      </c>
      <c r="F422" s="38">
        <v>-1694</v>
      </c>
      <c r="G422" s="18">
        <v>0</v>
      </c>
    </row>
    <row r="423" spans="3:7" x14ac:dyDescent="0.35">
      <c r="C423" t="s">
        <v>2359</v>
      </c>
      <c r="D423" t="s">
        <v>62</v>
      </c>
      <c r="E423" s="18">
        <v>12743.5</v>
      </c>
      <c r="F423" s="38"/>
      <c r="G423" s="18">
        <v>12743.5</v>
      </c>
    </row>
    <row r="424" spans="3:7" x14ac:dyDescent="0.35">
      <c r="C424" t="s">
        <v>2360</v>
      </c>
      <c r="D424" t="s">
        <v>400</v>
      </c>
      <c r="E424" s="18">
        <v>2720.5</v>
      </c>
      <c r="F424" s="38"/>
      <c r="G424" s="18">
        <v>2720.5</v>
      </c>
    </row>
    <row r="425" spans="3:7" x14ac:dyDescent="0.35">
      <c r="C425" t="s">
        <v>2361</v>
      </c>
      <c r="D425" t="s">
        <v>62</v>
      </c>
      <c r="E425" s="18">
        <v>707.5</v>
      </c>
      <c r="F425" s="38"/>
      <c r="G425" s="18">
        <v>707.5</v>
      </c>
    </row>
    <row r="426" spans="3:7" x14ac:dyDescent="0.35">
      <c r="C426" t="s">
        <v>2362</v>
      </c>
      <c r="D426" t="s">
        <v>491</v>
      </c>
      <c r="E426" s="18">
        <v>2405.1</v>
      </c>
      <c r="F426" s="38"/>
      <c r="G426" s="18">
        <v>2405.1</v>
      </c>
    </row>
    <row r="427" spans="3:7" x14ac:dyDescent="0.35">
      <c r="C427" t="s">
        <v>2363</v>
      </c>
      <c r="D427" t="s">
        <v>2012</v>
      </c>
      <c r="E427" s="18">
        <v>125</v>
      </c>
      <c r="F427" s="38"/>
      <c r="G427" s="18">
        <v>125</v>
      </c>
    </row>
    <row r="428" spans="3:7" x14ac:dyDescent="0.35">
      <c r="C428" t="s">
        <v>2364</v>
      </c>
      <c r="D428" t="s">
        <v>2012</v>
      </c>
      <c r="E428" s="18">
        <v>7680</v>
      </c>
      <c r="F428" s="38"/>
      <c r="G428" s="18">
        <v>7680</v>
      </c>
    </row>
    <row r="429" spans="3:7" x14ac:dyDescent="0.35">
      <c r="C429" t="s">
        <v>2365</v>
      </c>
      <c r="D429" t="s">
        <v>784</v>
      </c>
      <c r="E429" s="18">
        <v>400</v>
      </c>
      <c r="F429" s="38">
        <v>-400</v>
      </c>
      <c r="G429" s="18">
        <v>0</v>
      </c>
    </row>
    <row r="430" spans="3:7" x14ac:dyDescent="0.35">
      <c r="C430" t="s">
        <v>2366</v>
      </c>
      <c r="D430" t="s">
        <v>2368</v>
      </c>
      <c r="E430" s="18">
        <v>623</v>
      </c>
      <c r="F430" s="38">
        <v>-623</v>
      </c>
      <c r="G430" s="18">
        <v>0</v>
      </c>
    </row>
    <row r="431" spans="3:7" x14ac:dyDescent="0.35">
      <c r="C431" t="s">
        <v>2370</v>
      </c>
      <c r="D431" t="s">
        <v>2143</v>
      </c>
      <c r="E431" s="18">
        <v>2236</v>
      </c>
      <c r="F431" s="38">
        <v>-2236</v>
      </c>
      <c r="G431" s="18">
        <v>0</v>
      </c>
    </row>
    <row r="432" spans="3:7" x14ac:dyDescent="0.35">
      <c r="C432" t="s">
        <v>2371</v>
      </c>
      <c r="D432" t="s">
        <v>58</v>
      </c>
      <c r="E432" s="18">
        <v>5884.4</v>
      </c>
      <c r="F432" s="38"/>
      <c r="G432" s="18">
        <v>5884.4</v>
      </c>
    </row>
    <row r="433" spans="1:7" x14ac:dyDescent="0.35">
      <c r="C433" t="s">
        <v>2372</v>
      </c>
      <c r="D433" t="s">
        <v>400</v>
      </c>
      <c r="E433" s="18">
        <v>3060.5</v>
      </c>
      <c r="F433" s="38"/>
      <c r="G433" s="18">
        <v>3060.5</v>
      </c>
    </row>
    <row r="434" spans="1:7" x14ac:dyDescent="0.35">
      <c r="C434" t="s">
        <v>2374</v>
      </c>
      <c r="D434" t="s">
        <v>2012</v>
      </c>
      <c r="E434" s="18">
        <v>437.5</v>
      </c>
      <c r="F434" s="38"/>
      <c r="G434" s="18">
        <v>437.5</v>
      </c>
    </row>
    <row r="435" spans="1:7" x14ac:dyDescent="0.35">
      <c r="C435" t="s">
        <v>2375</v>
      </c>
      <c r="D435" t="s">
        <v>2012</v>
      </c>
      <c r="E435" s="18">
        <v>18818.400000000001</v>
      </c>
      <c r="F435" s="38"/>
      <c r="G435" s="18">
        <v>18818.400000000001</v>
      </c>
    </row>
    <row r="436" spans="1:7" x14ac:dyDescent="0.35">
      <c r="C436" t="s">
        <v>2377</v>
      </c>
      <c r="D436" t="s">
        <v>784</v>
      </c>
      <c r="E436" s="18">
        <v>567.6</v>
      </c>
      <c r="F436" s="38">
        <v>-567.6</v>
      </c>
      <c r="G436" s="18">
        <v>0</v>
      </c>
    </row>
    <row r="437" spans="1:7" x14ac:dyDescent="0.35">
      <c r="C437" t="s">
        <v>2378</v>
      </c>
      <c r="D437" t="s">
        <v>2012</v>
      </c>
      <c r="E437" s="18">
        <v>1000</v>
      </c>
      <c r="F437" s="38"/>
      <c r="G437" s="18">
        <v>1000</v>
      </c>
    </row>
    <row r="438" spans="1:7" x14ac:dyDescent="0.35">
      <c r="B438" s="17" t="s">
        <v>272</v>
      </c>
      <c r="C438" s="17"/>
      <c r="D438" s="17"/>
      <c r="E438" s="19">
        <v>134351.30000000002</v>
      </c>
      <c r="F438" s="39">
        <v>-8682.6</v>
      </c>
      <c r="G438" s="19">
        <v>125668.70000000001</v>
      </c>
    </row>
    <row r="439" spans="1:7" x14ac:dyDescent="0.35">
      <c r="A439" s="81" t="s">
        <v>2435</v>
      </c>
      <c r="B439" s="81"/>
      <c r="C439" s="81"/>
      <c r="D439" s="81"/>
      <c r="E439" s="82">
        <v>243677.3</v>
      </c>
      <c r="F439" s="83">
        <v>-32101.699999999997</v>
      </c>
      <c r="G439" s="82">
        <v>211575.6</v>
      </c>
    </row>
    <row r="440" spans="1:7" x14ac:dyDescent="0.35">
      <c r="A440" t="s">
        <v>131</v>
      </c>
      <c r="E440" s="18">
        <v>1984471.4999999998</v>
      </c>
      <c r="F440" s="38">
        <v>-1267158.1000000001</v>
      </c>
      <c r="G440" s="18">
        <v>717313.40000000014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2024-05-02T14:53:13Z</cp:lastPrinted>
  <dcterms:created xsi:type="dcterms:W3CDTF">2020-07-09T14:04:13Z</dcterms:created>
  <dcterms:modified xsi:type="dcterms:W3CDTF">2024-06-07T10:11:56Z</dcterms:modified>
</cp:coreProperties>
</file>