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Loo MY - work\"/>
    </mc:Choice>
  </mc:AlternateContent>
  <xr:revisionPtr revIDLastSave="0" documentId="13_ncr:1_{7DA940BB-3792-4981-8739-DDBB2202E3A7}" xr6:coauthVersionLast="47" xr6:coauthVersionMax="47" xr10:uidLastSave="{00000000-0000-0000-0000-000000000000}"/>
  <bookViews>
    <workbookView xWindow="-110" yWindow="-110" windowWidth="19420" windowHeight="10300" tabRatio="927" firstSheet="1" activeTab="2" xr2:uid="{00000000-000D-0000-FFFF-FFFF00000000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Sales'!$A$1:$T$2591</definedName>
    <definedName name="_xlnm._FilterDatabase" localSheetId="3" hidden="1">'Set up'!$A$1:$D$43</definedName>
    <definedName name="_xlnm.Print_Area" localSheetId="1">'Customer Aging'!$A$1:$H$50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766" i="4" l="1"/>
  <c r="C2766" i="4"/>
  <c r="E2766" i="4"/>
  <c r="I2766" i="4"/>
  <c r="J2766" i="4"/>
  <c r="K2766" i="4" s="1"/>
  <c r="P2766" i="4"/>
  <c r="R2766" i="4"/>
  <c r="B2767" i="4"/>
  <c r="C2767" i="4"/>
  <c r="E2767" i="4"/>
  <c r="I2767" i="4"/>
  <c r="J2767" i="4"/>
  <c r="K2767" i="4" s="1"/>
  <c r="P2767" i="4"/>
  <c r="R2767" i="4"/>
  <c r="B2768" i="4"/>
  <c r="C2768" i="4"/>
  <c r="E2768" i="4"/>
  <c r="I2768" i="4"/>
  <c r="J2768" i="4"/>
  <c r="K2768" i="4" s="1"/>
  <c r="P2768" i="4"/>
  <c r="R2768" i="4"/>
  <c r="L2768" i="4" l="1"/>
  <c r="M2768" i="4"/>
  <c r="L2766" i="4"/>
  <c r="M2766" i="4"/>
  <c r="L2767" i="4"/>
  <c r="M2767" i="4"/>
  <c r="I2751" i="4" l="1"/>
  <c r="J2751" i="4"/>
  <c r="K2751" i="4" s="1"/>
  <c r="E2751" i="4"/>
  <c r="B2751" i="4"/>
  <c r="C2751" i="4"/>
  <c r="P2751" i="4"/>
  <c r="R2751" i="4"/>
  <c r="B2752" i="4"/>
  <c r="C2752" i="4"/>
  <c r="E2752" i="4"/>
  <c r="I2752" i="4"/>
  <c r="J2752" i="4"/>
  <c r="K2752" i="4" s="1"/>
  <c r="P2752" i="4"/>
  <c r="R2752" i="4"/>
  <c r="B2753" i="4"/>
  <c r="C2753" i="4"/>
  <c r="E2753" i="4"/>
  <c r="I2753" i="4"/>
  <c r="J2753" i="4"/>
  <c r="K2753" i="4" s="1"/>
  <c r="L2753" i="4" s="1"/>
  <c r="P2753" i="4"/>
  <c r="R2753" i="4"/>
  <c r="B2754" i="4"/>
  <c r="C2754" i="4"/>
  <c r="E2754" i="4"/>
  <c r="I2754" i="4"/>
  <c r="J2754" i="4"/>
  <c r="K2754" i="4" s="1"/>
  <c r="P2754" i="4"/>
  <c r="R2754" i="4"/>
  <c r="B2755" i="4"/>
  <c r="C2755" i="4"/>
  <c r="E2755" i="4"/>
  <c r="I2755" i="4"/>
  <c r="J2755" i="4"/>
  <c r="K2755" i="4" s="1"/>
  <c r="P2755" i="4"/>
  <c r="R2755" i="4"/>
  <c r="B2756" i="4"/>
  <c r="C2756" i="4"/>
  <c r="E2756" i="4"/>
  <c r="I2756" i="4"/>
  <c r="J2756" i="4"/>
  <c r="K2756" i="4" s="1"/>
  <c r="P2756" i="4"/>
  <c r="R2756" i="4"/>
  <c r="B2757" i="4"/>
  <c r="C2757" i="4"/>
  <c r="E2757" i="4"/>
  <c r="I2757" i="4"/>
  <c r="J2757" i="4"/>
  <c r="K2757" i="4" s="1"/>
  <c r="P2757" i="4"/>
  <c r="R2757" i="4"/>
  <c r="B2758" i="4"/>
  <c r="C2758" i="4"/>
  <c r="E2758" i="4"/>
  <c r="I2758" i="4"/>
  <c r="J2758" i="4"/>
  <c r="K2758" i="4"/>
  <c r="L2758" i="4" s="1"/>
  <c r="P2758" i="4"/>
  <c r="R2758" i="4"/>
  <c r="B2759" i="4"/>
  <c r="C2759" i="4"/>
  <c r="E2759" i="4"/>
  <c r="I2759" i="4"/>
  <c r="J2759" i="4"/>
  <c r="K2759" i="4" s="1"/>
  <c r="P2759" i="4"/>
  <c r="R2759" i="4"/>
  <c r="B2760" i="4"/>
  <c r="C2760" i="4"/>
  <c r="E2760" i="4"/>
  <c r="I2760" i="4"/>
  <c r="J2760" i="4"/>
  <c r="K2760" i="4" s="1"/>
  <c r="P2760" i="4"/>
  <c r="R2760" i="4"/>
  <c r="B2761" i="4"/>
  <c r="C2761" i="4"/>
  <c r="E2761" i="4"/>
  <c r="I2761" i="4"/>
  <c r="J2761" i="4"/>
  <c r="K2761" i="4" s="1"/>
  <c r="L2761" i="4" s="1"/>
  <c r="P2761" i="4"/>
  <c r="R2761" i="4"/>
  <c r="B2762" i="4"/>
  <c r="C2762" i="4"/>
  <c r="E2762" i="4"/>
  <c r="I2762" i="4"/>
  <c r="J2762" i="4"/>
  <c r="K2762" i="4" s="1"/>
  <c r="M2762" i="4" s="1"/>
  <c r="P2762" i="4"/>
  <c r="R2762" i="4"/>
  <c r="B2763" i="4"/>
  <c r="C2763" i="4"/>
  <c r="E2763" i="4"/>
  <c r="I2763" i="4"/>
  <c r="J2763" i="4"/>
  <c r="K2763" i="4" s="1"/>
  <c r="P2763" i="4"/>
  <c r="R2763" i="4"/>
  <c r="B2764" i="4"/>
  <c r="C2764" i="4"/>
  <c r="E2764" i="4"/>
  <c r="I2764" i="4"/>
  <c r="J2764" i="4"/>
  <c r="K2764" i="4" s="1"/>
  <c r="P2764" i="4"/>
  <c r="R2764" i="4"/>
  <c r="B2765" i="4"/>
  <c r="C2765" i="4"/>
  <c r="E2765" i="4"/>
  <c r="I2765" i="4"/>
  <c r="J2765" i="4"/>
  <c r="K2765" i="4" s="1"/>
  <c r="L2765" i="4" s="1"/>
  <c r="P2765" i="4"/>
  <c r="R2765" i="4"/>
  <c r="B2730" i="4"/>
  <c r="C2730" i="4"/>
  <c r="E2730" i="4"/>
  <c r="I2730" i="4"/>
  <c r="J2730" i="4"/>
  <c r="K2730" i="4" s="1"/>
  <c r="L2730" i="4" s="1"/>
  <c r="P2730" i="4"/>
  <c r="R2730" i="4"/>
  <c r="B2731" i="4"/>
  <c r="C2731" i="4"/>
  <c r="E2731" i="4"/>
  <c r="I2731" i="4"/>
  <c r="J2731" i="4"/>
  <c r="K2731" i="4" s="1"/>
  <c r="P2731" i="4"/>
  <c r="R2731" i="4"/>
  <c r="B2732" i="4"/>
  <c r="C2732" i="4"/>
  <c r="E2732" i="4"/>
  <c r="I2732" i="4"/>
  <c r="J2732" i="4"/>
  <c r="K2732" i="4" s="1"/>
  <c r="P2732" i="4"/>
  <c r="R2732" i="4"/>
  <c r="B2733" i="4"/>
  <c r="C2733" i="4"/>
  <c r="E2733" i="4"/>
  <c r="I2733" i="4"/>
  <c r="J2733" i="4"/>
  <c r="K2733" i="4" s="1"/>
  <c r="P2733" i="4"/>
  <c r="R2733" i="4"/>
  <c r="B2734" i="4"/>
  <c r="C2734" i="4"/>
  <c r="E2734" i="4"/>
  <c r="I2734" i="4"/>
  <c r="J2734" i="4"/>
  <c r="K2734" i="4" s="1"/>
  <c r="P2734" i="4"/>
  <c r="R2734" i="4"/>
  <c r="B2735" i="4"/>
  <c r="C2735" i="4"/>
  <c r="E2735" i="4"/>
  <c r="I2735" i="4"/>
  <c r="J2735" i="4"/>
  <c r="K2735" i="4" s="1"/>
  <c r="P2735" i="4"/>
  <c r="R2735" i="4"/>
  <c r="B2736" i="4"/>
  <c r="C2736" i="4"/>
  <c r="E2736" i="4"/>
  <c r="I2736" i="4"/>
  <c r="J2736" i="4"/>
  <c r="K2736" i="4" s="1"/>
  <c r="P2736" i="4"/>
  <c r="R2736" i="4"/>
  <c r="B2737" i="4"/>
  <c r="C2737" i="4"/>
  <c r="E2737" i="4"/>
  <c r="I2737" i="4"/>
  <c r="J2737" i="4"/>
  <c r="K2737" i="4" s="1"/>
  <c r="P2737" i="4"/>
  <c r="R2737" i="4"/>
  <c r="B2738" i="4"/>
  <c r="C2738" i="4"/>
  <c r="E2738" i="4"/>
  <c r="I2738" i="4"/>
  <c r="J2738" i="4"/>
  <c r="K2738" i="4" s="1"/>
  <c r="P2738" i="4"/>
  <c r="R2738" i="4"/>
  <c r="B2739" i="4"/>
  <c r="C2739" i="4"/>
  <c r="E2739" i="4"/>
  <c r="I2739" i="4"/>
  <c r="J2739" i="4"/>
  <c r="K2739" i="4" s="1"/>
  <c r="L2739" i="4" s="1"/>
  <c r="P2739" i="4"/>
  <c r="R2739" i="4"/>
  <c r="B2740" i="4"/>
  <c r="C2740" i="4"/>
  <c r="E2740" i="4"/>
  <c r="I2740" i="4"/>
  <c r="J2740" i="4"/>
  <c r="K2740" i="4" s="1"/>
  <c r="P2740" i="4"/>
  <c r="R2740" i="4"/>
  <c r="B2741" i="4"/>
  <c r="C2741" i="4"/>
  <c r="E2741" i="4"/>
  <c r="I2741" i="4"/>
  <c r="J2741" i="4"/>
  <c r="K2741" i="4" s="1"/>
  <c r="P2741" i="4"/>
  <c r="R2741" i="4"/>
  <c r="B2742" i="4"/>
  <c r="C2742" i="4"/>
  <c r="E2742" i="4"/>
  <c r="I2742" i="4"/>
  <c r="J2742" i="4"/>
  <c r="K2742" i="4" s="1"/>
  <c r="P2742" i="4"/>
  <c r="R2742" i="4"/>
  <c r="B2743" i="4"/>
  <c r="C2743" i="4"/>
  <c r="E2743" i="4"/>
  <c r="I2743" i="4"/>
  <c r="J2743" i="4"/>
  <c r="K2743" i="4" s="1"/>
  <c r="P2743" i="4"/>
  <c r="R2743" i="4"/>
  <c r="B2744" i="4"/>
  <c r="C2744" i="4"/>
  <c r="E2744" i="4"/>
  <c r="I2744" i="4"/>
  <c r="J2744" i="4"/>
  <c r="K2744" i="4" s="1"/>
  <c r="L2744" i="4" s="1"/>
  <c r="P2744" i="4"/>
  <c r="R2744" i="4"/>
  <c r="B2745" i="4"/>
  <c r="C2745" i="4"/>
  <c r="E2745" i="4"/>
  <c r="I2745" i="4"/>
  <c r="J2745" i="4"/>
  <c r="K2745" i="4" s="1"/>
  <c r="P2745" i="4"/>
  <c r="R2745" i="4"/>
  <c r="B2746" i="4"/>
  <c r="C2746" i="4"/>
  <c r="E2746" i="4"/>
  <c r="I2746" i="4"/>
  <c r="J2746" i="4"/>
  <c r="K2746" i="4" s="1"/>
  <c r="L2746" i="4" s="1"/>
  <c r="P2746" i="4"/>
  <c r="R2746" i="4"/>
  <c r="B2747" i="4"/>
  <c r="C2747" i="4"/>
  <c r="E2747" i="4"/>
  <c r="I2747" i="4"/>
  <c r="J2747" i="4"/>
  <c r="K2747" i="4" s="1"/>
  <c r="P2747" i="4"/>
  <c r="R2747" i="4"/>
  <c r="B2748" i="4"/>
  <c r="C2748" i="4"/>
  <c r="E2748" i="4"/>
  <c r="I2748" i="4"/>
  <c r="J2748" i="4"/>
  <c r="K2748" i="4" s="1"/>
  <c r="L2748" i="4" s="1"/>
  <c r="P2748" i="4"/>
  <c r="R2748" i="4"/>
  <c r="B2749" i="4"/>
  <c r="C2749" i="4"/>
  <c r="E2749" i="4"/>
  <c r="I2749" i="4"/>
  <c r="J2749" i="4"/>
  <c r="K2749" i="4" s="1"/>
  <c r="P2749" i="4"/>
  <c r="R2749" i="4"/>
  <c r="B2750" i="4"/>
  <c r="C2750" i="4"/>
  <c r="E2750" i="4"/>
  <c r="I2750" i="4"/>
  <c r="J2750" i="4"/>
  <c r="K2750" i="4" s="1"/>
  <c r="P2750" i="4"/>
  <c r="R2750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K2675" i="4" s="1"/>
  <c r="J2676" i="4"/>
  <c r="K2676" i="4" s="1"/>
  <c r="L2676" i="4" s="1"/>
  <c r="J2677" i="4"/>
  <c r="J2678" i="4"/>
  <c r="J2679" i="4"/>
  <c r="J2680" i="4"/>
  <c r="K2680" i="4" s="1"/>
  <c r="L2680" i="4" s="1"/>
  <c r="J2681" i="4"/>
  <c r="J2682" i="4"/>
  <c r="J2683" i="4"/>
  <c r="K2683" i="4" s="1"/>
  <c r="J2684" i="4"/>
  <c r="K2684" i="4" s="1"/>
  <c r="J2685" i="4"/>
  <c r="J2686" i="4"/>
  <c r="J2687" i="4"/>
  <c r="K2687" i="4" s="1"/>
  <c r="J2688" i="4"/>
  <c r="K2688" i="4" s="1"/>
  <c r="J2689" i="4"/>
  <c r="K2689" i="4" s="1"/>
  <c r="J2690" i="4"/>
  <c r="J2691" i="4"/>
  <c r="K2691" i="4" s="1"/>
  <c r="J2692" i="4"/>
  <c r="K2692" i="4" s="1"/>
  <c r="J2693" i="4"/>
  <c r="J2694" i="4"/>
  <c r="J2695" i="4"/>
  <c r="K2695" i="4" s="1"/>
  <c r="J2696" i="4"/>
  <c r="K2696" i="4" s="1"/>
  <c r="J2697" i="4"/>
  <c r="J2698" i="4"/>
  <c r="K2698" i="4" s="1"/>
  <c r="J2699" i="4"/>
  <c r="K2699" i="4" s="1"/>
  <c r="J2700" i="4"/>
  <c r="K2700" i="4" s="1"/>
  <c r="J2701" i="4"/>
  <c r="J2702" i="4"/>
  <c r="J2703" i="4"/>
  <c r="K2703" i="4" s="1"/>
  <c r="J2704" i="4"/>
  <c r="K2704" i="4" s="1"/>
  <c r="J2705" i="4"/>
  <c r="K2705" i="4" s="1"/>
  <c r="J2706" i="4"/>
  <c r="J2707" i="4"/>
  <c r="K2707" i="4" s="1"/>
  <c r="J2708" i="4"/>
  <c r="J2709" i="4"/>
  <c r="J2710" i="4"/>
  <c r="J2711" i="4"/>
  <c r="K2711" i="4" s="1"/>
  <c r="J2712" i="4"/>
  <c r="K2712" i="4" s="1"/>
  <c r="J2713" i="4"/>
  <c r="J2714" i="4"/>
  <c r="K2714" i="4" s="1"/>
  <c r="J2715" i="4"/>
  <c r="K2715" i="4" s="1"/>
  <c r="J2716" i="4"/>
  <c r="K2716" i="4" s="1"/>
  <c r="J2717" i="4"/>
  <c r="J2718" i="4"/>
  <c r="K2718" i="4" s="1"/>
  <c r="L2718" i="4" s="1"/>
  <c r="J2719" i="4"/>
  <c r="J2720" i="4"/>
  <c r="K2720" i="4" s="1"/>
  <c r="J2721" i="4"/>
  <c r="K2721" i="4" s="1"/>
  <c r="L2721" i="4" s="1"/>
  <c r="J2722" i="4"/>
  <c r="K2722" i="4" s="1"/>
  <c r="J2723" i="4"/>
  <c r="K2723" i="4" s="1"/>
  <c r="J2724" i="4"/>
  <c r="K2724" i="4" s="1"/>
  <c r="L2724" i="4" s="1"/>
  <c r="J2725" i="4"/>
  <c r="K2725" i="4" s="1"/>
  <c r="L2725" i="4" s="1"/>
  <c r="J2726" i="4"/>
  <c r="K2726" i="4" s="1"/>
  <c r="L2726" i="4" s="1"/>
  <c r="J2727" i="4"/>
  <c r="J2728" i="4"/>
  <c r="K2728" i="4" s="1"/>
  <c r="L2728" i="4" s="1"/>
  <c r="J2729" i="4"/>
  <c r="K2729" i="4" s="1"/>
  <c r="J2625" i="4"/>
  <c r="K2727" i="4"/>
  <c r="M2727" i="4" s="1"/>
  <c r="K2682" i="4"/>
  <c r="L2682" i="4" s="1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68" i="4"/>
  <c r="J2567" i="4"/>
  <c r="J2566" i="4"/>
  <c r="J2565" i="4"/>
  <c r="J2564" i="4"/>
  <c r="J2540" i="4"/>
  <c r="J2539" i="4"/>
  <c r="J2538" i="4"/>
  <c r="J2537" i="4"/>
  <c r="J2536" i="4"/>
  <c r="J2535" i="4"/>
  <c r="J2496" i="4"/>
  <c r="J2495" i="4"/>
  <c r="J2494" i="4"/>
  <c r="J2493" i="4"/>
  <c r="J2492" i="4"/>
  <c r="J2491" i="4"/>
  <c r="J2490" i="4"/>
  <c r="J2489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68" i="4"/>
  <c r="R2567" i="4"/>
  <c r="R2566" i="4"/>
  <c r="R2565" i="4"/>
  <c r="R2564" i="4"/>
  <c r="R2540" i="4"/>
  <c r="R2539" i="4"/>
  <c r="R2538" i="4"/>
  <c r="R2537" i="4"/>
  <c r="R2536" i="4"/>
  <c r="R2535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72" i="4"/>
  <c r="R2471" i="4"/>
  <c r="R2470" i="4"/>
  <c r="R2469" i="4"/>
  <c r="R2468" i="4"/>
  <c r="R246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587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583" i="4"/>
  <c r="B2712" i="4"/>
  <c r="C2712" i="4"/>
  <c r="P2712" i="4"/>
  <c r="B2713" i="4"/>
  <c r="C2713" i="4"/>
  <c r="K2713" i="4"/>
  <c r="P2713" i="4"/>
  <c r="B2714" i="4"/>
  <c r="C2714" i="4"/>
  <c r="P2714" i="4"/>
  <c r="B2715" i="4"/>
  <c r="C2715" i="4"/>
  <c r="P2715" i="4"/>
  <c r="B2716" i="4"/>
  <c r="C2716" i="4"/>
  <c r="P2716" i="4"/>
  <c r="B2717" i="4"/>
  <c r="C2717" i="4"/>
  <c r="K2717" i="4"/>
  <c r="P2717" i="4"/>
  <c r="B2718" i="4"/>
  <c r="C2718" i="4"/>
  <c r="P2718" i="4"/>
  <c r="B2719" i="4"/>
  <c r="C2719" i="4"/>
  <c r="K2719" i="4"/>
  <c r="P2719" i="4"/>
  <c r="B2720" i="4"/>
  <c r="C2720" i="4"/>
  <c r="P2720" i="4"/>
  <c r="B2721" i="4"/>
  <c r="C2721" i="4"/>
  <c r="P2721" i="4"/>
  <c r="B2722" i="4"/>
  <c r="C2722" i="4"/>
  <c r="P2722" i="4"/>
  <c r="B2723" i="4"/>
  <c r="C2723" i="4"/>
  <c r="P2723" i="4"/>
  <c r="B2724" i="4"/>
  <c r="C2724" i="4"/>
  <c r="P2724" i="4"/>
  <c r="B2725" i="4"/>
  <c r="C2725" i="4"/>
  <c r="P2725" i="4"/>
  <c r="B2726" i="4"/>
  <c r="C2726" i="4"/>
  <c r="P2726" i="4"/>
  <c r="B2727" i="4"/>
  <c r="C2727" i="4"/>
  <c r="P2727" i="4"/>
  <c r="B2728" i="4"/>
  <c r="C2728" i="4"/>
  <c r="P2728" i="4"/>
  <c r="B2729" i="4"/>
  <c r="C2729" i="4"/>
  <c r="P2729" i="4"/>
  <c r="B2676" i="4"/>
  <c r="C2676" i="4"/>
  <c r="B2677" i="4"/>
  <c r="C2677" i="4"/>
  <c r="B2678" i="4"/>
  <c r="C2678" i="4"/>
  <c r="P2676" i="4"/>
  <c r="K2677" i="4"/>
  <c r="P2677" i="4"/>
  <c r="K2678" i="4"/>
  <c r="L2678" i="4" s="1"/>
  <c r="P2678" i="4"/>
  <c r="K2679" i="4"/>
  <c r="P2679" i="4"/>
  <c r="P2680" i="4"/>
  <c r="K2681" i="4"/>
  <c r="P2681" i="4"/>
  <c r="P2682" i="4"/>
  <c r="P2683" i="4"/>
  <c r="P2684" i="4"/>
  <c r="K2685" i="4"/>
  <c r="P2685" i="4"/>
  <c r="K2686" i="4"/>
  <c r="P2686" i="4"/>
  <c r="P2687" i="4"/>
  <c r="P2688" i="4"/>
  <c r="P2689" i="4"/>
  <c r="K2690" i="4"/>
  <c r="P2690" i="4"/>
  <c r="P2691" i="4"/>
  <c r="P2692" i="4"/>
  <c r="K2693" i="4"/>
  <c r="P2693" i="4"/>
  <c r="K2694" i="4"/>
  <c r="P2694" i="4"/>
  <c r="P2695" i="4"/>
  <c r="P2696" i="4"/>
  <c r="K2697" i="4"/>
  <c r="P2697" i="4"/>
  <c r="P2698" i="4"/>
  <c r="P2699" i="4"/>
  <c r="P2700" i="4"/>
  <c r="K2701" i="4"/>
  <c r="P2701" i="4"/>
  <c r="K2702" i="4"/>
  <c r="P2702" i="4"/>
  <c r="P2703" i="4"/>
  <c r="P2704" i="4"/>
  <c r="P2705" i="4"/>
  <c r="K2706" i="4"/>
  <c r="P2706" i="4"/>
  <c r="P2707" i="4"/>
  <c r="K2708" i="4"/>
  <c r="P2708" i="4"/>
  <c r="K2709" i="4"/>
  <c r="P2709" i="4"/>
  <c r="K2710" i="4"/>
  <c r="P2710" i="4"/>
  <c r="P2711" i="4"/>
  <c r="P2675" i="4"/>
  <c r="B2675" i="4"/>
  <c r="C2675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L2763" i="4" l="1"/>
  <c r="M2763" i="4"/>
  <c r="L2762" i="4"/>
  <c r="M2758" i="4"/>
  <c r="M2754" i="4"/>
  <c r="L2754" i="4"/>
  <c r="L2751" i="4"/>
  <c r="M2751" i="4"/>
  <c r="L2764" i="4"/>
  <c r="M2764" i="4"/>
  <c r="L2752" i="4"/>
  <c r="M2752" i="4"/>
  <c r="L2756" i="4"/>
  <c r="M2756" i="4"/>
  <c r="L2760" i="4"/>
  <c r="M2760" i="4"/>
  <c r="M2755" i="4"/>
  <c r="L2755" i="4"/>
  <c r="M2759" i="4"/>
  <c r="L2759" i="4"/>
  <c r="L2757" i="4"/>
  <c r="M2757" i="4"/>
  <c r="M2753" i="4"/>
  <c r="M2761" i="4"/>
  <c r="M2765" i="4"/>
  <c r="L2745" i="4"/>
  <c r="M2745" i="4"/>
  <c r="L2743" i="4"/>
  <c r="M2743" i="4"/>
  <c r="L2738" i="4"/>
  <c r="M2738" i="4"/>
  <c r="L2732" i="4"/>
  <c r="M2732" i="4"/>
  <c r="L2737" i="4"/>
  <c r="M2737" i="4"/>
  <c r="M2748" i="4"/>
  <c r="L2733" i="4"/>
  <c r="M2733" i="4"/>
  <c r="L2731" i="4"/>
  <c r="M2731" i="4"/>
  <c r="M2749" i="4"/>
  <c r="L2749" i="4"/>
  <c r="L2747" i="4"/>
  <c r="M2747" i="4"/>
  <c r="L2735" i="4"/>
  <c r="M2735" i="4"/>
  <c r="M2741" i="4"/>
  <c r="L2741" i="4"/>
  <c r="L2734" i="4"/>
  <c r="M2734" i="4"/>
  <c r="L2750" i="4"/>
  <c r="M2750" i="4"/>
  <c r="L2740" i="4"/>
  <c r="M2740" i="4"/>
  <c r="L2736" i="4"/>
  <c r="M2736" i="4"/>
  <c r="M2742" i="4"/>
  <c r="L2742" i="4"/>
  <c r="M2739" i="4"/>
  <c r="M2746" i="4"/>
  <c r="M2730" i="4"/>
  <c r="M2744" i="4"/>
  <c r="L2727" i="4"/>
  <c r="M2724" i="4"/>
  <c r="M2721" i="4"/>
  <c r="M2720" i="4"/>
  <c r="L2720" i="4"/>
  <c r="L2719" i="4"/>
  <c r="M2719" i="4"/>
  <c r="L2717" i="4"/>
  <c r="M2717" i="4"/>
  <c r="M2718" i="4"/>
  <c r="L2713" i="4"/>
  <c r="M2713" i="4"/>
  <c r="L2715" i="4"/>
  <c r="M2715" i="4"/>
  <c r="L2722" i="4"/>
  <c r="M2722" i="4"/>
  <c r="L2712" i="4"/>
  <c r="M2712" i="4"/>
  <c r="L2729" i="4"/>
  <c r="M2729" i="4"/>
  <c r="L2714" i="4"/>
  <c r="M2714" i="4"/>
  <c r="L2716" i="4"/>
  <c r="M2716" i="4"/>
  <c r="M2723" i="4"/>
  <c r="L2723" i="4"/>
  <c r="M2728" i="4"/>
  <c r="M2725" i="4"/>
  <c r="M2726" i="4"/>
  <c r="L2694" i="4"/>
  <c r="M2694" i="4"/>
  <c r="L2698" i="4"/>
  <c r="M2698" i="4"/>
  <c r="L2690" i="4"/>
  <c r="M2690" i="4"/>
  <c r="L2689" i="4"/>
  <c r="M2689" i="4"/>
  <c r="L2710" i="4"/>
  <c r="M2710" i="4"/>
  <c r="L2706" i="4"/>
  <c r="M2706" i="4"/>
  <c r="L2681" i="4"/>
  <c r="M2681" i="4"/>
  <c r="L2684" i="4"/>
  <c r="M2684" i="4"/>
  <c r="L2702" i="4"/>
  <c r="M2702" i="4"/>
  <c r="L2704" i="4"/>
  <c r="M2704" i="4"/>
  <c r="L2696" i="4"/>
  <c r="M2696" i="4"/>
  <c r="L2688" i="4"/>
  <c r="M2688" i="4"/>
  <c r="M2711" i="4"/>
  <c r="L2711" i="4"/>
  <c r="L2686" i="4"/>
  <c r="M2686" i="4"/>
  <c r="L2705" i="4"/>
  <c r="M2705" i="4"/>
  <c r="L2701" i="4"/>
  <c r="M2701" i="4"/>
  <c r="L2697" i="4"/>
  <c r="M2697" i="4"/>
  <c r="L2693" i="4"/>
  <c r="M2693" i="4"/>
  <c r="L2685" i="4"/>
  <c r="M2685" i="4"/>
  <c r="L2708" i="4"/>
  <c r="M2708" i="4"/>
  <c r="L2700" i="4"/>
  <c r="M2700" i="4"/>
  <c r="L2692" i="4"/>
  <c r="M2692" i="4"/>
  <c r="L2677" i="4"/>
  <c r="M2677" i="4"/>
  <c r="L2707" i="4"/>
  <c r="M2707" i="4"/>
  <c r="M2703" i="4"/>
  <c r="L2703" i="4"/>
  <c r="L2699" i="4"/>
  <c r="M2699" i="4"/>
  <c r="L2695" i="4"/>
  <c r="M2695" i="4"/>
  <c r="L2691" i="4"/>
  <c r="M2691" i="4"/>
  <c r="L2687" i="4"/>
  <c r="M2687" i="4"/>
  <c r="L2679" i="4"/>
  <c r="M2679" i="4"/>
  <c r="L2709" i="4"/>
  <c r="M2709" i="4"/>
  <c r="L2683" i="4"/>
  <c r="M2683" i="4"/>
  <c r="M2682" i="4"/>
  <c r="M2680" i="4"/>
  <c r="M2678" i="4"/>
  <c r="M2676" i="4"/>
  <c r="L2675" i="4"/>
  <c r="M2675" i="4"/>
  <c r="P2674" i="4" l="1"/>
  <c r="K2674" i="4"/>
  <c r="C2674" i="4"/>
  <c r="B2674" i="4"/>
  <c r="P2673" i="4"/>
  <c r="K2673" i="4"/>
  <c r="C2673" i="4"/>
  <c r="B2673" i="4"/>
  <c r="P2672" i="4"/>
  <c r="K2672" i="4"/>
  <c r="C2672" i="4"/>
  <c r="B2672" i="4"/>
  <c r="P2671" i="4"/>
  <c r="K2671" i="4"/>
  <c r="C2671" i="4"/>
  <c r="B2671" i="4"/>
  <c r="P2670" i="4"/>
  <c r="K2670" i="4"/>
  <c r="C2670" i="4"/>
  <c r="B2670" i="4"/>
  <c r="P2669" i="4"/>
  <c r="K2669" i="4"/>
  <c r="C2669" i="4"/>
  <c r="B2669" i="4"/>
  <c r="P2668" i="4"/>
  <c r="K2668" i="4"/>
  <c r="C2668" i="4"/>
  <c r="B2668" i="4"/>
  <c r="P2667" i="4"/>
  <c r="K2667" i="4"/>
  <c r="C2667" i="4"/>
  <c r="B2667" i="4"/>
  <c r="P2666" i="4"/>
  <c r="K2666" i="4"/>
  <c r="M2666" i="4" s="1"/>
  <c r="C2666" i="4"/>
  <c r="B2666" i="4"/>
  <c r="P2665" i="4"/>
  <c r="K2665" i="4"/>
  <c r="M2665" i="4" s="1"/>
  <c r="C2665" i="4"/>
  <c r="B2665" i="4"/>
  <c r="P2664" i="4"/>
  <c r="K2664" i="4"/>
  <c r="C2664" i="4"/>
  <c r="B2664" i="4"/>
  <c r="P2663" i="4"/>
  <c r="K2663" i="4"/>
  <c r="C2663" i="4"/>
  <c r="B2663" i="4"/>
  <c r="P2662" i="4"/>
  <c r="K2662" i="4"/>
  <c r="C2662" i="4"/>
  <c r="B2662" i="4"/>
  <c r="P2661" i="4"/>
  <c r="K2661" i="4"/>
  <c r="C2661" i="4"/>
  <c r="B2661" i="4"/>
  <c r="P2660" i="4"/>
  <c r="K2660" i="4"/>
  <c r="M2660" i="4" s="1"/>
  <c r="C2660" i="4"/>
  <c r="B2660" i="4"/>
  <c r="P2659" i="4"/>
  <c r="K2659" i="4"/>
  <c r="L2659" i="4" s="1"/>
  <c r="C2659" i="4"/>
  <c r="B2659" i="4"/>
  <c r="P2658" i="4"/>
  <c r="K2658" i="4"/>
  <c r="C2658" i="4"/>
  <c r="B2658" i="4"/>
  <c r="P2657" i="4"/>
  <c r="K2657" i="4"/>
  <c r="C2657" i="4"/>
  <c r="B2657" i="4"/>
  <c r="P2656" i="4"/>
  <c r="K2656" i="4"/>
  <c r="C2656" i="4"/>
  <c r="B2656" i="4"/>
  <c r="P2655" i="4"/>
  <c r="K2655" i="4"/>
  <c r="C2655" i="4"/>
  <c r="B2655" i="4"/>
  <c r="P2654" i="4"/>
  <c r="K2654" i="4"/>
  <c r="C2654" i="4"/>
  <c r="B2654" i="4"/>
  <c r="P2653" i="4"/>
  <c r="K2653" i="4"/>
  <c r="C2653" i="4"/>
  <c r="B2653" i="4"/>
  <c r="P2652" i="4"/>
  <c r="K2652" i="4"/>
  <c r="C2652" i="4"/>
  <c r="B2652" i="4"/>
  <c r="P2651" i="4"/>
  <c r="K2651" i="4"/>
  <c r="C2651" i="4"/>
  <c r="B2651" i="4"/>
  <c r="P2650" i="4"/>
  <c r="K2650" i="4"/>
  <c r="M2650" i="4" s="1"/>
  <c r="C2650" i="4"/>
  <c r="B2650" i="4"/>
  <c r="P2649" i="4"/>
  <c r="K2649" i="4"/>
  <c r="M2649" i="4" s="1"/>
  <c r="C2649" i="4"/>
  <c r="B2649" i="4"/>
  <c r="P2648" i="4"/>
  <c r="K2648" i="4"/>
  <c r="M2648" i="4" s="1"/>
  <c r="C2648" i="4"/>
  <c r="B2648" i="4"/>
  <c r="P2647" i="4"/>
  <c r="K2647" i="4"/>
  <c r="C2647" i="4"/>
  <c r="B2647" i="4"/>
  <c r="P2646" i="4"/>
  <c r="K2646" i="4"/>
  <c r="C2646" i="4"/>
  <c r="B2646" i="4"/>
  <c r="P2645" i="4"/>
  <c r="K2645" i="4"/>
  <c r="M2645" i="4" s="1"/>
  <c r="C2645" i="4"/>
  <c r="B2645" i="4"/>
  <c r="P2644" i="4"/>
  <c r="K2644" i="4"/>
  <c r="M2644" i="4" s="1"/>
  <c r="C2644" i="4"/>
  <c r="B2644" i="4"/>
  <c r="P2643" i="4"/>
  <c r="K2643" i="4"/>
  <c r="C2643" i="4"/>
  <c r="B2643" i="4"/>
  <c r="P2642" i="4"/>
  <c r="K2642" i="4"/>
  <c r="C2642" i="4"/>
  <c r="B2642" i="4"/>
  <c r="P2641" i="4"/>
  <c r="K2641" i="4"/>
  <c r="L2641" i="4" s="1"/>
  <c r="C2641" i="4"/>
  <c r="B2641" i="4"/>
  <c r="P2640" i="4"/>
  <c r="K2640" i="4"/>
  <c r="C2640" i="4"/>
  <c r="B2640" i="4"/>
  <c r="P2639" i="4"/>
  <c r="K2639" i="4"/>
  <c r="L2639" i="4" s="1"/>
  <c r="C2639" i="4"/>
  <c r="B2639" i="4"/>
  <c r="P2638" i="4"/>
  <c r="K2638" i="4"/>
  <c r="C2638" i="4"/>
  <c r="B2638" i="4"/>
  <c r="P2637" i="4"/>
  <c r="K2637" i="4"/>
  <c r="C2637" i="4"/>
  <c r="B2637" i="4"/>
  <c r="P2636" i="4"/>
  <c r="K2636" i="4"/>
  <c r="C2636" i="4"/>
  <c r="B2636" i="4"/>
  <c r="P2635" i="4"/>
  <c r="K2635" i="4"/>
  <c r="C2635" i="4"/>
  <c r="B2635" i="4"/>
  <c r="P2634" i="4"/>
  <c r="K2634" i="4"/>
  <c r="M2634" i="4" s="1"/>
  <c r="C2634" i="4"/>
  <c r="B2634" i="4"/>
  <c r="P2633" i="4"/>
  <c r="K2633" i="4"/>
  <c r="C2633" i="4"/>
  <c r="B2633" i="4"/>
  <c r="P2632" i="4"/>
  <c r="K2632" i="4"/>
  <c r="C2632" i="4"/>
  <c r="B2632" i="4"/>
  <c r="P2631" i="4"/>
  <c r="K2631" i="4"/>
  <c r="C2631" i="4"/>
  <c r="B2631" i="4"/>
  <c r="P2630" i="4"/>
  <c r="K2630" i="4"/>
  <c r="C2630" i="4"/>
  <c r="B2630" i="4"/>
  <c r="P2629" i="4"/>
  <c r="K2629" i="4"/>
  <c r="L2629" i="4" s="1"/>
  <c r="C2629" i="4"/>
  <c r="B2629" i="4"/>
  <c r="P2628" i="4"/>
  <c r="K2628" i="4"/>
  <c r="M2628" i="4" s="1"/>
  <c r="C2628" i="4"/>
  <c r="B2628" i="4"/>
  <c r="P2627" i="4"/>
  <c r="K2627" i="4"/>
  <c r="C2627" i="4"/>
  <c r="B2627" i="4"/>
  <c r="P2626" i="4"/>
  <c r="K2626" i="4"/>
  <c r="C2626" i="4"/>
  <c r="B2626" i="4"/>
  <c r="P2625" i="4"/>
  <c r="K2625" i="4"/>
  <c r="L2625" i="4" s="1"/>
  <c r="C2625" i="4"/>
  <c r="B2625" i="4"/>
  <c r="P2624" i="4"/>
  <c r="K2624" i="4"/>
  <c r="C2624" i="4"/>
  <c r="B2624" i="4"/>
  <c r="P2623" i="4"/>
  <c r="K2623" i="4"/>
  <c r="C2623" i="4"/>
  <c r="B2623" i="4"/>
  <c r="P2622" i="4"/>
  <c r="K2622" i="4"/>
  <c r="C2622" i="4"/>
  <c r="B2622" i="4"/>
  <c r="P2621" i="4"/>
  <c r="K2621" i="4"/>
  <c r="C2621" i="4"/>
  <c r="B2621" i="4"/>
  <c r="P2620" i="4"/>
  <c r="K2620" i="4"/>
  <c r="C2620" i="4"/>
  <c r="B2620" i="4"/>
  <c r="P2619" i="4"/>
  <c r="K2619" i="4"/>
  <c r="C2619" i="4"/>
  <c r="B2619" i="4"/>
  <c r="P2618" i="4"/>
  <c r="K2618" i="4"/>
  <c r="M2618" i="4" s="1"/>
  <c r="C2618" i="4"/>
  <c r="B2618" i="4"/>
  <c r="P2617" i="4"/>
  <c r="K2617" i="4"/>
  <c r="M2617" i="4" s="1"/>
  <c r="C2617" i="4"/>
  <c r="B2617" i="4"/>
  <c r="P2616" i="4"/>
  <c r="K2616" i="4"/>
  <c r="C2616" i="4"/>
  <c r="B2616" i="4"/>
  <c r="P2615" i="4"/>
  <c r="K2615" i="4"/>
  <c r="C2615" i="4"/>
  <c r="B2615" i="4"/>
  <c r="P2614" i="4"/>
  <c r="K2614" i="4"/>
  <c r="C2614" i="4"/>
  <c r="B2614" i="4"/>
  <c r="P2613" i="4"/>
  <c r="K2613" i="4"/>
  <c r="M2613" i="4" s="1"/>
  <c r="C2613" i="4"/>
  <c r="B2613" i="4"/>
  <c r="P2612" i="4"/>
  <c r="K2612" i="4"/>
  <c r="M2612" i="4" s="1"/>
  <c r="C2612" i="4"/>
  <c r="B2612" i="4"/>
  <c r="P2611" i="4"/>
  <c r="K2611" i="4"/>
  <c r="C2611" i="4"/>
  <c r="B2611" i="4"/>
  <c r="P2610" i="4"/>
  <c r="K2610" i="4"/>
  <c r="C2610" i="4"/>
  <c r="B2610" i="4"/>
  <c r="P2609" i="4"/>
  <c r="K2609" i="4"/>
  <c r="C2609" i="4"/>
  <c r="B2609" i="4"/>
  <c r="P2608" i="4"/>
  <c r="K2608" i="4"/>
  <c r="C2608" i="4"/>
  <c r="B2608" i="4"/>
  <c r="P2607" i="4"/>
  <c r="K2607" i="4"/>
  <c r="C2607" i="4"/>
  <c r="B2607" i="4"/>
  <c r="P2606" i="4"/>
  <c r="K2606" i="4"/>
  <c r="C2606" i="4"/>
  <c r="B2606" i="4"/>
  <c r="P2605" i="4"/>
  <c r="K2605" i="4"/>
  <c r="C2605" i="4"/>
  <c r="B2605" i="4"/>
  <c r="P2604" i="4"/>
  <c r="K2604" i="4"/>
  <c r="C2604" i="4"/>
  <c r="B2604" i="4"/>
  <c r="P2603" i="4"/>
  <c r="K2603" i="4"/>
  <c r="C2603" i="4"/>
  <c r="B2603" i="4"/>
  <c r="P2602" i="4"/>
  <c r="K2602" i="4"/>
  <c r="M2602" i="4" s="1"/>
  <c r="C2602" i="4"/>
  <c r="B2602" i="4"/>
  <c r="P2601" i="4"/>
  <c r="K2601" i="4"/>
  <c r="M2601" i="4" s="1"/>
  <c r="C2601" i="4"/>
  <c r="B2601" i="4"/>
  <c r="P2600" i="4"/>
  <c r="K2600" i="4"/>
  <c r="C2600" i="4"/>
  <c r="B2600" i="4"/>
  <c r="P2599" i="4"/>
  <c r="K2599" i="4"/>
  <c r="C2599" i="4"/>
  <c r="B2599" i="4"/>
  <c r="P2598" i="4"/>
  <c r="K2598" i="4"/>
  <c r="C2598" i="4"/>
  <c r="B2598" i="4"/>
  <c r="P2597" i="4"/>
  <c r="K2597" i="4"/>
  <c r="M2597" i="4" s="1"/>
  <c r="C2597" i="4"/>
  <c r="B2597" i="4"/>
  <c r="P2596" i="4"/>
  <c r="K2596" i="4"/>
  <c r="M2596" i="4" s="1"/>
  <c r="C2596" i="4"/>
  <c r="B2596" i="4"/>
  <c r="P2595" i="4"/>
  <c r="K2595" i="4"/>
  <c r="C2595" i="4"/>
  <c r="B2595" i="4"/>
  <c r="P2594" i="4"/>
  <c r="K2594" i="4"/>
  <c r="C2594" i="4"/>
  <c r="B2594" i="4"/>
  <c r="P2593" i="4"/>
  <c r="K2593" i="4"/>
  <c r="C2593" i="4"/>
  <c r="B2593" i="4"/>
  <c r="P2592" i="4"/>
  <c r="K2592" i="4"/>
  <c r="C2592" i="4"/>
  <c r="B2592" i="4"/>
  <c r="N2771" i="4"/>
  <c r="M2625" i="4" l="1"/>
  <c r="M2657" i="4"/>
  <c r="L2657" i="4"/>
  <c r="M2673" i="4"/>
  <c r="L2673" i="4"/>
  <c r="L2623" i="4"/>
  <c r="M2623" i="4"/>
  <c r="L2655" i="4"/>
  <c r="M2655" i="4"/>
  <c r="L2638" i="4"/>
  <c r="M2638" i="4"/>
  <c r="L2643" i="4"/>
  <c r="M2643" i="4"/>
  <c r="L2633" i="4"/>
  <c r="M2633" i="4"/>
  <c r="L2627" i="4"/>
  <c r="M2627" i="4"/>
  <c r="L2607" i="4"/>
  <c r="M2607" i="4"/>
  <c r="L2611" i="4"/>
  <c r="M2611" i="4"/>
  <c r="M2661" i="4"/>
  <c r="L2661" i="4"/>
  <c r="M2641" i="4"/>
  <c r="M2659" i="4"/>
  <c r="M2639" i="4"/>
  <c r="L2606" i="4"/>
  <c r="M2606" i="4"/>
  <c r="M2656" i="4"/>
  <c r="L2656" i="4"/>
  <c r="L2593" i="4"/>
  <c r="M2593" i="4"/>
  <c r="M2619" i="4"/>
  <c r="L2619" i="4"/>
  <c r="L2654" i="4"/>
  <c r="M2654" i="4"/>
  <c r="M2658" i="4"/>
  <c r="L2658" i="4"/>
  <c r="L2626" i="4"/>
  <c r="M2626" i="4"/>
  <c r="M2667" i="4"/>
  <c r="L2667" i="4"/>
  <c r="M2662" i="4"/>
  <c r="L2662" i="4"/>
  <c r="M2594" i="4"/>
  <c r="L2594" i="4"/>
  <c r="L2622" i="4"/>
  <c r="M2622" i="4"/>
  <c r="M2592" i="4"/>
  <c r="L2592" i="4"/>
  <c r="M2608" i="4"/>
  <c r="L2608" i="4"/>
  <c r="M2600" i="4"/>
  <c r="L2600" i="4"/>
  <c r="M2652" i="4"/>
  <c r="L2652" i="4"/>
  <c r="M2671" i="4"/>
  <c r="L2671" i="4"/>
  <c r="L2609" i="4"/>
  <c r="M2609" i="4"/>
  <c r="M2642" i="4"/>
  <c r="L2642" i="4"/>
  <c r="M2624" i="4"/>
  <c r="L2624" i="4"/>
  <c r="M2605" i="4"/>
  <c r="L2605" i="4"/>
  <c r="M2630" i="4"/>
  <c r="L2630" i="4"/>
  <c r="M2603" i="4"/>
  <c r="L2603" i="4"/>
  <c r="M2616" i="4"/>
  <c r="L2616" i="4"/>
  <c r="M2672" i="4"/>
  <c r="L2672" i="4"/>
  <c r="M2664" i="4"/>
  <c r="L2664" i="4"/>
  <c r="M2615" i="4"/>
  <c r="L2615" i="4"/>
  <c r="M2598" i="4"/>
  <c r="L2598" i="4"/>
  <c r="M2636" i="4"/>
  <c r="L2636" i="4"/>
  <c r="M2620" i="4"/>
  <c r="L2620" i="4"/>
  <c r="L2599" i="4"/>
  <c r="M2599" i="4"/>
  <c r="M2637" i="4"/>
  <c r="L2637" i="4"/>
  <c r="M2651" i="4"/>
  <c r="L2651" i="4"/>
  <c r="M2674" i="4"/>
  <c r="L2674" i="4"/>
  <c r="M2621" i="4"/>
  <c r="L2621" i="4"/>
  <c r="M2604" i="4"/>
  <c r="L2604" i="4"/>
  <c r="M2646" i="4"/>
  <c r="L2646" i="4"/>
  <c r="M2653" i="4"/>
  <c r="L2653" i="4"/>
  <c r="L2663" i="4"/>
  <c r="M2663" i="4"/>
  <c r="M2610" i="4"/>
  <c r="L2610" i="4"/>
  <c r="M2614" i="4"/>
  <c r="L2614" i="4"/>
  <c r="L2647" i="4"/>
  <c r="M2647" i="4"/>
  <c r="L2670" i="4"/>
  <c r="M2670" i="4"/>
  <c r="M2631" i="4"/>
  <c r="L2631" i="4"/>
  <c r="M2668" i="4"/>
  <c r="L2668" i="4"/>
  <c r="M2640" i="4"/>
  <c r="L2640" i="4"/>
  <c r="M2632" i="4"/>
  <c r="L2632" i="4"/>
  <c r="M2669" i="4"/>
  <c r="L2669" i="4"/>
  <c r="M2595" i="4"/>
  <c r="L2595" i="4"/>
  <c r="M2635" i="4"/>
  <c r="L2635" i="4"/>
  <c r="L2596" i="4"/>
  <c r="L2612" i="4"/>
  <c r="L2628" i="4"/>
  <c r="L2644" i="4"/>
  <c r="L2660" i="4"/>
  <c r="L2602" i="4"/>
  <c r="L2618" i="4"/>
  <c r="L2634" i="4"/>
  <c r="L2650" i="4"/>
  <c r="L2666" i="4"/>
  <c r="L2601" i="4"/>
  <c r="L2617" i="4"/>
  <c r="L2649" i="4"/>
  <c r="L2665" i="4"/>
  <c r="L2597" i="4"/>
  <c r="L2613" i="4"/>
  <c r="L2645" i="4"/>
  <c r="M2629" i="4"/>
  <c r="L2648" i="4"/>
  <c r="O1501" i="4" l="1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I2490" i="4"/>
  <c r="I2491" i="4"/>
  <c r="I2492" i="4"/>
  <c r="I2493" i="4"/>
  <c r="I2494" i="4"/>
  <c r="I2495" i="4"/>
  <c r="I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I2536" i="4"/>
  <c r="I2537" i="4"/>
  <c r="I2538" i="4"/>
  <c r="I2539" i="4"/>
  <c r="I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I2565" i="4"/>
  <c r="I2566" i="4"/>
  <c r="I2567" i="4"/>
  <c r="I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I2582" i="4"/>
  <c r="I2583" i="4"/>
  <c r="I2584" i="4"/>
  <c r="I2585" i="4"/>
  <c r="I2586" i="4"/>
  <c r="J2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6" i="4"/>
  <c r="O2095" i="4"/>
  <c r="O2094" i="4"/>
  <c r="O1815" i="4"/>
  <c r="O1814" i="4"/>
  <c r="O1813" i="4"/>
  <c r="O2481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820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771" i="4" l="1"/>
  <c r="P2" i="4"/>
  <c r="K139" i="4"/>
  <c r="K138" i="4"/>
  <c r="O2775" i="4" l="1"/>
  <c r="O2778" i="4" s="1"/>
  <c r="Q2771" i="4"/>
  <c r="L139" i="4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P1263" i="4"/>
  <c r="P1400" i="4"/>
  <c r="P2238" i="4"/>
  <c r="P2771" i="4" l="1"/>
  <c r="Q2751" i="4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O2459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<sst xmlns="http://schemas.openxmlformats.org/spreadsheetml/2006/main" count="16455" uniqueCount="2474">
  <si>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</si>
  <si>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</si>
  <si>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</si>
  <si>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</si>
  <si>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</si>
  <si>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</si>
  <si>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</si>
  <si>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</si>
  <si>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</si>
  <si>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</si>
  <si>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</si>
  <si>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</si>
  <si>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</si>
  <si>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</si>
  <si>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</si>
  <si>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</si>
  <si>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</si>
  <si>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</si>
  <si>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</si>
  <si>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</si>
  <si>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</si>
  <si>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</si>
  <si>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</si>
  <si>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</si>
  <si>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</si>
  <si>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</si>
  <si>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</si>
  <si>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</si>
  <si>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</si>
  <si>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</si>
  <si>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</si>
  <si>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</si>
  <si>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</si>
  <si>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</si>
  <si>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</si>
  <si>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</si>
  <si>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</si>
  <si>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</si>
  <si>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</si>
  <si>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</si>
  <si>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</si>
  <si>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</si>
  <si>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</si>
  <si>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</si>
  <si>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</si>
  <si>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</si>
  <si>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</si>
  <si>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</si>
  <si>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</si>
  <si>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</si>
  <si>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</si>
  <si>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</si>
  <si>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</si>
  <si>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</si>
  <si>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</si>
  <si>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</si>
  <si>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</si>
  <si>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</si>
  <si>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</si>
  <si>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</si>
  <si>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</si>
  <si>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</si>
  <si>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</si>
  <si>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</si>
  <si>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</si>
  <si>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</si>
  <si>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</si>
  <si>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</si>
  <si>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</si>
  <si>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</si>
  <si>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</si>
  <si>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</si>
  <si>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</si>
  <si>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</si>
  <si>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</si>
  <si>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</si>
  <si>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</si>
  <si>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</si>
  <si>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</si>
  <si>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</si>
  <si>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</si>
  <si>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</si>
  <si>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</si>
  <si>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</si>
  <si>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</si>
  <si>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</si>
  <si>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</si>
  <si>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</si>
  <si>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</si>
  <si>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</si>
  <si>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</si>
  <si>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</si>
  <si>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</si>
  <si>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</si>
  <si>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</si>
  <si>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</si>
  <si>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</si>
  <si>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</si>
  <si>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</si>
  <si>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</si>
  <si>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</si>
  <si>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</si>
  <si>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</si>
  <si>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</si>
  <si>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</si>
  <si>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</si>
  <si>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</si>
  <si>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</si>
  <si>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</si>
  <si>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</si>
  <si>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</si>
  <si>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</si>
  <si>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</si>
  <si>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</si>
  <si>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</si>
  <si>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</si>
  <si>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</si>
  <si>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</si>
  <si>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</si>
  <si>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</si>
  <si>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</si>
  <si>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</si>
  <si>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</si>
  <si>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</si>
  <si>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</si>
  <si>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</si>
  <si>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</si>
  <si>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</si>
  <si>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</si>
  <si>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</si>
  <si>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</si>
  <si>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</si>
  <si>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</si>
  <si>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</si>
  <si>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</si>
  <si>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</si>
  <si>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</si>
  <si>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</si>
  <si>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</si>
  <si>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</si>
  <si>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</si>
  <si>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</si>
  <si>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</si>
  <si>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</si>
  <si>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</si>
  <si>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</si>
  <si>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</si>
  <si>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</si>
  <si>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</si>
  <si>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</si>
  <si>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</si>
  <si>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</si>
  <si>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</si>
  <si>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</si>
  <si>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</si>
  <si>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</si>
  <si>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</si>
  <si>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</si>
  <si>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</si>
  <si>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</si>
  <si>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</si>
  <si>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</si>
  <si>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</si>
  <si>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</si>
  <si>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</si>
  <si>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</si>
  <si>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</si>
  <si>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</si>
  <si>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</si>
  <si>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</si>
  <si>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</si>
  <si>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</si>
  <si>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</si>
  <si>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</si>
  <si>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</si>
  <si>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</si>
  <si>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</si>
  <si>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</si>
  <si>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</si>
  <si>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</si>
  <si>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</si>
  <si>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</si>
  <si>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</si>
  <si>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</si>
  <si>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</si>
  <si>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</si>
  <si>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</si>
  <si>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</si>
  <si>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</si>
  <si>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</si>
  <si>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</si>
  <si>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</si>
  <si>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</si>
  <si>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</si>
  <si>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</si>
  <si>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</si>
  <si>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</si>
  <si>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</si>
  <si>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</si>
  <si>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</si>
  <si>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</si>
  <si>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</si>
  <si>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</si>
  <si>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</si>
  <si>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</si>
  <si>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</si>
  <si>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</si>
  <si>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</si>
  <si>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</si>
  <si>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</si>
  <si>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</si>
  <si>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</si>
  <si>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</si>
  <si>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</si>
  <si>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</si>
  <si>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</si>
  <si>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</si>
  <si>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</si>
  <si>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</si>
  <si>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</si>
  <si>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</si>
  <si>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</si>
  <si>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</si>
  <si>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</si>
  <si>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</si>
  <si>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</si>
  <si>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</si>
  <si>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</si>
  <si>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</si>
  <si>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</si>
  <si>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</si>
  <si>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</si>
  <si>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</si>
  <si>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</si>
  <si>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</si>
  <si>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</si>
  <si>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</si>
  <si>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</si>
  <si>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</si>
  <si>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</si>
  <si>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</si>
  <si>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</si>
  <si>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</si>
  <si>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</si>
  <si>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</si>
  <si>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</si>
  <si>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</si>
  <si>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</si>
  <si>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</si>
  <si>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</si>
  <si>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</si>
  <si>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</si>
  <si>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</si>
  <si>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</si>
  <si>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</si>
  <si>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</si>
  <si>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</si>
  <si>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</si>
  <si>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</si>
  <si>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</si>
  <si>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</si>
  <si>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</si>
  <si>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</si>
  <si>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</si>
  <si>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</si>
  <si>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</si>
  <si>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</si>
  <si>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</si>
  <si>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</si>
  <si>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</si>
  <si>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</si>
  <si>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</si>
  <si>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</si>
  <si>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</si>
  <si>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</si>
  <si>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</si>
  <si>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</si>
  <si>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</si>
  <si>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</si>
  <si>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</si>
  <si>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</si>
  <si>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</si>
  <si>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</si>
  <si>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</si>
  <si>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</si>
  <si>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</si>
  <si>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</si>
  <si>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</si>
  <si>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</si>
  <si>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</si>
  <si>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</si>
  <si>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</si>
  <si>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</si>
  <si>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</si>
  <si>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</si>
  <si>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</si>
  <si>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</si>
  <si>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</si>
  <si>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</si>
  <si>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</si>
  <si>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</si>
  <si>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</si>
  <si>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</si>
  <si>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</si>
  <si>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</si>
  <si>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</si>
  <si>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</si>
  <si>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</si>
  <si>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</si>
  <si>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</si>
  <si>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</si>
  <si>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</si>
  <si>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</si>
  <si>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</si>
  <si>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</si>
  <si>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</si>
  <si>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</si>
  <si>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</si>
  <si>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</si>
  <si>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</si>
  <si>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</si>
  <si>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</si>
  <si>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</si>
  <si>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</si>
  <si>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</si>
  <si>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</si>
  <si>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</si>
  <si>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</si>
  <si>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</si>
  <si>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</si>
  <si>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</si>
  <si>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</si>
  <si>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</si>
  <si>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</si>
  <si>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</si>
  <si>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</si>
  <si>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</si>
  <si>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</si>
  <si>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</si>
  <si>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</si>
  <si>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</si>
  <si>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</si>
  <si>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</si>
  <si>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</si>
  <si>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</si>
  <si>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</si>
  <si>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</si>
  <si>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</si>
  <si>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</si>
  <si>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</si>
  <si>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</si>
  <si>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</si>
  <si>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</si>
  <si>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</si>
  <si>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</si>
  <si>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</si>
  <si>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</si>
  <si>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</si>
  <si>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</si>
  <si>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</si>
  <si>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</si>
  <si>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</si>
  <si>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</si>
  <si>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</si>
  <si>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</si>
  <si>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</si>
  <si>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</si>
  <si>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</si>
  <si>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</si>
  <si>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</si>
  <si>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</si>
  <si>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</si>
  <si>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</si>
  <si>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</si>
  <si>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</si>
  <si>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</si>
  <si>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</si>
  <si>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</si>
  <si>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</si>
  <si>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</si>
  <si>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</si>
  <si>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</si>
  <si>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</si>
  <si>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</si>
  <si>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</si>
  <si>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</si>
  <si>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</si>
  <si>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</si>
  <si>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</si>
  <si>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</si>
  <si>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</si>
  <si>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</si>
  <si>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</si>
  <si>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</si>
  <si>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</si>
  <si>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</si>
  <si>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</si>
  <si>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</si>
  <si>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</si>
  <si>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</si>
  <si>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</si>
  <si>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</si>
  <si>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</si>
  <si>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</si>
  <si>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</si>
  <si>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</si>
  <si>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</si>
  <si>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</si>
  <si>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</si>
  <si>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</si>
  <si>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</si>
  <si>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</si>
  <si>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</si>
  <si>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</si>
  <si>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</si>
  <si>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</si>
  <si>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</si>
  <si>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</si>
  <si>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</si>
  <si>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</si>
  <si>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</si>
  <si>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</si>
  <si>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</si>
  <si>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</si>
  <si>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</si>
  <si>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</si>
  <si>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</si>
  <si>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</si>
  <si>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</si>
  <si>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</si>
  <si>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</si>
  <si>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</si>
  <si>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</si>
  <si>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</si>
  <si>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</si>
  <si>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</si>
  <si>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</si>
  <si>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</si>
  <si>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</si>
  <si>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</si>
  <si>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</si>
  <si>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</si>
  <si>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</si>
  <si>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</si>
  <si>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</si>
  <si>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</si>
  <si>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</si>
  <si>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</si>
  <si>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</si>
  <si>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</si>
  <si>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</si>
  <si>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</si>
  <si>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</si>
  <si>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</si>
  <si>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</si>
  <si>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</si>
  <si>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</si>
  <si>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</si>
  <si>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</si>
  <si>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</si>
  <si>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</si>
  <si>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</si>
  <si>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</si>
  <si>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</si>
  <si>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</si>
  <si>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</si>
  <si>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</si>
  <si>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</si>
  <si>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</si>
  <si>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</si>
  <si>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</si>
  <si>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</si>
  <si>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</si>
  <si>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</si>
  <si>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</si>
  <si>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</si>
  <si>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</si>
  <si>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</si>
  <si>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</si>
  <si>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</si>
  <si>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</si>
  <si>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</si>
  <si>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</si>
  <si>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</si>
  <si>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</si>
  <si>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</si>
  <si>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</si>
  <si>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</si>
  <si>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</si>
  <si>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</si>
  <si>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</si>
  <si>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</si>
  <si>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</si>
  <si>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</si>
  <si>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</si>
  <si>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</si>
  <si>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</si>
  <si>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</si>
  <si>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</si>
  <si>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</si>
  <si>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</si>
  <si>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</si>
  <si>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</si>
  <si>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</si>
  <si>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</si>
  <si>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</si>
  <si>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</si>
  <si>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</si>
  <si>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</si>
  <si>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</si>
  <si>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</si>
  <si>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</si>
  <si>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</si>
  <si>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</si>
  <si>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</si>
  <si>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</si>
  <si>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</si>
  <si>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</si>
  <si>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</si>
  <si>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</si>
  <si>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</si>
  <si>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</si>
  <si>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</si>
  <si>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</si>
  <si>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</si>
  <si>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</si>
  <si>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</si>
  <si>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</si>
  <si>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</si>
  <si>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</si>
  <si>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</si>
  <si>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</si>
  <si>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</si>
  <si>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</si>
  <si>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</si>
  <si>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</si>
  <si>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</si>
  <si>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</si>
  <si>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</si>
  <si>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</si>
  <si>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</si>
  <si>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</si>
  <si>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</si>
  <si>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</si>
  <si>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</si>
  <si>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</si>
  <si>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</si>
  <si>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</si>
  <si>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</si>
  <si>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</si>
  <si>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</si>
  <si>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</si>
  <si>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</si>
  <si>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</si>
  <si>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</si>
  <si>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</si>
  <si>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</si>
  <si>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</si>
  <si>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</si>
  <si>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</si>
  <si>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</si>
  <si>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</si>
  <si>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</si>
  <si>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</si>
  <si>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</si>
  <si>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</si>
  <si>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</si>
  <si>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</si>
  <si>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</si>
  <si>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</si>
  <si>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</si>
  <si>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</si>
  <si>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</si>
  <si>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</si>
  <si>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</si>
  <si>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</si>
  <si>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</si>
  <si>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</si>
  <si>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</si>
  <si>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</si>
  <si>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</si>
  <si>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</si>
  <si>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</si>
  <si>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</si>
  <si>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</si>
  <si>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</si>
  <si>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</si>
  <si>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</si>
  <si>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</si>
  <si>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</si>
  <si>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</si>
  <si>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</si>
  <si>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</si>
  <si>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</si>
  <si>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</si>
  <si>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</si>
  <si>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</si>
  <si>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</si>
  <si>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</si>
  <si>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</si>
  <si>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</si>
  <si>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</si>
  <si>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</si>
  <si>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</si>
  <si>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</si>
  <si>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</si>
  <si>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</si>
  <si>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</si>
  <si>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</si>
  <si>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</si>
  <si>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</si>
  <si>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</si>
  <si>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</si>
  <si>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</si>
  <si>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</si>
  <si>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</si>
  <si>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</si>
  <si>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</si>
  <si>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</si>
  <si>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</si>
  <si>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</si>
  <si>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</si>
  <si>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</si>
  <si>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</si>
  <si>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</si>
  <si>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</si>
  <si>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</si>
  <si>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</si>
  <si>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</si>
  <si>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</si>
  <si>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</si>
  <si>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</si>
  <si>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</si>
  <si>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</si>
  <si>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</si>
  <si>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</si>
  <si>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</si>
  <si>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</si>
  <si>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</si>
  <si>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</si>
  <si>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</si>
  <si>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</si>
  <si>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</si>
  <si>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</si>
  <si>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</si>
  <si>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</si>
  <si>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</si>
  <si>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</si>
  <si>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</si>
  <si>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</si>
  <si>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</si>
  <si>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</si>
  <si>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</si>
  <si>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</si>
  <si>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</si>
  <si>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</si>
  <si>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</si>
  <si>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</si>
  <si>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</si>
  <si>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</si>
  <si>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</si>
  <si>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</si>
  <si>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</si>
  <si>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</si>
  <si>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</si>
  <si>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</si>
  <si>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</si>
  <si>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</si>
  <si>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</si>
  <si>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</si>
  <si>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</si>
  <si>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</si>
  <si>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</si>
  <si>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</si>
  <si>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</si>
  <si>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</si>
  <si>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</si>
  <si>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</si>
  <si>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</si>
  <si>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</si>
  <si>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</si>
  <si>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</si>
  <si>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</si>
  <si>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</si>
  <si>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</si>
  <si>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</si>
  <si>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</si>
  <si>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</si>
  <si>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</si>
  <si>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</si>
  <si>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</si>
  <si>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</si>
  <si>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</si>
  <si>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</si>
  <si>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</si>
  <si>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</si>
  <si>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</si>
  <si>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</si>
  <si>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</si>
  <si>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</si>
  <si>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</si>
  <si>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</si>
  <si>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</si>
  <si>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</si>
  <si>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</si>
  <si>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</si>
  <si>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</si>
  <si>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</si>
  <si>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</si>
  <si>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</si>
  <si>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</si>
  <si>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</si>
  <si>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</si>
  <si>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</si>
  <si>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</si>
  <si>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</si>
  <si>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</si>
  <si>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</si>
  <si>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</si>
  <si>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</si>
  <si>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</si>
  <si>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</si>
  <si>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</si>
  <si>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</si>
  <si>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</si>
  <si>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</si>
  <si>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</si>
  <si>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</si>
  <si>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</si>
  <si>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</si>
  <si>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</si>
  <si>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</si>
  <si>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</si>
  <si>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</si>
  <si>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</si>
  <si>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</si>
  <si>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</si>
  <si>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</si>
  <si>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</si>
  <si>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</si>
  <si>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</si>
  <si>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</si>
  <si>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</si>
  <si>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</si>
  <si>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</si>
  <si>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</si>
  <si>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</si>
  <si>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</si>
  <si>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</si>
  <si>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</si>
  <si>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</si>
  <si>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</si>
  <si>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</si>
  <si>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</si>
  <si>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</si>
  <si>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</si>
  <si>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</si>
  <si>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</si>
  <si>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</si>
  <si>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</si>
  <si>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</si>
  <si>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</si>
  <si>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</si>
  <si>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</si>
  <si>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</si>
  <si>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</si>
  <si>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</si>
  <si>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</si>
  <si>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</si>
  <si>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</si>
  <si>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</si>
  <si>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</si>
  <si>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</si>
  <si>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</si>
  <si>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</si>
  <si>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</si>
  <si>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</si>
  <si>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</si>
  <si>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</si>
  <si>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</si>
  <si>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</si>
  <si>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</si>
  <si>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</si>
  <si>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</si>
  <si>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</si>
  <si>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</si>
  <si>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</si>
  <si>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</si>
  <si>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</si>
  <si>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</si>
  <si>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</si>
  <si>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</si>
  <si>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</si>
  <si>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</si>
  <si>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</si>
  <si>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</si>
  <si>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</si>
  <si>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</si>
  <si>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</si>
  <si>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</si>
  <si>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</si>
  <si>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</si>
  <si>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</si>
  <si>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</si>
  <si>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</si>
  <si>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</si>
  <si>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</si>
  <si>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</si>
  <si>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</si>
  <si>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</si>
  <si>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</si>
  <si>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</si>
  <si>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</si>
  <si>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</si>
  <si>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</si>
  <si>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</si>
  <si>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</si>
  <si>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</si>
  <si>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</si>
  <si>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</si>
  <si>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</si>
  <si>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</si>
  <si>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</si>
  <si>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</si>
  <si>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</si>
  <si>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</si>
  <si>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</si>
  <si>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</si>
  <si>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</si>
  <si>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</si>
  <si>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</si>
  <si>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</si>
  <si>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</si>
  <si>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</si>
  <si>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</si>
  <si>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</si>
  <si>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</si>
  <si>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</si>
  <si>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</si>
  <si>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</si>
  <si>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</si>
  <si>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</si>
  <si>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</si>
  <si>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</si>
  <si>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</si>
  <si>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</si>
  <si>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</si>
  <si>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</si>
  <si>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</si>
  <si>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</si>
  <si>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</si>
  <si>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</si>
  <si>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</si>
  <si>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</si>
  <si>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</si>
  <si>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</si>
  <si>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</si>
  <si>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</si>
  <si>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</si>
  <si>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</si>
  <si>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</si>
  <si>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</si>
  <si>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</si>
  <si>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</si>
  <si>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</si>
  <si>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</si>
  <si>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</si>
  <si>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</si>
  <si>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</si>
  <si>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</si>
  <si>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</si>
  <si>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</si>
  <si>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</si>
  <si>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</si>
  <si>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</si>
  <si>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</si>
  <si>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</si>
  <si>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</si>
  <si>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</si>
  <si>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</si>
  <si>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</si>
  <si>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</si>
  <si>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</si>
  <si>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</si>
  <si>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</si>
  <si>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</si>
  <si>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</si>
  <si>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</si>
  <si>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</si>
  <si>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</si>
  <si>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</si>
  <si>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</si>
  <si>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</si>
  <si>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</si>
  <si>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</si>
  <si>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</si>
  <si>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</si>
  <si>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</si>
  <si>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</si>
  <si>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</si>
  <si>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</si>
  <si>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</si>
  <si>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</si>
  <si>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</si>
  <si>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</si>
  <si>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</si>
  <si>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</si>
  <si>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</si>
  <si>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</si>
  <si>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</si>
  <si>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</si>
  <si>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</si>
  <si>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</si>
  <si>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</si>
  <si>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</si>
  <si>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</si>
  <si>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</si>
  <si>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</si>
  <si>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</si>
  <si>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</si>
  <si>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</si>
  <si>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</si>
  <si>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</si>
  <si>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</si>
  <si>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</si>
  <si>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</si>
  <si>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</si>
  <si>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</si>
  <si>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</si>
  <si>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</si>
  <si>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</si>
  <si>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</si>
  <si>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</si>
  <si>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</si>
  <si>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</si>
  <si>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</si>
  <si>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</si>
  <si>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</si>
  <si>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</si>
  <si>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</si>
  <si>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</si>
  <si>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</si>
  <si>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</si>
  <si>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</si>
  <si>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</si>
  <si>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</si>
  <si>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</si>
  <si>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</si>
  <si>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</si>
  <si>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</si>
  <si>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</si>
  <si>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</si>
  <si>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</si>
  <si>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</si>
  <si>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</si>
  <si>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</si>
  <si>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</si>
  <si>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</si>
  <si>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</si>
  <si>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</si>
  <si>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</si>
  <si>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</si>
  <si>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</si>
  <si>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</si>
  <si>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</si>
  <si>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</si>
  <si>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</si>
  <si>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</si>
  <si>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</si>
  <si>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</si>
  <si>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</si>
  <si>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</si>
  <si>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</si>
  <si>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</si>
  <si>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</si>
  <si>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</si>
  <si>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</si>
  <si>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</si>
  <si>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</si>
  <si>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</si>
  <si>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</si>
  <si>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</si>
  <si>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</si>
  <si>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</si>
  <si>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</si>
  <si>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</si>
  <si>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</si>
  <si>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</si>
  <si>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</si>
  <si>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</si>
  <si>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</si>
  <si>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</si>
  <si>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</si>
  <si>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</si>
  <si>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</si>
  <si>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</si>
  <si>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</si>
  <si>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</si>
  <si>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</si>
  <si>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</si>
  <si>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</si>
  <si>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</si>
  <si>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</si>
  <si>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</si>
  <si>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</si>
  <si>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</si>
  <si>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</si>
  <si>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</si>
  <si>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</si>
  <si>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</si>
  <si>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</si>
  <si>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</si>
  <si>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</si>
  <si>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</si>
  <si>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</si>
  <si>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</si>
  <si>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</si>
  <si>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</si>
  <si>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</si>
  <si>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</si>
  <si>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</si>
  <si>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</si>
  <si>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</si>
  <si>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</si>
  <si>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</si>
  <si>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</si>
  <si>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</si>
  <si>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</si>
  <si>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</si>
  <si>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</si>
  <si>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</si>
  <si>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</si>
  <si>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</si>
  <si>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</si>
  <si>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</si>
  <si>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</si>
  <si>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</si>
  <si>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</si>
  <si>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</si>
  <si>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</si>
  <si>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</si>
  <si>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</si>
  <si>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</si>
  <si>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</si>
  <si>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</si>
  <si>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</si>
  <si>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</si>
  <si>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</si>
  <si>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</si>
  <si>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</si>
  <si>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</si>
  <si>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</si>
  <si>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</si>
  <si>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</si>
  <si>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</si>
  <si>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</si>
  <si>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</si>
  <si>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</si>
  <si>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</si>
  <si>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</si>
  <si>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</si>
  <si>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</si>
  <si>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</si>
  <si>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</si>
  <si>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</si>
  <si>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</si>
  <si>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</si>
  <si>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</si>
  <si>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</si>
  <si>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</si>
  <si>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</si>
  <si>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</si>
  <si>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</si>
  <si>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</si>
  <si>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</si>
  <si>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</si>
  <si>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</si>
  <si>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</si>
  <si>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</si>
  <si>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</si>
  <si>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</si>
  <si>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</si>
  <si>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</si>
  <si>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</si>
  <si>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</si>
  <si>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</si>
  <si>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</si>
  <si>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</si>
  <si>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</si>
  <si>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</si>
  <si>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</si>
  <si>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</si>
  <si>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</si>
  <si>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</si>
  <si>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</si>
  <si>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</si>
  <si>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</si>
  <si>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</si>
  <si>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</si>
  <si>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</si>
  <si>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</si>
  <si>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</si>
  <si>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</si>
  <si>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</si>
  <si>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</si>
  <si>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</si>
  <si>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</si>
  <si>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</si>
  <si>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</si>
  <si>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</si>
  <si>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</si>
  <si>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</si>
  <si>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</si>
  <si>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</si>
  <si>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</si>
  <si>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</si>
  <si>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</si>
  <si>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</si>
  <si>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</si>
  <si>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</si>
  <si>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</si>
  <si>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</si>
  <si>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</si>
  <si>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</si>
  <si>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</si>
  <si>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</si>
  <si>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</si>
  <si>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</si>
  <si>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</si>
  <si>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</si>
  <si>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</si>
  <si>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</si>
  <si>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</si>
  <si>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</si>
  <si>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</si>
  <si>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</si>
  <si>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</si>
  <si>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</si>
  <si>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</si>
  <si>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</si>
  <si>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</si>
  <si>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</si>
  <si>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</si>
  <si>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</si>
  <si>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</si>
  <si>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</si>
  <si>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</si>
  <si>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</si>
  <si>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</si>
  <si>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</si>
  <si>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</si>
  <si>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</si>
  <si>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</si>
  <si>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</si>
  <si>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</si>
  <si>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</si>
  <si>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</si>
  <si>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</si>
  <si>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</si>
  <si>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</si>
  <si>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</si>
  <si>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</si>
  <si>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</si>
  <si>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</si>
  <si>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</si>
  <si>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</si>
  <si>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</si>
  <si>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</si>
  <si>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</si>
  <si>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</si>
  <si>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</si>
  <si>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</si>
  <si>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</si>
  <si>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</si>
  <si>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</si>
  <si>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</si>
  <si>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</si>
  <si>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</si>
  <si>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</si>
  <si>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</si>
  <si>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</si>
  <si>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</si>
  <si>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</si>
  <si>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</si>
  <si>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</si>
  <si>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</si>
  <si>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</si>
  <si>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</si>
  <si>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</si>
  <si>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</si>
  <si>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</si>
  <si>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</si>
  <si>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</si>
  <si>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</si>
  <si>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</si>
  <si>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</si>
  <si>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</si>
  <si>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</si>
  <si>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</si>
  <si>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</si>
  <si>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</si>
  <si>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</si>
  <si>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</si>
  <si>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</si>
  <si>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</si>
  <si>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</si>
  <si>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</si>
  <si>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</si>
  <si>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</si>
  <si>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</si>
  <si>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</si>
  <si>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</si>
  <si>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</si>
  <si>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</si>
  <si>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</si>
  <si>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</si>
  <si>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</si>
  <si>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</si>
  <si>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</si>
  <si>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</si>
  <si>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</si>
  <si>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</si>
  <si>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</si>
  <si>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</si>
  <si>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</si>
  <si>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</si>
  <si>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</si>
  <si>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</si>
  <si>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</si>
  <si>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</si>
  <si>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</si>
  <si>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</si>
  <si>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</si>
  <si>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</si>
  <si>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</si>
  <si>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</si>
  <si>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</si>
  <si>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</si>
  <si>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</si>
  <si>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</si>
  <si>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</si>
  <si>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</si>
  <si>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</si>
  <si>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</si>
  <si>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</si>
  <si>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</si>
  <si>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</si>
  <si>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</si>
  <si>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</si>
  <si>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</si>
  <si>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</si>
  <si>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</si>
  <si>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</si>
  <si>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</si>
  <si>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</si>
  <si>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</si>
  <si>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</si>
  <si>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</si>
  <si>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</si>
  <si>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</si>
  <si>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</si>
  <si>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</si>
  <si>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</si>
  <si>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</si>
  <si>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</si>
  <si>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</si>
  <si>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</si>
  <si>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</si>
  <si>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</si>
  <si>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</si>
  <si>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</si>
  <si>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</si>
  <si>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</si>
  <si>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</si>
  <si>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</si>
  <si>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</si>
  <si>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</si>
  <si>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</si>
  <si>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</si>
  <si>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</si>
  <si>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</si>
  <si>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</si>
  <si>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</si>
  <si>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</si>
  <si>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</si>
  <si>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</si>
  <si>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</si>
  <si>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</si>
  <si>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</si>
  <si>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</si>
  <si>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</si>
  <si>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</si>
  <si>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</si>
  <si>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</si>
  <si>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</si>
  <si>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</si>
  <si>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</si>
  <si>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</si>
  <si>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</si>
  <si>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</si>
  <si>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</si>
  <si>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</si>
  <si>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</si>
  <si>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</si>
  <si>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</si>
  <si>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</si>
  <si>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</si>
  <si>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</si>
  <si>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</si>
  <si>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</si>
  <si>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</si>
  <si>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</si>
  <si>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</si>
  <si>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</si>
  <si>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</si>
  <si>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</si>
  <si>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</si>
  <si>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</si>
  <si>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</si>
  <si>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</si>
  <si>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</si>
  <si>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</si>
  <si>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</si>
  <si>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</si>
  <si>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</si>
  <si>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</si>
  <si>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</si>
  <si>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</si>
  <si>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</si>
  <si>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</si>
  <si>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</si>
  <si>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</si>
  <si>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</si>
  <si>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</si>
  <si>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</si>
  <si>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</si>
  <si>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</si>
  <si>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</si>
  <si>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</si>
  <si>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</si>
  <si>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</si>
  <si>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</si>
  <si>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</si>
  <si>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</si>
  <si>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</si>
  <si>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</si>
  <si>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</si>
  <si>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</si>
  <si>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</si>
  <si>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</si>
  <si>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</si>
  <si>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</si>
  <si>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</si>
  <si>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</si>
  <si>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</si>
  <si>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</si>
  <si>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</si>
  <si>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</si>
  <si>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</si>
  <si>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</si>
  <si>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</si>
  <si>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</si>
  <si>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</si>
  <si>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</si>
  <si>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</si>
  <si>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</si>
  <si>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</si>
  <si>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</si>
  <si>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</si>
  <si>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</si>
  <si>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</si>
  <si>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</si>
  <si>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</si>
  <si>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</si>
  <si>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</si>
  <si>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</si>
  <si>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</si>
  <si>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</si>
  <si>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</si>
  <si>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</si>
  <si>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</si>
  <si>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</si>
  <si>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</si>
  <si>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</si>
  <si>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</si>
  <si>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</si>
  <si>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</si>
  <si>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</si>
  <si>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</si>
  <si>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</si>
  <si>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</si>
  <si>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</si>
  <si>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</si>
  <si>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</si>
  <si>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</si>
  <si>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</si>
  <si>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</si>
  <si>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</si>
  <si>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</si>
  <si>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</si>
  <si>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</si>
  <si>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</si>
  <si>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</si>
  <si>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</si>
  <si>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</si>
  <si>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</si>
  <si>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</si>
  <si>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</si>
  <si>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</si>
  <si>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</si>
  <si>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</si>
  <si>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</si>
  <si>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</si>
  <si>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</si>
  <si>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</si>
  <si>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</si>
  <si>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</si>
  <si>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</si>
  <si>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</si>
  <si>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</si>
  <si>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</si>
  <si>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</si>
  <si>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</si>
  <si>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</si>
  <si>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</si>
  <si>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</si>
  <si>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</si>
  <si>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</si>
  <si>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</si>
  <si>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</si>
  <si>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</si>
  <si>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</si>
  <si>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</si>
  <si>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</si>
  <si>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</si>
  <si>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</si>
  <si>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</si>
  <si>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</si>
  <si>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</si>
  <si>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</si>
  <si>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</si>
  <si>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</si>
  <si>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</si>
  <si>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</si>
  <si>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</si>
  <si>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</si>
  <si>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</si>
  <si>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</si>
  <si>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</si>
  <si>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</si>
  <si>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</si>
  <si>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</si>
  <si>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</si>
  <si>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</si>
  <si>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</si>
  <si>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</si>
  <si>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</si>
  <si>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</si>
  <si>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</si>
  <si>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</si>
  <si>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</si>
  <si>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</si>
  <si>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</si>
  <si>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</si>
  <si>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</si>
  <si>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</si>
  <si>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</si>
  <si>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</si>
  <si>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</si>
  <si>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</si>
  <si>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</si>
  <si>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</si>
  <si>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</si>
  <si>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</si>
  <si>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</si>
  <si>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</si>
  <si>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</si>
  <si>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</si>
  <si>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</si>
  <si>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</si>
  <si>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</si>
  <si>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</si>
  <si>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</si>
  <si>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</si>
  <si>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</si>
  <si>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</si>
  <si>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</si>
  <si>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</si>
  <si>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</si>
  <si>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</si>
  <si>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</si>
  <si>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</si>
  <si>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</si>
  <si>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</si>
  <si>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</si>
  <si>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</si>
  <si>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</si>
  <si>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</si>
  <si>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</si>
  <si>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</si>
  <si>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</si>
  <si>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</si>
  <si>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</si>
  <si>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</si>
  <si>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</si>
  <si>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</si>
  <si>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</si>
  <si>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</si>
  <si>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</si>
  <si>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</si>
  <si>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</si>
  <si>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</si>
  <si>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</si>
  <si>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</si>
  <si>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</si>
  <si>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</si>
  <si>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</si>
  <si>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</si>
  <si>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</si>
  <si>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</si>
  <si>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</si>
  <si>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</si>
  <si>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</si>
  <si>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</si>
  <si>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</si>
  <si>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</si>
  <si>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</si>
  <si>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</si>
  <si>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</si>
  <si>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</si>
  <si>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</si>
  <si>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</si>
  <si>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</si>
  <si>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</si>
  <si>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</si>
  <si>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</si>
  <si>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</si>
  <si>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</si>
  <si>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</si>
  <si>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</si>
  <si>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</si>
  <si>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</si>
  <si>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</si>
  <si>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</si>
  <si>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</si>
  <si>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</si>
  <si>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</si>
  <si>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</si>
  <si>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</si>
  <si>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</si>
  <si>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</si>
  <si>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</si>
  <si>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</si>
  <si>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</si>
  <si>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</si>
  <si>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</si>
  <si>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</si>
  <si>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</si>
  <si>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</si>
  <si>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</si>
  <si>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</si>
  <si>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</si>
  <si>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</si>
  <si>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</si>
  <si>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</si>
  <si>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</si>
  <si>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</si>
  <si>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</si>
  <si>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</si>
  <si>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</si>
  <si>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</si>
  <si>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</si>
  <si>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</si>
  <si>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</si>
  <si>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</si>
  <si>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</si>
  <si>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</si>
  <si>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</si>
  <si>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</si>
  <si>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</si>
  <si>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</si>
  <si>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</si>
  <si>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</si>
  <si>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</si>
  <si>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</si>
  <si>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</si>
  <si>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</si>
  <si>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</si>
  <si>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</si>
  <si>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</si>
  <si>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</si>
  <si>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</si>
  <si>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</si>
  <si>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</si>
  <si>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</si>
  <si>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</si>
  <si>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</si>
  <si>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</si>
  <si>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</si>
  <si>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</si>
  <si>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</si>
  <si>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</si>
  <si>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</si>
  <si>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</si>
  <si>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</si>
  <si>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</si>
  <si>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</si>
  <si>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</si>
  <si>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</si>
  <si>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</si>
  <si>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</si>
  <si>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</si>
  <si>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</si>
  <si>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</si>
  <si>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</si>
  <si>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</si>
  <si>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</si>
  <si>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</si>
  <si>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</si>
  <si>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</si>
  <si>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</si>
  <si>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</si>
  <si>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</si>
  <si>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</si>
  <si>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</si>
  <si>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</si>
  <si>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</si>
  <si>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</si>
  <si>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</si>
  <si>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</si>
  <si>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</si>
  <si>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</si>
  <si>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</si>
  <si>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</si>
  <si>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</si>
  <si>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</si>
  <si>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</si>
  <si>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</si>
  <si>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</si>
  <si>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</si>
  <si>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</si>
  <si>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</si>
  <si>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</si>
  <si>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</si>
  <si>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</si>
  <si>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</si>
  <si>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</si>
  <si>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</si>
  <si>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</si>
  <si>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</si>
  <si>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</si>
  <si>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</si>
  <si>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</si>
  <si>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</si>
  <si>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</si>
  <si>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</si>
  <si>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</si>
  <si>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</si>
  <si>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</si>
  <si>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</si>
  <si>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</si>
  <si>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</si>
  <si>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</si>
  <si>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</si>
  <si>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</si>
  <si>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</si>
  <si>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</si>
  <si>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</si>
  <si>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</si>
  <si>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</si>
  <si>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</si>
  <si>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</si>
  <si>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</si>
  <si>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</si>
  <si>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</si>
  <si>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</si>
  <si>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</si>
  <si>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</si>
  <si>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</si>
  <si>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</si>
  <si>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</si>
  <si>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</si>
  <si>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</si>
  <si>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</si>
  <si>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</si>
  <si>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</si>
  <si>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</si>
  <si>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</si>
  <si>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</si>
  <si>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</si>
  <si>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</si>
  <si>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</si>
  <si>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</si>
  <si>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</si>
  <si>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</si>
  <si>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</si>
  <si>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</si>
  <si>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</si>
  <si>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</si>
  <si>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</si>
  <si>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</si>
  <si>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</si>
  <si>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</si>
  <si>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</si>
  <si>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</si>
  <si>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</si>
  <si>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</si>
  <si>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</si>
  <si>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</si>
  <si>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</si>
  <si>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</si>
  <si>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</si>
  <si>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</si>
  <si>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</si>
  <si>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</si>
  <si>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</si>
  <si>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</si>
  <si>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</si>
  <si>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</si>
  <si>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</si>
  <si>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</si>
  <si>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</si>
  <si>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</si>
  <si>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</si>
  <si>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</si>
  <si>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</si>
  <si>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</si>
  <si>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</si>
  <si>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</si>
  <si>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</si>
  <si>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</si>
  <si>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</si>
  <si>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</si>
  <si>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</si>
  <si>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</si>
  <si>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</si>
  <si>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</si>
  <si>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</si>
  <si>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</si>
  <si>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</si>
  <si>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</si>
  <si>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</si>
  <si>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</si>
  <si>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</si>
  <si>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</si>
  <si>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</si>
  <si>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</si>
  <si>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</si>
  <si>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</si>
  <si>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</si>
  <si>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</si>
  <si>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</si>
  <si>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</si>
  <si>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</si>
  <si>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</si>
  <si>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</si>
  <si>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</si>
  <si>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</si>
  <si>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</si>
  <si>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</si>
  <si>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</si>
  <si>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</si>
  <si>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</si>
  <si>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</si>
  <si>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</si>
  <si>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</si>
  <si>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</si>
  <si>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</si>
  <si>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</si>
  <si>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</si>
  <si>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</si>
  <si>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</si>
  <si>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</si>
  <si>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</si>
  <si>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</si>
  <si>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</si>
  <si>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</si>
  <si>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</si>
  <si>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</si>
  <si>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</si>
  <si>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</si>
  <si>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</si>
  <si>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</si>
  <si>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</si>
  <si>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</si>
  <si>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</si>
  <si>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</si>
  <si>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</si>
  <si>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</si>
  <si>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</si>
  <si>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</si>
  <si>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</si>
  <si>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</si>
  <si>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</si>
  <si>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</si>
  <si>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</si>
  <si>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</si>
  <si>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</si>
  <si>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</si>
  <si>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</si>
  <si>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</si>
  <si>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</si>
  <si>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</si>
  <si>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</si>
  <si>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</si>
  <si>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</si>
  <si>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</si>
  <si>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</si>
  <si>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</si>
  <si>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</si>
  <si>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</si>
  <si>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</si>
  <si>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</si>
  <si>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</si>
  <si>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</si>
  <si>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</si>
  <si>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</si>
  <si>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</si>
  <si>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</si>
  <si>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</si>
  <si>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</si>
  <si>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</si>
  <si>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</si>
  <si>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</si>
  <si>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</si>
  <si>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</si>
  <si>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</si>
  <si>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</si>
  <si>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</si>
  <si>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</si>
  <si>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</si>
  <si>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</si>
  <si>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</si>
  <si>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</si>
  <si>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</si>
  <si>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</si>
  <si>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</si>
  <si>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</si>
  <si>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</si>
  <si>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</si>
  <si>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</si>
  <si>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</si>
  <si>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</si>
  <si>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</si>
  <si>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</si>
  <si>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</si>
  <si>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</si>
  <si>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</si>
  <si>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</si>
  <si>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</si>
  <si>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</si>
  <si>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</si>
  <si>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</si>
  <si>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</si>
  <si>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</si>
  <si>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</si>
  <si>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</si>
  <si>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</si>
  <si>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</si>
  <si>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</si>
  <si>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</si>
  <si>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</si>
  <si>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</si>
  <si>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</si>
  <si>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</si>
  <si>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</si>
  <si>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</si>
  <si>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</si>
  <si>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</si>
  <si>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</si>
  <si>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</si>
  <si>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</si>
  <si>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</si>
  <si>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</si>
  <si>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</si>
  <si>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</si>
  <si>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</si>
  <si>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</si>
  <si>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</si>
  <si>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</si>
  <si>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</si>
  <si>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</si>
  <si>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</si>
  <si>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</si>
  <si>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</si>
  <si>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</si>
  <si>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</si>
  <si>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</si>
  <si>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</si>
  <si>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</si>
  <si>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</si>
  <si>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</si>
  <si>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</si>
  <si>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</si>
  <si>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</si>
  <si>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</si>
  <si>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</si>
  <si>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</si>
  <si>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</si>
  <si>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</si>
  <si>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</si>
  <si>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</si>
  <si>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</si>
  <si>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</si>
  <si>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</si>
  <si>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</si>
  <si>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</si>
  <si>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</si>
  <si>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</si>
  <si>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</si>
  <si>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</si>
  <si>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</si>
  <si>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</si>
  <si>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</si>
  <si>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</si>
  <si>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</si>
  <si>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</si>
  <si>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</si>
  <si>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</si>
  <si>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</si>
  <si>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</si>
  <si>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</si>
  <si>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</si>
  <si>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</si>
  <si>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</si>
  <si>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</si>
  <si>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</si>
  <si>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</si>
  <si>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</si>
  <si>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</si>
  <si>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</si>
  <si>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</si>
  <si>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</si>
  <si>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</si>
  <si>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</si>
  <si>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</si>
  <si>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</si>
  <si>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</si>
  <si>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</si>
  <si>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</si>
  <si>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</si>
  <si>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</si>
  <si>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</si>
  <si>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</si>
  <si>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</si>
  <si>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</si>
  <si>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</si>
  <si>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</si>
  <si>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</si>
  <si>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</si>
  <si>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</si>
  <si>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</si>
  <si>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</si>
  <si>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</si>
  <si>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</si>
  <si>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</si>
  <si>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</si>
  <si>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</si>
  <si>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</si>
  <si>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</si>
  <si>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</si>
  <si>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</si>
  <si>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</si>
  <si>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</si>
  <si>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</si>
  <si>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</si>
  <si>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</si>
  <si>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</si>
  <si>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</si>
  <si>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</si>
  <si>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</si>
  <si>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</si>
  <si>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</si>
  <si>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</si>
  <si>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</si>
  <si>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</si>
  <si>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</si>
  <si>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</si>
  <si>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</si>
  <si>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</si>
  <si>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</si>
  <si>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</si>
  <si>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</si>
  <si>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</si>
  <si>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</si>
  <si>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</si>
  <si>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</si>
  <si>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</si>
  <si>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</si>
  <si>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Month : As of Sept 2023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</si>
  <si>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</si>
  <si>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</si>
  <si>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</si>
  <si>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</si>
  <si>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</si>
  <si>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</si>
  <si>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</si>
  <si>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</si>
  <si>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</si>
  <si>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</si>
  <si>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</si>
  <si>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</si>
  <si>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</si>
  <si>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</si>
  <si>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</si>
  <si>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</si>
  <si>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</si>
  <si>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</si>
  <si>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</si>
  <si>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</si>
  <si>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</si>
  <si>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</si>
  <si>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</si>
  <si>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</si>
  <si>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</si>
  <si>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</si>
  <si>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</si>
  <si>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</si>
  <si>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</si>
  <si>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</si>
  <si>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</si>
  <si>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</si>
  <si>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</si>
  <si>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</si>
  <si>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</si>
  <si>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</si>
  <si>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</si>
  <si>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</si>
  <si>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</si>
  <si>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</si>
  <si>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</si>
  <si>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</si>
  <si>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</si>
  <si>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</si>
  <si>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</si>
  <si>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</si>
  <si>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</si>
  <si>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</si>
  <si>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</si>
  <si>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</si>
  <si>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</si>
  <si>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</si>
  <si>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</si>
  <si>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</si>
  <si>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</si>
  <si>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</si>
  <si>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</si>
  <si>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</si>
  <si>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</si>
  <si>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</si>
  <si>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</si>
  <si>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</si>
  <si>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</si>
  <si>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</si>
  <si>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</si>
  <si>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</si>
  <si>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</si>
  <si>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</si>
  <si>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</si>
  <si>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</si>
  <si>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</si>
  <si>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</si>
  <si>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</si>
  <si>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</si>
  <si>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</si>
  <si>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</si>
  <si>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</si>
  <si>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31/10/23 RM9,000.00(312.50)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</si>
  <si>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</si>
  <si>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</si>
  <si>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</si>
  <si>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</si>
  <si>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</si>
  <si>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</si>
  <si>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</si>
  <si>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</si>
  <si>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</si>
  <si>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</si>
  <si>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</si>
  <si>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</si>
  <si>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</si>
  <si>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</si>
  <si>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</si>
  <si>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</si>
  <si>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</si>
  <si>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</si>
  <si>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</si>
  <si>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</si>
  <si>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</si>
  <si>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</si>
  <si>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</si>
  <si>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</si>
  <si>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</si>
  <si>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</si>
  <si>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</si>
  <si>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</si>
  <si>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</si>
  <si>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</si>
  <si>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</si>
  <si>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</si>
  <si>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</si>
  <si>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</si>
  <si>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</si>
  <si>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</si>
  <si>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</si>
  <si>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</si>
  <si>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</si>
  <si>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</si>
  <si>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</si>
  <si>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</si>
  <si>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</si>
  <si>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</si>
  <si>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</si>
  <si>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</si>
  <si>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</si>
  <si>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</si>
  <si>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</si>
  <si>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</si>
  <si>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</si>
  <si>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</si>
  <si>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</si>
  <si>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</si>
  <si>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</si>
  <si>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</si>
  <si>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</si>
  <si>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</si>
  <si>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</si>
  <si>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</si>
  <si>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</si>
  <si>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</si>
  <si>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</si>
  <si>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</si>
  <si>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</si>
  <si>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</si>
  <si>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</si>
  <si>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</si>
  <si>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</si>
  <si>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</si>
  <si>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RM19,500.00(RM4.560.00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</si>
  <si>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</si>
  <si>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</si>
  <si>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</si>
  <si>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</si>
  <si>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</si>
  <si>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</si>
  <si>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</si>
  <si>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</si>
  <si>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</si>
  <si>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</si>
  <si>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</si>
  <si>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</si>
  <si>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</si>
  <si>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</si>
  <si>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</si>
  <si>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</si>
  <si>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</si>
  <si>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</si>
  <si>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</si>
  <si>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</si>
  <si>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</si>
  <si>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</si>
  <si>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</si>
  <si>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</si>
  <si>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</si>
  <si>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</si>
  <si>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</si>
  <si>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</si>
  <si>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</si>
  <si>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</si>
  <si>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</si>
  <si>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</si>
  <si>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</si>
  <si>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</si>
  <si>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</si>
  <si>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</si>
  <si>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</si>
  <si>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</si>
  <si>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</si>
  <si>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</si>
  <si>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</si>
  <si>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</si>
  <si>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</si>
  <si>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</si>
  <si>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</si>
  <si>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</si>
  <si>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</si>
  <si>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</si>
  <si>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</si>
  <si>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</si>
  <si>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</si>
  <si>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</si>
  <si>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</si>
  <si>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</si>
  <si>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</si>
  <si>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</si>
  <si>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</si>
  <si>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</si>
  <si>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</si>
  <si>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</si>
  <si>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</si>
  <si>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</si>
  <si>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</si>
  <si>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</si>
  <si>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</si>
  <si>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</si>
  <si>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</si>
  <si>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</si>
  <si>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</si>
  <si>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</si>
  <si>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</si>
  <si>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</si>
  <si>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</si>
  <si>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</si>
  <si>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</si>
  <si>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</si>
  <si>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</si>
  <si>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</si>
  <si>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</si>
  <si>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</si>
  <si>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</si>
  <si>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</si>
  <si>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</si>
  <si>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</si>
  <si>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</si>
  <si>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</si>
  <si>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</si>
  <si>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</si>
  <si>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</si>
  <si>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</si>
  <si>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</si>
  <si>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</si>
  <si>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</si>
  <si>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</si>
  <si>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</si>
  <si>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</si>
  <si>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</si>
  <si>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</si>
  <si>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</si>
  <si>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</si>
  <si>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</si>
  <si>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</si>
  <si>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</si>
  <si>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</si>
  <si>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</si>
  <si>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</si>
  <si>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</si>
  <si>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</si>
  <si>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</si>
  <si>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</si>
  <si>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</si>
  <si>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</si>
  <si>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</si>
  <si>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</si>
  <si>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</si>
  <si>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</si>
  <si>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</si>
  <si>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</si>
  <si>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</si>
  <si>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</si>
  <si>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</si>
  <si>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</si>
  <si>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</si>
  <si>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</si>
  <si>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</si>
  <si>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</si>
  <si>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</si>
  <si>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</si>
  <si>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</si>
  <si>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</si>
  <si>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</si>
  <si>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</si>
  <si>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</si>
  <si>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</si>
  <si>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</si>
  <si>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</si>
  <si>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</si>
  <si>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</si>
  <si>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</si>
  <si>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</si>
  <si>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</si>
  <si>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</si>
  <si>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</si>
  <si>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</si>
  <si>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</si>
  <si>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</si>
  <si>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</si>
  <si>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</si>
  <si>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</si>
  <si>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</si>
  <si>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</si>
  <si>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</si>
  <si>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</si>
  <si>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</si>
  <si>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</si>
  <si>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</si>
  <si>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</si>
  <si>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</si>
  <si>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</si>
  <si>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</si>
  <si>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</si>
  <si>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19/12/23 RM3,500.00(RM1,988.10)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</si>
  <si>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</si>
  <si>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</si>
  <si>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</si>
  <si>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</si>
  <si>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</si>
  <si>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</si>
  <si>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</si>
  <si>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</si>
  <si>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</si>
  <si>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</si>
  <si>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</si>
  <si>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</si>
  <si>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</si>
  <si>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</si>
  <si>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</si>
  <si>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</si>
  <si>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</si>
  <si>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</si>
  <si>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</si>
  <si>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</si>
  <si>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</si>
  <si>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</si>
  <si>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</si>
  <si>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</si>
  <si>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</si>
  <si>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</si>
  <si>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</si>
  <si>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</si>
  <si>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</si>
  <si>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</si>
  <si>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</si>
  <si>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</si>
  <si>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</si>
  <si>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</si>
  <si>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</si>
  <si>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</si>
  <si>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</si>
  <si>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</si>
  <si>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Trsf 27/12/23 RM2,000.00(RM49.70)</t>
  </si>
  <si>
    <t>Chq PBB 395399, cleared 29/12/23 RM2,475.00</t>
  </si>
  <si>
    <t>Trsf 15/12/23 RM5,450.80</t>
  </si>
  <si>
    <t>Refer Cash Book 31/12/23 - Total collection = "C" &amp; "C-Trsp" &amp; C-CN-RM1,391.00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</si>
  <si>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</si>
  <si>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</si>
  <si>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</si>
  <si>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</si>
  <si>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</si>
  <si>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</si>
  <si>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</si>
  <si>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</si>
  <si>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</si>
  <si>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</si>
  <si>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</si>
  <si>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</si>
  <si>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</si>
  <si>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</si>
  <si>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</si>
  <si>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</si>
  <si>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</si>
  <si>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</si>
  <si>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</si>
  <si>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</si>
  <si>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</si>
  <si>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</si>
  <si>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</si>
  <si>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</si>
  <si>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</si>
  <si>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</si>
  <si>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</si>
  <si>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</si>
  <si>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</si>
  <si>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</si>
  <si>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</si>
  <si>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</si>
  <si>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</si>
  <si>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</si>
  <si>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</si>
  <si>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</si>
  <si>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</si>
  <si>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</si>
  <si>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</si>
  <si>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</si>
  <si>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</si>
  <si>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</si>
  <si>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</si>
  <si>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</si>
  <si>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</si>
  <si>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</si>
  <si>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</si>
  <si>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</si>
  <si>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</si>
  <si>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</si>
  <si>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</si>
  <si>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</si>
  <si>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</si>
  <si>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</si>
  <si>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</si>
  <si>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19/1/24 RM15,700.00(RM436.70), Trsf 22/1/24 RM15,000.00(RM563.10)</t>
  </si>
  <si>
    <t>Trsf 22/1/24 RM15,000.00(RM2,280.00)</t>
  </si>
  <si>
    <t>Trsf 31/1/24 RM17,000.00(RM6,840.00)</t>
  </si>
  <si>
    <t>Trsf 31/1/24 RM17,000.00(RM229.40)</t>
  </si>
  <si>
    <t>Trsf 22/1/24 RM15,500.00(RM312.50)</t>
  </si>
  <si>
    <t>Trsf 22/1/24 RM15,50\0.00(RM8,690.00)</t>
  </si>
  <si>
    <t>Trsf 22/1/24 RM15,500.00(RM1,260.00)</t>
  </si>
  <si>
    <t>Trsf 22/1/24 RM15,500.00(RM380.00)</t>
  </si>
  <si>
    <t>Trsf 22/1/24 RM15,500.00(RM625.00)</t>
  </si>
  <si>
    <t>Trsf 22/1/24 RM15,500.00(RM889.40), 30/1/24 RM7,000.00(RM7,000.00), 31/1/24 RM17,000.00(RM9,930.60)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</si>
  <si>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</si>
  <si>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</si>
  <si>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</si>
  <si>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</si>
  <si>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</si>
  <si>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</si>
  <si>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</si>
  <si>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</si>
  <si>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</si>
  <si>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</si>
  <si>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</si>
  <si>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</si>
  <si>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</si>
  <si>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</si>
  <si>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</si>
  <si>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</si>
  <si>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</si>
  <si>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</si>
  <si>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</si>
  <si>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</si>
  <si>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</si>
  <si>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</si>
  <si>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</si>
  <si>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</si>
  <si>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</si>
  <si>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</si>
  <si>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</si>
  <si>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</si>
  <si>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</si>
  <si>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</si>
  <si>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</si>
  <si>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</si>
  <si>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</si>
  <si>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</si>
  <si>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</si>
  <si>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</si>
  <si>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</si>
  <si>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</si>
  <si>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</si>
  <si>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</si>
  <si>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</si>
  <si>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</si>
  <si>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</si>
  <si>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</si>
  <si>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</si>
  <si>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</si>
  <si>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</si>
  <si>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>C00000048</t>
  </si>
  <si>
    <t>C00000047</t>
  </si>
  <si>
    <t xml:space="preserve">Cash - Encik Mohammad Mongal </t>
  </si>
  <si>
    <t>RM Pigment Trafic Orange RAL 2009 (5Kg)</t>
  </si>
  <si>
    <t>INV00000829</t>
  </si>
  <si>
    <t>INV00000830</t>
  </si>
  <si>
    <t>INV00000831</t>
  </si>
  <si>
    <t>INV00000832</t>
  </si>
  <si>
    <t>INV00000833</t>
  </si>
  <si>
    <t>INV00000834</t>
  </si>
  <si>
    <t>RM Fume Silica HJSIL 200 (10Kg)</t>
  </si>
  <si>
    <t>RM Silicone Rubber RTV 2628 (25kg) c/w Hardener (1kg)</t>
  </si>
  <si>
    <t>INV00000835</t>
  </si>
  <si>
    <t>INV00000836</t>
  </si>
  <si>
    <t>INV00000837</t>
  </si>
  <si>
    <t>INV00000838</t>
  </si>
  <si>
    <t>INV00000839</t>
  </si>
  <si>
    <t>INV00000840</t>
  </si>
  <si>
    <t>INV00000841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</si>
</sst>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4" fillId="0" borderId="6" xfId="0" applyFont="1" applyBorder="1"/>
    <xf numFmtId="0" fontId="14" fillId="0" borderId="0" xfId="1" applyNumberFormat="1" applyFont="1" applyFill="1" applyAlignment="1">
      <alignment horizontal="left"/>
    </xf>
    <xf numFmtId="0" fontId="15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5" fillId="0" borderId="6" xfId="2" applyFont="1" applyBorder="1" applyAlignment="1">
      <alignment horizont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00000000-000A-0000-FFFF-FFFF00000000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0000000-000A-0000-FFFF-FFFF01000000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00000000-000A-0000-FFFF-FFFF02000000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00000000-000A-0000-FFFF-FFFF03000000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13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08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t="default">
      <x v="42"/>
    </i>
    <i>
      <x v="43"/>
      <x v="4"/>
      <x v="8"/>
    </i>
    <i r="2">
      <x v="9"/>
    </i>
    <i r="2">
      <x v="10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t="default">
      <x v="45"/>
    </i>
    <i>
      <x v="46"/>
      <x v="4"/>
      <x v="10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825" firstHeaderRow="1" firstDataRow="2" firstDataCol="5"/>
  <pivotFields count="20">
    <pivotField axis="axisRow" compact="0" outline="0" showAll="0" defaultSubtota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</items>
    </pivotField>
    <pivotField compact="0" outline="0" showAll="0"/>
    <pivotField compact="0" outline="0" showAll="0"/>
    <pivotField axis="axisRow" compact="0" outline="0" showAll="0">
      <items count="763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t="default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82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11"/>
      <x v="495"/>
      <x v="746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1"/>
    </i>
    <i r="2">
      <x v="11"/>
      <x v="353"/>
      <x v="499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7"/>
    </i>
    <i r="3">
      <x v="501"/>
      <x v="761"/>
    </i>
    <i r="2">
      <x v="11"/>
      <x v="354"/>
      <x v="501"/>
    </i>
    <i r="4">
      <x v="504"/>
    </i>
    <i r="3">
      <x v="371"/>
      <x v="485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5"/>
    </i>
    <i r="3">
      <x v="499"/>
      <x v="755"/>
    </i>
    <i r="3">
      <x v="501"/>
      <x v="760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8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2"/>
    </i>
    <i r="3">
      <x v="499"/>
      <x v="754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49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3"/>
    </i>
    <i r="4">
      <x v="744"/>
    </i>
    <i r="3">
      <x v="498"/>
      <x v="750"/>
    </i>
    <i r="4">
      <x v="751"/>
    </i>
    <i r="3">
      <x v="500"/>
      <x v="756"/>
    </i>
    <i r="4">
      <x v="757"/>
    </i>
    <i r="3">
      <x v="501"/>
      <x v="758"/>
    </i>
    <i r="4">
      <x v="759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3">
      <x v="498"/>
      <x v="753"/>
    </i>
    <i t="default">
      <x v="45"/>
    </i>
    <i>
      <x v="46"/>
      <x v="4"/>
      <x v="10"/>
      <x v="494"/>
      <x v="742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9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8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A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B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81640625" bestFit="1" customWidth="1"/>
    <col min="18" max="25" width="1.6328125" customWidth="1"/>
    <col min="26" max="26" width="12.81640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81640625" bestFit="1" customWidth="1"/>
    <col min="39" max="39" width="9.90625" bestFit="1" customWidth="1"/>
    <col min="40" max="40" width="10.81640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A825"/>
  <sheetViews>
    <sheetView topLeftCell="A37" zoomScaleNormal="100" workbookViewId="0">
      <selection activeCell="H54" sqref="H54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81640625" bestFit="1" customWidth="1"/>
    <col min="9" max="22" width="1.6328125" customWidth="1"/>
    <col min="23" max="23" width="17.6328125" bestFit="1" customWidth="1"/>
    <col min="24" max="24" width="11.81640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81640625" bestFit="1" customWidth="1"/>
    <col min="35" max="43" width="1.6328125" customWidth="1"/>
    <col min="44" max="44" width="31.81640625" customWidth="1"/>
    <col min="45" max="45" width="11.6328125" customWidth="1"/>
    <col min="46" max="46" width="13.6328125" bestFit="1" customWidth="1"/>
    <col min="47" max="52" width="9.90625" bestFit="1" customWidth="1"/>
    <col min="53" max="53" width="10.81640625" bestFit="1" customWidth="1"/>
    <col min="54" max="56" width="9.90625" bestFit="1" customWidth="1"/>
    <col min="57" max="57" width="10.81640625" bestFit="1" customWidth="1"/>
  </cols>
  <sheetData>
    <row r="1" spans="1:53" x14ac:dyDescent="0.35">
      <c r="A1" t="s">
        <v>203</v>
      </c>
    </row>
    <row r="2" spans="1:53" x14ac:dyDescent="0.35">
      <c r="A2" t="s">
        <v>1989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16620.8</v>
      </c>
      <c r="E8" s="18"/>
      <c r="F8" s="18"/>
      <c r="G8" s="18"/>
      <c r="H8" s="18">
        <v>16620.8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7480.2</v>
      </c>
      <c r="C11" s="18"/>
      <c r="D11" s="18"/>
      <c r="E11" s="18"/>
      <c r="F11" s="18"/>
      <c r="G11" s="18"/>
      <c r="H11" s="18">
        <v>7480.2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90050.5</v>
      </c>
      <c r="F15" s="18"/>
      <c r="G15" s="18"/>
      <c r="H15" s="18">
        <v>90050.5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11435.8</v>
      </c>
      <c r="C19" s="18"/>
      <c r="D19" s="18"/>
      <c r="E19" s="18"/>
      <c r="F19" s="18"/>
      <c r="G19" s="18"/>
      <c r="H19" s="18">
        <v>11435.8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55422.2</v>
      </c>
      <c r="C23" s="18"/>
      <c r="D23" s="18"/>
      <c r="E23" s="18"/>
      <c r="F23" s="18"/>
      <c r="G23" s="18"/>
      <c r="H23" s="18">
        <v>55422.2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373347.30000000005</v>
      </c>
      <c r="C24" s="18"/>
      <c r="D24" s="18"/>
      <c r="E24" s="18"/>
      <c r="F24" s="18"/>
      <c r="G24" s="18"/>
      <c r="H24" s="18">
        <v>373347.30000000005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46831</v>
      </c>
      <c r="C26" s="18"/>
      <c r="D26" s="18"/>
      <c r="E26" s="18"/>
      <c r="F26" s="18"/>
      <c r="G26" s="18"/>
      <c r="H26" s="18">
        <v>46831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22584.2</v>
      </c>
      <c r="C27" s="18"/>
      <c r="D27" s="18"/>
      <c r="E27" s="18"/>
      <c r="F27" s="18"/>
      <c r="G27" s="18"/>
      <c r="H27" s="18">
        <v>22584.2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946.3</v>
      </c>
      <c r="C31" s="18"/>
      <c r="D31" s="18"/>
      <c r="E31" s="18"/>
      <c r="F31" s="18"/>
      <c r="G31" s="18"/>
      <c r="H31" s="18">
        <v>946.3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220</v>
      </c>
      <c r="AX37" s="18"/>
      <c r="AY37" s="18"/>
      <c r="AZ37" s="18"/>
      <c r="BA37" s="18">
        <v>220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3124</v>
      </c>
      <c r="AX38" s="18"/>
      <c r="AY38" s="18"/>
      <c r="AZ38" s="18"/>
      <c r="BA38" s="18">
        <v>3124</v>
      </c>
    </row>
    <row r="39" spans="1:53" x14ac:dyDescent="0.35">
      <c r="A39" t="s">
        <v>1197</v>
      </c>
      <c r="B39" s="18">
        <v>11076.3</v>
      </c>
      <c r="C39" s="18"/>
      <c r="D39" s="18"/>
      <c r="E39" s="18"/>
      <c r="F39" s="18"/>
      <c r="G39" s="18"/>
      <c r="H39" s="18">
        <v>11076.3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220</v>
      </c>
      <c r="AX39" s="18"/>
      <c r="AY39" s="18"/>
      <c r="AZ39" s="18"/>
      <c r="BA39" s="18">
        <v>220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540</v>
      </c>
      <c r="AX40" s="18"/>
      <c r="AY40" s="18"/>
      <c r="AZ40" s="18"/>
      <c r="BA40" s="18">
        <v>540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6446</v>
      </c>
      <c r="AX41" s="18"/>
      <c r="AY41" s="18"/>
      <c r="AZ41" s="18"/>
      <c r="BA41" s="18">
        <v>6446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11904.5</v>
      </c>
      <c r="H42" s="18">
        <v>11904.5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6070.7999999999993</v>
      </c>
      <c r="AX42" s="18"/>
      <c r="AY42" s="18"/>
      <c r="AZ42" s="18"/>
      <c r="BA42" s="18">
        <v>6070.7999999999993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R43" s="36" t="s">
        <v>134</v>
      </c>
      <c r="AS43" s="36"/>
      <c r="AT43" s="36"/>
      <c r="AU43" s="37"/>
      <c r="AV43" s="37"/>
      <c r="AW43" s="37">
        <v>16620.8</v>
      </c>
      <c r="AX43" s="37"/>
      <c r="AY43" s="37"/>
      <c r="AZ43" s="37"/>
      <c r="BA43" s="37">
        <v>16620.8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R44" t="s">
        <v>7</v>
      </c>
      <c r="AS44">
        <v>2020</v>
      </c>
      <c r="AT44">
        <v>6</v>
      </c>
      <c r="AU44" s="18">
        <v>0</v>
      </c>
      <c r="AV44" s="18"/>
      <c r="AW44" s="18"/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7</v>
      </c>
      <c r="AU45" s="18">
        <v>0</v>
      </c>
      <c r="AV45" s="18"/>
      <c r="AW45" s="18"/>
      <c r="AX45" s="18"/>
      <c r="AY45" s="18"/>
      <c r="AZ45" s="18"/>
      <c r="BA45" s="18">
        <v>0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8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9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5">
      <c r="A48" t="s">
        <v>1705</v>
      </c>
      <c r="B48" s="18">
        <v>237</v>
      </c>
      <c r="C48" s="18"/>
      <c r="D48" s="18"/>
      <c r="E48" s="18"/>
      <c r="F48" s="18"/>
      <c r="G48" s="18"/>
      <c r="H48" s="18">
        <v>237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10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5">
      <c r="A49" t="s">
        <v>2014</v>
      </c>
      <c r="B49" s="18">
        <v>168528.7</v>
      </c>
      <c r="C49" s="18"/>
      <c r="D49" s="18"/>
      <c r="E49" s="18"/>
      <c r="F49" s="18"/>
      <c r="G49" s="18"/>
      <c r="H49" s="18">
        <v>168528.7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11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5">
      <c r="A50" t="s">
        <v>2024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12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2207</v>
      </c>
      <c r="B51" s="18">
        <v>9653.7999999999993</v>
      </c>
      <c r="C51" s="18"/>
      <c r="D51" s="18"/>
      <c r="E51" s="18"/>
      <c r="F51" s="18"/>
      <c r="G51" s="18"/>
      <c r="H51" s="18">
        <v>9653.7999999999993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S51">
        <v>2021</v>
      </c>
      <c r="AT51">
        <v>1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2213</v>
      </c>
      <c r="B52" s="18">
        <v>2131</v>
      </c>
      <c r="C52" s="18"/>
      <c r="D52" s="18"/>
      <c r="E52" s="18"/>
      <c r="F52" s="18"/>
      <c r="G52" s="18"/>
      <c r="H52" s="18">
        <v>2131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2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131</v>
      </c>
      <c r="B53" s="18">
        <v>727019.70000000019</v>
      </c>
      <c r="C53" s="18">
        <v>0</v>
      </c>
      <c r="D53" s="18">
        <v>16620.8</v>
      </c>
      <c r="E53" s="18">
        <v>90050.5</v>
      </c>
      <c r="F53" s="18">
        <v>0</v>
      </c>
      <c r="G53" s="18">
        <v>11904.5</v>
      </c>
      <c r="H53" s="18">
        <v>845595.50000000023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5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Y54">
        <v>8</v>
      </c>
      <c r="Z54" t="s">
        <v>1709</v>
      </c>
      <c r="AA54" t="s">
        <v>1706</v>
      </c>
      <c r="AB54" s="18"/>
      <c r="AC54" s="18"/>
      <c r="AD54" s="18">
        <v>220</v>
      </c>
      <c r="AE54" s="18"/>
      <c r="AF54" s="18"/>
      <c r="AG54" s="18"/>
      <c r="AH54" s="18">
        <v>220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Y55">
        <v>9</v>
      </c>
      <c r="Z55" s="57">
        <v>45139</v>
      </c>
      <c r="AA55" t="s">
        <v>1793</v>
      </c>
      <c r="AB55" s="18"/>
      <c r="AC55" s="18"/>
      <c r="AD55" s="18">
        <v>3124</v>
      </c>
      <c r="AE55" s="18"/>
      <c r="AF55" s="18"/>
      <c r="AG55" s="18"/>
      <c r="AH55" s="18">
        <v>3124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Y56">
        <v>10</v>
      </c>
      <c r="Z56" s="57">
        <v>45147</v>
      </c>
      <c r="AA56" t="s">
        <v>1810</v>
      </c>
      <c r="AB56" s="18"/>
      <c r="AC56" s="18"/>
      <c r="AD56" s="18">
        <v>220</v>
      </c>
      <c r="AE56" s="18"/>
      <c r="AF56" s="18"/>
      <c r="AG56" s="18"/>
      <c r="AH56" s="18">
        <v>220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Y57">
        <v>11</v>
      </c>
      <c r="Z57" s="57">
        <v>45177</v>
      </c>
      <c r="AA57" t="s">
        <v>1891</v>
      </c>
      <c r="AB57" s="18"/>
      <c r="AC57" s="18"/>
      <c r="AD57" s="18">
        <v>540</v>
      </c>
      <c r="AE57" s="18"/>
      <c r="AF57" s="18"/>
      <c r="AG57" s="18"/>
      <c r="AH57" s="18">
        <v>540</v>
      </c>
      <c r="AT57">
        <v>4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Y58">
        <v>12</v>
      </c>
      <c r="Z58" t="s">
        <v>2011</v>
      </c>
      <c r="AA58" t="s">
        <v>2010</v>
      </c>
      <c r="AB58" s="18"/>
      <c r="AC58" s="18"/>
      <c r="AD58" s="18">
        <v>1628</v>
      </c>
      <c r="AE58" s="18"/>
      <c r="AF58" s="18"/>
      <c r="AG58" s="18"/>
      <c r="AH58" s="18">
        <v>1628</v>
      </c>
      <c r="AS58">
        <v>2019</v>
      </c>
      <c r="AT58">
        <v>12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Z59" s="57">
        <v>45218</v>
      </c>
      <c r="AA59" t="s">
        <v>2018</v>
      </c>
      <c r="AB59" s="18"/>
      <c r="AC59" s="18"/>
      <c r="AD59" s="18">
        <v>4818</v>
      </c>
      <c r="AE59" s="18"/>
      <c r="AF59" s="18"/>
      <c r="AG59" s="18"/>
      <c r="AH59" s="18">
        <v>4818</v>
      </c>
      <c r="AS59">
        <v>2022</v>
      </c>
      <c r="AT59">
        <v>3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X60">
        <v>2024</v>
      </c>
      <c r="Y60">
        <v>2</v>
      </c>
      <c r="Z60" s="57">
        <v>45273</v>
      </c>
      <c r="AA60" t="s">
        <v>2176</v>
      </c>
      <c r="AB60" s="18"/>
      <c r="AC60" s="18"/>
      <c r="AD60" s="18">
        <v>6070.7999999999993</v>
      </c>
      <c r="AE60" s="18"/>
      <c r="AF60" s="18"/>
      <c r="AG60" s="18"/>
      <c r="AH60" s="18">
        <v>6070.7999999999993</v>
      </c>
      <c r="AT60">
        <v>6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W61" s="36" t="s">
        <v>134</v>
      </c>
      <c r="X61" s="36"/>
      <c r="Y61" s="36"/>
      <c r="Z61" s="36"/>
      <c r="AA61" s="36"/>
      <c r="AB61" s="37"/>
      <c r="AC61" s="37"/>
      <c r="AD61" s="37">
        <v>16620.8</v>
      </c>
      <c r="AE61" s="37"/>
      <c r="AF61" s="37"/>
      <c r="AG61" s="37"/>
      <c r="AH61" s="37">
        <v>16620.8</v>
      </c>
      <c r="AT61">
        <v>7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W62" t="s">
        <v>7</v>
      </c>
      <c r="X62">
        <v>2020</v>
      </c>
      <c r="Y62">
        <v>6</v>
      </c>
      <c r="Z62" s="57">
        <v>43984</v>
      </c>
      <c r="AA62" t="s">
        <v>10</v>
      </c>
      <c r="AB62" s="18">
        <v>0</v>
      </c>
      <c r="AC62" s="18"/>
      <c r="AD62" s="18"/>
      <c r="AE62" s="18"/>
      <c r="AF62" s="18"/>
      <c r="AG62" s="18"/>
      <c r="AH62" s="18">
        <v>0</v>
      </c>
      <c r="AT62">
        <v>8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Z63" s="57">
        <v>43999</v>
      </c>
      <c r="AA63" t="s">
        <v>12</v>
      </c>
      <c r="AB63" s="18">
        <v>0</v>
      </c>
      <c r="AC63" s="18"/>
      <c r="AD63" s="18"/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Y64">
        <v>7</v>
      </c>
      <c r="Z64" s="57">
        <v>44027</v>
      </c>
      <c r="AA64" t="s">
        <v>27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5:53" x14ac:dyDescent="0.35">
      <c r="Y65">
        <v>8</v>
      </c>
      <c r="Z65" s="57">
        <v>44055</v>
      </c>
      <c r="AA65" t="s">
        <v>37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11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5:53" x14ac:dyDescent="0.35">
      <c r="Z66" s="57">
        <v>44056</v>
      </c>
      <c r="AA66" t="s">
        <v>38</v>
      </c>
      <c r="AB66" s="18">
        <v>0</v>
      </c>
      <c r="AC66" s="18"/>
      <c r="AD66" s="18"/>
      <c r="AE66" s="18"/>
      <c r="AF66" s="18"/>
      <c r="AG66" s="18"/>
      <c r="AH66" s="18">
        <v>0</v>
      </c>
      <c r="AT66">
        <v>12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5:53" x14ac:dyDescent="0.35">
      <c r="Z67" s="57">
        <v>44068</v>
      </c>
      <c r="AA67" t="s">
        <v>56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4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5:53" x14ac:dyDescent="0.35">
      <c r="Y68">
        <v>9</v>
      </c>
      <c r="Z68" s="57">
        <v>44076</v>
      </c>
      <c r="AA68" t="s">
        <v>68</v>
      </c>
      <c r="AB68" s="18">
        <v>0</v>
      </c>
      <c r="AC68" s="18"/>
      <c r="AD68" s="18"/>
      <c r="AE68" s="18"/>
      <c r="AF68" s="18"/>
      <c r="AG68" s="18"/>
      <c r="AH68" s="18">
        <v>0</v>
      </c>
      <c r="AS68">
        <v>2023</v>
      </c>
      <c r="AT68">
        <v>1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5:53" x14ac:dyDescent="0.35">
      <c r="Z69" s="57">
        <v>44079</v>
      </c>
      <c r="AA69" t="s">
        <v>91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3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5:53" x14ac:dyDescent="0.35">
      <c r="Z70" s="57">
        <v>44091</v>
      </c>
      <c r="AA70" t="s">
        <v>100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5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5:53" x14ac:dyDescent="0.35">
      <c r="Z71" s="57">
        <v>44097</v>
      </c>
      <c r="AA71" t="s">
        <v>103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5:53" x14ac:dyDescent="0.35">
      <c r="Z72" s="57">
        <v>44100</v>
      </c>
      <c r="AA72" t="s">
        <v>105</v>
      </c>
      <c r="AB72" s="18">
        <v>0</v>
      </c>
      <c r="AC72" s="18"/>
      <c r="AD72" s="18"/>
      <c r="AE72" s="18"/>
      <c r="AF72" s="18"/>
      <c r="AG72" s="18"/>
      <c r="AH72" s="18">
        <v>0</v>
      </c>
      <c r="AR72" s="36" t="s">
        <v>135</v>
      </c>
      <c r="AS72" s="36"/>
      <c r="AT72" s="36"/>
      <c r="AU72" s="37">
        <v>0</v>
      </c>
      <c r="AV72" s="37"/>
      <c r="AW72" s="37"/>
      <c r="AX72" s="37"/>
      <c r="AY72" s="37"/>
      <c r="AZ72" s="37"/>
      <c r="BA72" s="37">
        <v>0</v>
      </c>
    </row>
    <row r="73" spans="25:53" x14ac:dyDescent="0.35">
      <c r="Y73">
        <v>10</v>
      </c>
      <c r="Z73" s="57">
        <v>44116</v>
      </c>
      <c r="AA73" t="s">
        <v>116</v>
      </c>
      <c r="AB73" s="18">
        <v>0</v>
      </c>
      <c r="AC73" s="18"/>
      <c r="AD73" s="18"/>
      <c r="AE73" s="18"/>
      <c r="AF73" s="18"/>
      <c r="AG73" s="18"/>
      <c r="AH73" s="18">
        <v>0</v>
      </c>
      <c r="AR73" t="s">
        <v>20</v>
      </c>
      <c r="AS73">
        <v>2020</v>
      </c>
      <c r="AT73">
        <v>8</v>
      </c>
      <c r="AU73" s="18"/>
      <c r="AV73" s="18">
        <v>0</v>
      </c>
      <c r="AW73" s="18"/>
      <c r="AX73" s="18"/>
      <c r="AY73" s="18"/>
      <c r="AZ73" s="18"/>
      <c r="BA73" s="18">
        <v>0</v>
      </c>
    </row>
    <row r="74" spans="25:53" x14ac:dyDescent="0.35">
      <c r="Z74" s="57">
        <v>44123</v>
      </c>
      <c r="AA74" t="s">
        <v>122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9</v>
      </c>
      <c r="AU74" s="18"/>
      <c r="AV74" s="18">
        <v>0</v>
      </c>
      <c r="AW74" s="18"/>
      <c r="AX74" s="18"/>
      <c r="AY74" s="18"/>
      <c r="AZ74" s="18"/>
      <c r="BA74" s="18">
        <v>0</v>
      </c>
    </row>
    <row r="75" spans="25:53" x14ac:dyDescent="0.35">
      <c r="Z75" s="57">
        <v>44135</v>
      </c>
      <c r="AA75" t="s">
        <v>148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10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5:53" x14ac:dyDescent="0.35">
      <c r="Y76">
        <v>11</v>
      </c>
      <c r="Z76" s="57">
        <v>44145</v>
      </c>
      <c r="AA76" t="s">
        <v>154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11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5:53" x14ac:dyDescent="0.35">
      <c r="Z77" s="57">
        <v>44153</v>
      </c>
      <c r="AA77" t="s">
        <v>166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12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5:53" x14ac:dyDescent="0.35">
      <c r="Z78" s="57">
        <v>44159</v>
      </c>
      <c r="AA78" t="s">
        <v>167</v>
      </c>
      <c r="AB78" s="18">
        <v>0</v>
      </c>
      <c r="AC78" s="18"/>
      <c r="AD78" s="18"/>
      <c r="AE78" s="18"/>
      <c r="AF78" s="18"/>
      <c r="AG78" s="18"/>
      <c r="AH78" s="18">
        <v>0</v>
      </c>
      <c r="AS78">
        <v>2021</v>
      </c>
      <c r="AT78">
        <v>1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5:53" x14ac:dyDescent="0.35">
      <c r="Z79" s="57">
        <v>44162</v>
      </c>
      <c r="AA79" t="s">
        <v>182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2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5:53" x14ac:dyDescent="0.35">
      <c r="Y80">
        <v>12</v>
      </c>
      <c r="Z80" s="57">
        <v>44180</v>
      </c>
      <c r="AA80" t="s">
        <v>211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3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X81">
        <v>2021</v>
      </c>
      <c r="Y81">
        <v>1</v>
      </c>
      <c r="Z81" s="57">
        <v>44225</v>
      </c>
      <c r="AA81" t="s">
        <v>253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5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Y82">
        <v>2</v>
      </c>
      <c r="Z82" s="57">
        <v>44246</v>
      </c>
      <c r="AA82" t="s">
        <v>274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5</v>
      </c>
      <c r="Z83" s="57">
        <v>44323</v>
      </c>
      <c r="AA83" t="s">
        <v>339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9</v>
      </c>
      <c r="Z84" s="57">
        <v>44464</v>
      </c>
      <c r="AA84" t="s">
        <v>377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10</v>
      </c>
      <c r="Z85" s="57">
        <v>44495</v>
      </c>
      <c r="AA85" t="s">
        <v>443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2022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12</v>
      </c>
      <c r="Z86" s="57">
        <v>44558</v>
      </c>
      <c r="AA86" t="s">
        <v>532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4</v>
      </c>
      <c r="Z87" s="57">
        <v>44295</v>
      </c>
      <c r="AA87" t="s">
        <v>328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X88">
        <v>2019</v>
      </c>
      <c r="Y88">
        <v>12</v>
      </c>
      <c r="Z88" s="57">
        <v>43822</v>
      </c>
      <c r="AA88" t="s">
        <v>312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6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X89">
        <v>2022</v>
      </c>
      <c r="Y89">
        <v>3</v>
      </c>
      <c r="Z89" s="57">
        <v>44649</v>
      </c>
      <c r="AA89" t="s">
        <v>662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9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6</v>
      </c>
      <c r="Z90" s="57">
        <v>44719</v>
      </c>
      <c r="AA90" t="s">
        <v>830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Z91" s="57">
        <v>44726</v>
      </c>
      <c r="AA91" t="s">
        <v>838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4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7</v>
      </c>
      <c r="Z92" s="57">
        <v>44765</v>
      </c>
      <c r="AA92" t="s">
        <v>870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2023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8</v>
      </c>
      <c r="Z93" s="57">
        <v>44779</v>
      </c>
      <c r="AA93" t="s">
        <v>898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7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9</v>
      </c>
      <c r="Z94" s="57">
        <v>44818</v>
      </c>
      <c r="AA94" t="s">
        <v>937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9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10</v>
      </c>
      <c r="Z95" s="57">
        <v>44855</v>
      </c>
      <c r="AA95" t="s">
        <v>1010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10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11</v>
      </c>
      <c r="Z96" t="s">
        <v>1071</v>
      </c>
      <c r="AA96" t="s">
        <v>1069</v>
      </c>
      <c r="AB96" s="18">
        <v>0</v>
      </c>
      <c r="AC96" s="18"/>
      <c r="AD96" s="18"/>
      <c r="AE96" s="18"/>
      <c r="AF96" s="18"/>
      <c r="AG96" s="18"/>
      <c r="AH96" s="18">
        <v>0</v>
      </c>
      <c r="AR96" s="36" t="s">
        <v>136</v>
      </c>
      <c r="AS96" s="36"/>
      <c r="AT96" s="36"/>
      <c r="AU96" s="37"/>
      <c r="AV96" s="37">
        <v>0</v>
      </c>
      <c r="AW96" s="37"/>
      <c r="AX96" s="37"/>
      <c r="AY96" s="37"/>
      <c r="AZ96" s="37"/>
      <c r="BA96" s="37">
        <v>0</v>
      </c>
    </row>
    <row r="97" spans="23:53" x14ac:dyDescent="0.35">
      <c r="Y97">
        <v>12</v>
      </c>
      <c r="Z97" s="57">
        <v>44915</v>
      </c>
      <c r="AA97" t="s">
        <v>1129</v>
      </c>
      <c r="AB97" s="18">
        <v>0</v>
      </c>
      <c r="AC97" s="18"/>
      <c r="AD97" s="18"/>
      <c r="AE97" s="18"/>
      <c r="AF97" s="18"/>
      <c r="AG97" s="18"/>
      <c r="AH97" s="18">
        <v>0</v>
      </c>
      <c r="AR97" t="s">
        <v>43</v>
      </c>
      <c r="AS97">
        <v>2020</v>
      </c>
      <c r="AT97">
        <v>8</v>
      </c>
      <c r="AU97" s="18">
        <v>0</v>
      </c>
      <c r="AV97" s="18"/>
      <c r="AW97" s="18"/>
      <c r="AX97" s="18"/>
      <c r="AY97" s="18"/>
      <c r="AZ97" s="18"/>
      <c r="BA97" s="18">
        <v>0</v>
      </c>
    </row>
    <row r="98" spans="23:53" x14ac:dyDescent="0.35">
      <c r="Y98">
        <v>4</v>
      </c>
      <c r="Z98" s="57">
        <v>44672</v>
      </c>
      <c r="AA98" t="s">
        <v>716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>
        <v>0</v>
      </c>
      <c r="AV98" s="18"/>
      <c r="AW98" s="18"/>
      <c r="AX98" s="18"/>
      <c r="AY98" s="18"/>
      <c r="AZ98" s="18"/>
      <c r="BA98" s="18">
        <v>0</v>
      </c>
    </row>
    <row r="99" spans="23:53" x14ac:dyDescent="0.35">
      <c r="Z99" s="57">
        <v>44673</v>
      </c>
      <c r="AA99" t="s">
        <v>716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2021</v>
      </c>
      <c r="AT99">
        <v>10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5">
      <c r="X100">
        <v>2023</v>
      </c>
      <c r="Y100">
        <v>1</v>
      </c>
      <c r="Z100" s="57">
        <v>44937</v>
      </c>
      <c r="AA100" t="s">
        <v>1177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2022</v>
      </c>
      <c r="AT100">
        <v>1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5">
      <c r="Y101">
        <v>3</v>
      </c>
      <c r="Z101" t="s">
        <v>1304</v>
      </c>
      <c r="AA101" t="s">
        <v>1303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2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5">
      <c r="Y102">
        <v>5</v>
      </c>
      <c r="Z102" s="57">
        <v>45077</v>
      </c>
      <c r="AA102" t="s">
        <v>1566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3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5">
      <c r="Y103">
        <v>4</v>
      </c>
      <c r="Z103" t="s">
        <v>1459</v>
      </c>
      <c r="AA103" t="s">
        <v>1458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5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5">
      <c r="W104" s="36" t="s">
        <v>135</v>
      </c>
      <c r="X104" s="36"/>
      <c r="Y104" s="36"/>
      <c r="Z104" s="36"/>
      <c r="AA104" s="36"/>
      <c r="AB104" s="37">
        <v>0</v>
      </c>
      <c r="AC104" s="37"/>
      <c r="AD104" s="37"/>
      <c r="AE104" s="37"/>
      <c r="AF104" s="37"/>
      <c r="AG104" s="37"/>
      <c r="AH104" s="37">
        <v>0</v>
      </c>
      <c r="AT104">
        <v>6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5">
      <c r="W105" t="s">
        <v>20</v>
      </c>
      <c r="X105">
        <v>2020</v>
      </c>
      <c r="Y105">
        <v>8</v>
      </c>
      <c r="Z105" s="57">
        <v>44004</v>
      </c>
      <c r="AA105" t="s">
        <v>18</v>
      </c>
      <c r="AB105" s="18"/>
      <c r="AC105" s="18">
        <v>0</v>
      </c>
      <c r="AD105" s="18"/>
      <c r="AE105" s="18"/>
      <c r="AF105" s="18"/>
      <c r="AG105" s="18"/>
      <c r="AH105" s="18">
        <v>0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5">
      <c r="Z106" s="57">
        <v>44026</v>
      </c>
      <c r="AA106" t="s">
        <v>26</v>
      </c>
      <c r="AB106" s="18"/>
      <c r="AC106" s="18">
        <v>0</v>
      </c>
      <c r="AD106" s="18"/>
      <c r="AE106" s="18"/>
      <c r="AF106" s="18"/>
      <c r="AG106" s="18"/>
      <c r="AH106" s="18">
        <v>0</v>
      </c>
      <c r="AS106">
        <v>2023</v>
      </c>
      <c r="AT106">
        <v>8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5">
      <c r="Y107">
        <v>9</v>
      </c>
      <c r="Z107" s="57">
        <v>44053</v>
      </c>
      <c r="AA107" t="s">
        <v>36</v>
      </c>
      <c r="AB107" s="18"/>
      <c r="AC107" s="18">
        <v>0</v>
      </c>
      <c r="AD107" s="18"/>
      <c r="AE107" s="18"/>
      <c r="AF107" s="18"/>
      <c r="AG107" s="18"/>
      <c r="AH107" s="18">
        <v>0</v>
      </c>
      <c r="AT107">
        <v>10</v>
      </c>
      <c r="AU107" s="18">
        <v>5067.2</v>
      </c>
      <c r="AV107" s="18"/>
      <c r="AW107" s="18"/>
      <c r="AX107" s="18"/>
      <c r="AY107" s="18"/>
      <c r="AZ107" s="18"/>
      <c r="BA107" s="18">
        <v>5067.2</v>
      </c>
    </row>
    <row r="108" spans="23:53" x14ac:dyDescent="0.35">
      <c r="Y108">
        <v>10</v>
      </c>
      <c r="Z108" s="57">
        <v>44062</v>
      </c>
      <c r="AA108" t="s">
        <v>40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11</v>
      </c>
      <c r="AU108" s="18">
        <v>2413</v>
      </c>
      <c r="AV108" s="18"/>
      <c r="AW108" s="18"/>
      <c r="AX108" s="18"/>
      <c r="AY108" s="18"/>
      <c r="AZ108" s="18"/>
      <c r="BA108" s="18">
        <v>2413</v>
      </c>
    </row>
    <row r="109" spans="23:53" x14ac:dyDescent="0.35">
      <c r="Z109" s="57">
        <v>44067</v>
      </c>
      <c r="AA109" t="s">
        <v>53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4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Y110">
        <v>11</v>
      </c>
      <c r="Z110" s="57">
        <v>44109</v>
      </c>
      <c r="AA110" t="s">
        <v>109</v>
      </c>
      <c r="AB110" s="18"/>
      <c r="AC110" s="18">
        <v>0</v>
      </c>
      <c r="AD110" s="18"/>
      <c r="AE110" s="18"/>
      <c r="AF110" s="18"/>
      <c r="AG110" s="18"/>
      <c r="AH110" s="18">
        <v>0</v>
      </c>
      <c r="AR110" s="36" t="s">
        <v>137</v>
      </c>
      <c r="AS110" s="36"/>
      <c r="AT110" s="36"/>
      <c r="AU110" s="37">
        <v>7480.2</v>
      </c>
      <c r="AV110" s="37"/>
      <c r="AW110" s="37"/>
      <c r="AX110" s="37"/>
      <c r="AY110" s="37"/>
      <c r="AZ110" s="37"/>
      <c r="BA110" s="37">
        <v>7480.2</v>
      </c>
    </row>
    <row r="111" spans="23:53" x14ac:dyDescent="0.35">
      <c r="Y111">
        <v>12</v>
      </c>
      <c r="Z111" s="57">
        <v>44121</v>
      </c>
      <c r="AA111" t="s">
        <v>118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R111" t="s">
        <v>23</v>
      </c>
      <c r="AS111">
        <v>2020</v>
      </c>
      <c r="AT111">
        <v>10</v>
      </c>
      <c r="AU111" s="18"/>
      <c r="AV111" s="18"/>
      <c r="AW111" s="18"/>
      <c r="AX111" s="18">
        <v>0</v>
      </c>
      <c r="AY111" s="18"/>
      <c r="AZ111" s="18"/>
      <c r="BA111" s="18">
        <v>0</v>
      </c>
    </row>
    <row r="112" spans="23:53" x14ac:dyDescent="0.35">
      <c r="AA112" t="s">
        <v>120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11</v>
      </c>
      <c r="AU112" s="18"/>
      <c r="AV112" s="18"/>
      <c r="AW112" s="18"/>
      <c r="AX112" s="18">
        <v>0</v>
      </c>
      <c r="AY112" s="18"/>
      <c r="AZ112" s="18"/>
      <c r="BA112" s="18">
        <v>0</v>
      </c>
    </row>
    <row r="113" spans="24:53" x14ac:dyDescent="0.35">
      <c r="Z113" s="57">
        <v>44130</v>
      </c>
      <c r="AA113" t="s">
        <v>130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12</v>
      </c>
      <c r="AU113" s="18"/>
      <c r="AV113" s="18"/>
      <c r="AW113" s="18"/>
      <c r="AX113" s="18">
        <v>0</v>
      </c>
      <c r="AY113" s="18"/>
      <c r="AZ113" s="18"/>
      <c r="BA113" s="18">
        <v>0</v>
      </c>
    </row>
    <row r="114" spans="24:53" x14ac:dyDescent="0.35">
      <c r="X114">
        <v>2021</v>
      </c>
      <c r="Y114">
        <v>1</v>
      </c>
      <c r="Z114" s="57">
        <v>44159</v>
      </c>
      <c r="AA114" t="s">
        <v>180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S114">
        <v>2021</v>
      </c>
      <c r="AT114">
        <v>1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5">
      <c r="Y115">
        <v>2</v>
      </c>
      <c r="Z115" s="57">
        <v>44195</v>
      </c>
      <c r="AA115" t="s">
        <v>217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2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5">
      <c r="Z116" s="57">
        <v>44205</v>
      </c>
      <c r="AA116" t="s">
        <v>245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6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5">
      <c r="Y117">
        <v>3</v>
      </c>
      <c r="Z117" s="57">
        <v>44223</v>
      </c>
      <c r="AA117" t="s">
        <v>251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7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5">
      <c r="Y118">
        <v>5</v>
      </c>
      <c r="Z118" s="57">
        <v>44287</v>
      </c>
      <c r="AA118" t="s">
        <v>324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8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5">
      <c r="AA119" t="s">
        <v>325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12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5">
      <c r="Z120" s="57">
        <v>44337</v>
      </c>
      <c r="AA120" t="s">
        <v>342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4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5">
      <c r="Y121">
        <v>10</v>
      </c>
      <c r="Z121" s="57">
        <v>44453</v>
      </c>
      <c r="AA121" t="s">
        <v>372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2022</v>
      </c>
      <c r="AT121">
        <v>1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5">
      <c r="Y122">
        <v>11</v>
      </c>
      <c r="Z122" s="57">
        <v>44476</v>
      </c>
      <c r="AA122" t="s">
        <v>404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5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5">
      <c r="Z123" s="57">
        <v>44477</v>
      </c>
      <c r="AA123" t="s">
        <v>406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6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5">
      <c r="Y124">
        <v>12</v>
      </c>
      <c r="Z124" s="57">
        <v>44502</v>
      </c>
      <c r="AA124" t="s">
        <v>459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8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X125">
        <v>2022</v>
      </c>
      <c r="Y125">
        <v>1</v>
      </c>
      <c r="Z125" s="57">
        <v>44523</v>
      </c>
      <c r="AA125" t="s">
        <v>481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9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Y126">
        <v>2</v>
      </c>
      <c r="Z126" s="57">
        <v>44571</v>
      </c>
      <c r="AA126" t="s">
        <v>551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5</v>
      </c>
      <c r="Z127" s="57">
        <v>44659</v>
      </c>
      <c r="AA127" t="s">
        <v>688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4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6</v>
      </c>
      <c r="Z128" s="57">
        <v>44697</v>
      </c>
      <c r="AA128" t="s">
        <v>780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S128">
        <v>2023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3:53" x14ac:dyDescent="0.35">
      <c r="Y129">
        <v>9</v>
      </c>
      <c r="Z129" s="57">
        <v>44788</v>
      </c>
      <c r="AA129" t="s">
        <v>907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3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3:53" x14ac:dyDescent="0.35">
      <c r="Y130">
        <v>11</v>
      </c>
      <c r="Z130" s="57">
        <v>44836</v>
      </c>
      <c r="AA130" t="s">
        <v>996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6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3:53" x14ac:dyDescent="0.35">
      <c r="AA131" t="s">
        <v>997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s="36" t="s">
        <v>138</v>
      </c>
      <c r="AS131" s="36"/>
      <c r="AT131" s="36"/>
      <c r="AU131" s="37"/>
      <c r="AV131" s="37"/>
      <c r="AW131" s="37"/>
      <c r="AX131" s="37">
        <v>0</v>
      </c>
      <c r="AY131" s="37"/>
      <c r="AZ131" s="37"/>
      <c r="BA131" s="37">
        <v>0</v>
      </c>
    </row>
    <row r="132" spans="23:53" x14ac:dyDescent="0.35">
      <c r="Y132">
        <v>4</v>
      </c>
      <c r="Z132" s="57">
        <v>44611</v>
      </c>
      <c r="AA132" t="s">
        <v>606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R132" t="s">
        <v>14</v>
      </c>
      <c r="AS132">
        <v>2020</v>
      </c>
      <c r="AT132">
        <v>6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3:53" x14ac:dyDescent="0.35">
      <c r="Z133" s="57">
        <v>44618</v>
      </c>
      <c r="AA133" t="s">
        <v>612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2021</v>
      </c>
      <c r="AT133">
        <v>9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3:53" x14ac:dyDescent="0.35">
      <c r="X134">
        <v>2023</v>
      </c>
      <c r="Y134">
        <v>1</v>
      </c>
      <c r="Z134" s="57">
        <v>44894</v>
      </c>
      <c r="AA134" t="s">
        <v>1092</v>
      </c>
      <c r="AB134" s="18"/>
      <c r="AC134" s="18">
        <v>0</v>
      </c>
      <c r="AD134" s="18"/>
      <c r="AE134" s="18"/>
      <c r="AF134" s="18"/>
      <c r="AG134" s="18"/>
      <c r="AH134" s="18">
        <v>0</v>
      </c>
      <c r="AR134" s="36" t="s">
        <v>139</v>
      </c>
      <c r="AS134" s="36"/>
      <c r="AT134" s="36"/>
      <c r="AU134" s="37">
        <v>0</v>
      </c>
      <c r="AV134" s="37"/>
      <c r="AW134" s="37"/>
      <c r="AX134" s="37"/>
      <c r="AY134" s="37"/>
      <c r="AZ134" s="37"/>
      <c r="BA134" s="37">
        <v>0</v>
      </c>
    </row>
    <row r="135" spans="23:53" x14ac:dyDescent="0.35">
      <c r="Y135">
        <v>7</v>
      </c>
      <c r="Z135" s="57">
        <v>45063</v>
      </c>
      <c r="AA135" t="s">
        <v>1548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R135" t="s">
        <v>52</v>
      </c>
      <c r="AS135">
        <v>2020</v>
      </c>
      <c r="AT135">
        <v>8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5">
      <c r="Y136">
        <v>9</v>
      </c>
      <c r="Z136" s="57">
        <v>45134</v>
      </c>
      <c r="AA136" t="s">
        <v>1738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9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3:53" x14ac:dyDescent="0.35">
      <c r="Z137" s="57">
        <v>45135</v>
      </c>
      <c r="AA137" t="s">
        <v>1738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11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3:53" x14ac:dyDescent="0.35">
      <c r="Z138" s="57">
        <v>45154</v>
      </c>
      <c r="AA138" t="s">
        <v>1820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2021</v>
      </c>
      <c r="AT138">
        <v>2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3:53" x14ac:dyDescent="0.35">
      <c r="Y139">
        <v>10</v>
      </c>
      <c r="Z139" s="57">
        <v>45180</v>
      </c>
      <c r="AA139" t="s">
        <v>1899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10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3:53" x14ac:dyDescent="0.35">
      <c r="W140" s="36" t="s">
        <v>136</v>
      </c>
      <c r="X140" s="36"/>
      <c r="Y140" s="36"/>
      <c r="Z140" s="36"/>
      <c r="AA140" s="36"/>
      <c r="AB140" s="37"/>
      <c r="AC140" s="37">
        <v>0</v>
      </c>
      <c r="AD140" s="37"/>
      <c r="AE140" s="37"/>
      <c r="AF140" s="37"/>
      <c r="AG140" s="37"/>
      <c r="AH140" s="37">
        <v>0</v>
      </c>
      <c r="AT140">
        <v>11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3:53" x14ac:dyDescent="0.35">
      <c r="W141" t="s">
        <v>43</v>
      </c>
      <c r="X141">
        <v>2020</v>
      </c>
      <c r="Y141">
        <v>8</v>
      </c>
      <c r="Z141" s="57">
        <v>44062</v>
      </c>
      <c r="AA141" t="s">
        <v>41</v>
      </c>
      <c r="AB141" s="18">
        <v>0</v>
      </c>
      <c r="AC141" s="18"/>
      <c r="AD141" s="18"/>
      <c r="AE141" s="18"/>
      <c r="AF141" s="18"/>
      <c r="AG141" s="18"/>
      <c r="AH141" s="18">
        <v>0</v>
      </c>
      <c r="AR141" s="36" t="s">
        <v>140</v>
      </c>
      <c r="AS141" s="36"/>
      <c r="AT141" s="36"/>
      <c r="AU141" s="37">
        <v>0</v>
      </c>
      <c r="AV141" s="37"/>
      <c r="AW141" s="37"/>
      <c r="AX141" s="37"/>
      <c r="AY141" s="37"/>
      <c r="AZ141" s="37"/>
      <c r="BA141" s="37">
        <v>0</v>
      </c>
    </row>
    <row r="142" spans="23:53" x14ac:dyDescent="0.35">
      <c r="Y142">
        <v>11</v>
      </c>
      <c r="Z142" s="57">
        <v>44144</v>
      </c>
      <c r="AA142" t="s">
        <v>152</v>
      </c>
      <c r="AB142" s="18">
        <v>0</v>
      </c>
      <c r="AC142" s="18"/>
      <c r="AD142" s="18"/>
      <c r="AE142" s="18"/>
      <c r="AF142" s="18"/>
      <c r="AG142" s="18"/>
      <c r="AH142" s="18">
        <v>0</v>
      </c>
      <c r="AR142" t="s">
        <v>62</v>
      </c>
      <c r="AS142">
        <v>2020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3:53" x14ac:dyDescent="0.35">
      <c r="X143">
        <v>2021</v>
      </c>
      <c r="Y143">
        <v>10</v>
      </c>
      <c r="Z143" s="57">
        <v>44470</v>
      </c>
      <c r="AA143" t="s">
        <v>398</v>
      </c>
      <c r="AB143" s="18">
        <v>0</v>
      </c>
      <c r="AC143" s="18"/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3:53" x14ac:dyDescent="0.35">
      <c r="X144">
        <v>2022</v>
      </c>
      <c r="Y144">
        <v>1</v>
      </c>
      <c r="Z144" s="57">
        <v>44586</v>
      </c>
      <c r="AA144" t="s">
        <v>569</v>
      </c>
      <c r="AB144" s="18">
        <v>0</v>
      </c>
      <c r="AC144" s="18"/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Y145">
        <v>2</v>
      </c>
      <c r="Z145" s="57">
        <v>44613</v>
      </c>
      <c r="AA145" t="s">
        <v>608</v>
      </c>
      <c r="AB145" s="18">
        <v>0</v>
      </c>
      <c r="AC145" s="18"/>
      <c r="AD145" s="18"/>
      <c r="AE145" s="18"/>
      <c r="AF145" s="18"/>
      <c r="AG145" s="18"/>
      <c r="AH145" s="18">
        <v>0</v>
      </c>
      <c r="AT145">
        <v>3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Y146">
        <v>3</v>
      </c>
      <c r="Z146" s="57">
        <v>44632</v>
      </c>
      <c r="AA146" t="s">
        <v>646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5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Z147" s="57">
        <v>44641</v>
      </c>
      <c r="AA147" t="s">
        <v>653</v>
      </c>
      <c r="AB147" s="18">
        <v>0</v>
      </c>
      <c r="AC147" s="18"/>
      <c r="AD147" s="18"/>
      <c r="AE147" s="18"/>
      <c r="AF147" s="18"/>
      <c r="AG147" s="18"/>
      <c r="AH147" s="18">
        <v>0</v>
      </c>
      <c r="AT147">
        <v>7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Y148">
        <v>5</v>
      </c>
      <c r="Z148" t="s">
        <v>768</v>
      </c>
      <c r="AA148" t="s">
        <v>767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8</v>
      </c>
      <c r="AU148" s="18"/>
      <c r="AV148" s="18"/>
      <c r="AW148" s="18"/>
      <c r="AX148" s="18">
        <v>-179.39999999999998</v>
      </c>
      <c r="AY148" s="18"/>
      <c r="AZ148" s="18"/>
      <c r="BA148" s="18">
        <v>-179.39999999999998</v>
      </c>
    </row>
    <row r="149" spans="23:53" x14ac:dyDescent="0.35">
      <c r="Z149" s="57">
        <v>44695</v>
      </c>
      <c r="AA149" t="s">
        <v>777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9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Y150">
        <v>6</v>
      </c>
      <c r="Z150" s="57">
        <v>44732</v>
      </c>
      <c r="AA150" t="s">
        <v>844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Y151">
        <v>10</v>
      </c>
      <c r="Z151" s="57">
        <v>44845</v>
      </c>
      <c r="AA151" t="s">
        <v>998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2022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5">
      <c r="X152">
        <v>2023</v>
      </c>
      <c r="Y152">
        <v>8</v>
      </c>
      <c r="Z152" s="57">
        <v>45141</v>
      </c>
      <c r="AA152" t="s">
        <v>1798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5">
      <c r="Z153" s="57">
        <v>45159</v>
      </c>
      <c r="AA153" t="s">
        <v>1823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5">
      <c r="Y154">
        <v>10</v>
      </c>
      <c r="Z154" s="57">
        <v>45206</v>
      </c>
      <c r="AA154" t="s">
        <v>2002</v>
      </c>
      <c r="AB154" s="18">
        <v>5067.2</v>
      </c>
      <c r="AC154" s="18"/>
      <c r="AD154" s="18"/>
      <c r="AE154" s="18"/>
      <c r="AF154" s="18"/>
      <c r="AG154" s="18"/>
      <c r="AH154" s="18">
        <v>5067.2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5">
      <c r="Y155">
        <v>11</v>
      </c>
      <c r="Z155" s="57">
        <v>45252</v>
      </c>
      <c r="AA155" t="s">
        <v>2122</v>
      </c>
      <c r="AB155" s="18">
        <v>2413</v>
      </c>
      <c r="AC155" s="18"/>
      <c r="AD155" s="18"/>
      <c r="AE155" s="18"/>
      <c r="AF155" s="18"/>
      <c r="AG155" s="18"/>
      <c r="AH155" s="18">
        <v>2413</v>
      </c>
      <c r="AT155">
        <v>6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4</v>
      </c>
      <c r="Z156" t="s">
        <v>1415</v>
      </c>
      <c r="AA156" t="s">
        <v>1416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7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W157" s="36" t="s">
        <v>137</v>
      </c>
      <c r="X157" s="36"/>
      <c r="Y157" s="36"/>
      <c r="Z157" s="36"/>
      <c r="AA157" s="36"/>
      <c r="AB157" s="37">
        <v>7480.2</v>
      </c>
      <c r="AC157" s="37"/>
      <c r="AD157" s="37"/>
      <c r="AE157" s="37"/>
      <c r="AF157" s="37"/>
      <c r="AG157" s="37"/>
      <c r="AH157" s="37">
        <v>7480.2</v>
      </c>
      <c r="AT157">
        <v>8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W158" t="s">
        <v>23</v>
      </c>
      <c r="X158">
        <v>2020</v>
      </c>
      <c r="Y158">
        <v>10</v>
      </c>
      <c r="Z158" s="57">
        <v>44013</v>
      </c>
      <c r="AA158" t="s">
        <v>21</v>
      </c>
      <c r="AB158" s="18"/>
      <c r="AC158" s="18"/>
      <c r="AD158" s="18"/>
      <c r="AE158" s="18">
        <v>0</v>
      </c>
      <c r="AF158" s="18"/>
      <c r="AG158" s="18"/>
      <c r="AH158" s="18">
        <v>0</v>
      </c>
      <c r="AT158">
        <v>9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Y159">
        <v>11</v>
      </c>
      <c r="Z159" s="57">
        <v>44044</v>
      </c>
      <c r="AA159" t="s">
        <v>30</v>
      </c>
      <c r="AB159" s="18"/>
      <c r="AC159" s="18"/>
      <c r="AD159" s="18"/>
      <c r="AE159" s="18">
        <v>0</v>
      </c>
      <c r="AF159" s="18"/>
      <c r="AG159" s="18"/>
      <c r="AH159" s="18">
        <v>0</v>
      </c>
      <c r="AT159">
        <v>10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Y160">
        <v>12</v>
      </c>
      <c r="Z160" s="57">
        <v>44051</v>
      </c>
      <c r="AA160" t="s">
        <v>31</v>
      </c>
      <c r="AB160" s="18"/>
      <c r="AC160" s="18"/>
      <c r="AD160" s="18"/>
      <c r="AE160" s="18">
        <v>0</v>
      </c>
      <c r="AF160" s="18"/>
      <c r="AG160" s="18"/>
      <c r="AH160" s="18">
        <v>0</v>
      </c>
      <c r="AT160">
        <v>11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4:53" x14ac:dyDescent="0.35">
      <c r="AA161" t="s">
        <v>32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12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4:53" x14ac:dyDescent="0.35">
      <c r="X162">
        <v>2021</v>
      </c>
      <c r="Y162">
        <v>1</v>
      </c>
      <c r="Z162" s="57">
        <v>44091</v>
      </c>
      <c r="AA162" t="s">
        <v>99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4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4:53" x14ac:dyDescent="0.35">
      <c r="Z163" s="57">
        <v>44096</v>
      </c>
      <c r="AA163" t="s">
        <v>101</v>
      </c>
      <c r="AB163" s="18"/>
      <c r="AC163" s="18"/>
      <c r="AD163" s="18"/>
      <c r="AE163" s="18">
        <v>0</v>
      </c>
      <c r="AF163" s="18"/>
      <c r="AG163" s="18"/>
      <c r="AH163" s="18">
        <v>0</v>
      </c>
      <c r="AS163">
        <v>2023</v>
      </c>
      <c r="AT163">
        <v>1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5">
      <c r="Y164">
        <v>2</v>
      </c>
      <c r="Z164" s="57">
        <v>44112</v>
      </c>
      <c r="AA164" t="s">
        <v>110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2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5">
      <c r="Z165" s="57">
        <v>44116</v>
      </c>
      <c r="AA165" t="s">
        <v>112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3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5">
      <c r="Y166">
        <v>6</v>
      </c>
      <c r="Z166" s="57">
        <v>44251</v>
      </c>
      <c r="AA166" t="s">
        <v>275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5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5">
      <c r="Y167">
        <v>7</v>
      </c>
      <c r="Z167" s="57">
        <v>44263</v>
      </c>
      <c r="AA167" t="s">
        <v>286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6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5">
      <c r="Z168" s="57">
        <v>44278</v>
      </c>
      <c r="AA168" t="s">
        <v>319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7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4:53" x14ac:dyDescent="0.35">
      <c r="Z169" s="57">
        <v>44285</v>
      </c>
      <c r="AA169" t="s">
        <v>323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8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4:53" x14ac:dyDescent="0.35">
      <c r="Y170">
        <v>8</v>
      </c>
      <c r="Z170" s="57">
        <v>44319</v>
      </c>
      <c r="AA170" t="s">
        <v>330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9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4:53" x14ac:dyDescent="0.35">
      <c r="Y171">
        <v>12</v>
      </c>
      <c r="Z171" s="57">
        <v>44440</v>
      </c>
      <c r="AA171" t="s">
        <v>370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10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4:53" x14ac:dyDescent="0.35">
      <c r="Y172">
        <v>4</v>
      </c>
      <c r="Z172" s="57">
        <v>44191</v>
      </c>
      <c r="AA172" t="s">
        <v>212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11</v>
      </c>
      <c r="AU172" s="18"/>
      <c r="AV172" s="18"/>
      <c r="AW172" s="18"/>
      <c r="AX172" s="18">
        <v>38598</v>
      </c>
      <c r="AY172" s="18"/>
      <c r="AZ172" s="18"/>
      <c r="BA172" s="18">
        <v>38598</v>
      </c>
    </row>
    <row r="173" spans="24:53" x14ac:dyDescent="0.35">
      <c r="X173">
        <v>2022</v>
      </c>
      <c r="Y173">
        <v>1</v>
      </c>
      <c r="Z173" s="57">
        <v>44466</v>
      </c>
      <c r="AA173" t="s">
        <v>378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4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4:53" x14ac:dyDescent="0.35">
      <c r="Z174" s="57">
        <v>44469</v>
      </c>
      <c r="AA174" t="s">
        <v>381</v>
      </c>
      <c r="AB174" s="18"/>
      <c r="AC174" s="18"/>
      <c r="AD174" s="18"/>
      <c r="AE174" s="18">
        <v>0</v>
      </c>
      <c r="AF174" s="18"/>
      <c r="AG174" s="18"/>
      <c r="AH174" s="18">
        <v>0</v>
      </c>
      <c r="AS174">
        <v>2024</v>
      </c>
      <c r="AT174">
        <v>1</v>
      </c>
      <c r="AU174" s="18"/>
      <c r="AV174" s="18"/>
      <c r="AW174" s="18"/>
      <c r="AX174" s="18">
        <v>12167</v>
      </c>
      <c r="AY174" s="18"/>
      <c r="AZ174" s="18"/>
      <c r="BA174" s="18">
        <v>12167</v>
      </c>
    </row>
    <row r="175" spans="24:53" x14ac:dyDescent="0.35">
      <c r="Y175">
        <v>5</v>
      </c>
      <c r="Z175" s="57">
        <v>44575</v>
      </c>
      <c r="AA175" t="s">
        <v>560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2</v>
      </c>
      <c r="AU175" s="18"/>
      <c r="AV175" s="18"/>
      <c r="AW175" s="18"/>
      <c r="AX175" s="18">
        <v>11769</v>
      </c>
      <c r="AY175" s="18"/>
      <c r="AZ175" s="18"/>
      <c r="BA175" s="18">
        <v>11769</v>
      </c>
    </row>
    <row r="176" spans="24:53" x14ac:dyDescent="0.35">
      <c r="AA176" t="s">
        <v>562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3</v>
      </c>
      <c r="AU176" s="18"/>
      <c r="AV176" s="18"/>
      <c r="AW176" s="18"/>
      <c r="AX176" s="18">
        <v>26999.9</v>
      </c>
      <c r="AY176" s="18"/>
      <c r="AZ176" s="18"/>
      <c r="BA176" s="18">
        <v>26999.9</v>
      </c>
    </row>
    <row r="177" spans="23:53" x14ac:dyDescent="0.35">
      <c r="Z177" s="57">
        <v>44578</v>
      </c>
      <c r="AA177" t="s">
        <v>563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4</v>
      </c>
      <c r="AU177" s="18"/>
      <c r="AV177" s="18"/>
      <c r="AW177" s="18"/>
      <c r="AX177" s="18">
        <v>696</v>
      </c>
      <c r="AY177" s="18"/>
      <c r="AZ177" s="18"/>
      <c r="BA177" s="18">
        <v>696</v>
      </c>
    </row>
    <row r="178" spans="23:53" x14ac:dyDescent="0.35">
      <c r="Z178" s="57">
        <v>44587</v>
      </c>
      <c r="AA178" t="s">
        <v>570</v>
      </c>
      <c r="AB178" s="18"/>
      <c r="AC178" s="18"/>
      <c r="AD178" s="18"/>
      <c r="AE178" s="18">
        <v>0</v>
      </c>
      <c r="AF178" s="18"/>
      <c r="AG178" s="18"/>
      <c r="AH178" s="18">
        <v>0</v>
      </c>
      <c r="AR178" s="36" t="s">
        <v>205</v>
      </c>
      <c r="AS178" s="36"/>
      <c r="AT178" s="36"/>
      <c r="AU178" s="37"/>
      <c r="AV178" s="37"/>
      <c r="AW178" s="37"/>
      <c r="AX178" s="37">
        <v>90050.5</v>
      </c>
      <c r="AY178" s="37"/>
      <c r="AZ178" s="37"/>
      <c r="BA178" s="37">
        <v>90050.5</v>
      </c>
    </row>
    <row r="179" spans="23:53" x14ac:dyDescent="0.35">
      <c r="Y179">
        <v>6</v>
      </c>
      <c r="Z179" s="57">
        <v>44607</v>
      </c>
      <c r="AA179" t="s">
        <v>603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R179" t="s">
        <v>174</v>
      </c>
      <c r="AS179">
        <v>2020</v>
      </c>
      <c r="AT179">
        <v>11</v>
      </c>
      <c r="AU179" s="18">
        <v>0</v>
      </c>
      <c r="AV179" s="18"/>
      <c r="AW179" s="18"/>
      <c r="AX179" s="18"/>
      <c r="AY179" s="18"/>
      <c r="AZ179" s="18"/>
      <c r="BA179" s="18">
        <v>0</v>
      </c>
    </row>
    <row r="180" spans="23:53" x14ac:dyDescent="0.35">
      <c r="Y180">
        <v>8</v>
      </c>
      <c r="Z180" s="57">
        <v>44672</v>
      </c>
      <c r="AA180" t="s">
        <v>701</v>
      </c>
      <c r="AB180" s="18"/>
      <c r="AC180" s="18"/>
      <c r="AD180" s="18"/>
      <c r="AE180" s="18">
        <v>0</v>
      </c>
      <c r="AF180" s="18"/>
      <c r="AG180" s="18"/>
      <c r="AH180" s="18">
        <v>0</v>
      </c>
      <c r="AR180" s="36" t="s">
        <v>186</v>
      </c>
      <c r="AS180" s="36"/>
      <c r="AT180" s="36"/>
      <c r="AU180" s="37">
        <v>0</v>
      </c>
      <c r="AV180" s="37"/>
      <c r="AW180" s="37"/>
      <c r="AX180" s="37"/>
      <c r="AY180" s="37"/>
      <c r="AZ180" s="37"/>
      <c r="BA180" s="37">
        <v>0</v>
      </c>
    </row>
    <row r="181" spans="23:53" x14ac:dyDescent="0.35">
      <c r="Y181">
        <v>9</v>
      </c>
      <c r="Z181" s="57">
        <v>44705</v>
      </c>
      <c r="AA181" t="s">
        <v>796</v>
      </c>
      <c r="AB181" s="18"/>
      <c r="AC181" s="18"/>
      <c r="AD181" s="18"/>
      <c r="AE181" s="18">
        <v>0</v>
      </c>
      <c r="AF181" s="18"/>
      <c r="AG181" s="18"/>
      <c r="AH181" s="18">
        <v>0</v>
      </c>
      <c r="AR181" t="s">
        <v>224</v>
      </c>
      <c r="AS181" t="s">
        <v>1764</v>
      </c>
      <c r="AT181" t="s">
        <v>1764</v>
      </c>
      <c r="AU181" s="18"/>
      <c r="AV181" s="18"/>
      <c r="AW181" s="18"/>
      <c r="AX181" s="18"/>
      <c r="AY181" s="18">
        <v>0</v>
      </c>
      <c r="AZ181" s="18"/>
      <c r="BA181" s="18">
        <v>0</v>
      </c>
    </row>
    <row r="182" spans="23:53" x14ac:dyDescent="0.35">
      <c r="Y182">
        <v>12</v>
      </c>
      <c r="Z182" s="57">
        <v>44788</v>
      </c>
      <c r="AA182" t="s">
        <v>903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R182" s="36" t="s">
        <v>225</v>
      </c>
      <c r="AS182" s="36"/>
      <c r="AT182" s="36"/>
      <c r="AU182" s="37"/>
      <c r="AV182" s="37"/>
      <c r="AW182" s="37"/>
      <c r="AX182" s="37"/>
      <c r="AY182" s="37">
        <v>0</v>
      </c>
      <c r="AZ182" s="37"/>
      <c r="BA182" s="37">
        <v>0</v>
      </c>
    </row>
    <row r="183" spans="23:53" x14ac:dyDescent="0.35">
      <c r="Y183">
        <v>4</v>
      </c>
      <c r="Z183" s="57">
        <v>44545</v>
      </c>
      <c r="AA183" t="s">
        <v>509</v>
      </c>
      <c r="AB183" s="18"/>
      <c r="AC183" s="18"/>
      <c r="AD183" s="18"/>
      <c r="AE183" s="18">
        <v>0</v>
      </c>
      <c r="AF183" s="18"/>
      <c r="AG183" s="18"/>
      <c r="AH183" s="18">
        <v>0</v>
      </c>
      <c r="AR183" t="s">
        <v>229</v>
      </c>
      <c r="AS183" t="s">
        <v>1764</v>
      </c>
      <c r="AT183" t="s">
        <v>1764</v>
      </c>
      <c r="AU183" s="18"/>
      <c r="AV183" s="18"/>
      <c r="AW183" s="18"/>
      <c r="AX183" s="18"/>
      <c r="AY183" s="18">
        <v>0</v>
      </c>
      <c r="AZ183" s="18"/>
      <c r="BA183" s="18">
        <v>0</v>
      </c>
    </row>
    <row r="184" spans="23:53" x14ac:dyDescent="0.35">
      <c r="Z184" s="57">
        <v>44546</v>
      </c>
      <c r="AA184" t="s">
        <v>511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R184" s="36" t="s">
        <v>256</v>
      </c>
      <c r="AS184" s="36"/>
      <c r="AT184" s="36"/>
      <c r="AU184" s="37"/>
      <c r="AV184" s="37"/>
      <c r="AW184" s="37"/>
      <c r="AX184" s="37"/>
      <c r="AY184" s="37">
        <v>0</v>
      </c>
      <c r="AZ184" s="37"/>
      <c r="BA184" s="37">
        <v>0</v>
      </c>
    </row>
    <row r="185" spans="23:53" x14ac:dyDescent="0.35">
      <c r="Z185" s="57">
        <v>44551</v>
      </c>
      <c r="AA185" t="s">
        <v>513</v>
      </c>
      <c r="AB185" s="18"/>
      <c r="AC185" s="18"/>
      <c r="AD185" s="18"/>
      <c r="AE185" s="18">
        <v>0</v>
      </c>
      <c r="AF185" s="18"/>
      <c r="AG185" s="18"/>
      <c r="AH185" s="18">
        <v>0</v>
      </c>
      <c r="AR185" t="s">
        <v>263</v>
      </c>
      <c r="AS185">
        <v>2021</v>
      </c>
      <c r="AT185">
        <v>2</v>
      </c>
      <c r="AU185" s="18">
        <v>0</v>
      </c>
      <c r="AV185" s="18"/>
      <c r="AW185" s="18"/>
      <c r="AX185" s="18"/>
      <c r="AY185" s="18"/>
      <c r="AZ185" s="18"/>
      <c r="BA185" s="18">
        <v>0</v>
      </c>
    </row>
    <row r="186" spans="23:53" x14ac:dyDescent="0.35">
      <c r="X186">
        <v>2023</v>
      </c>
      <c r="Y186">
        <v>2</v>
      </c>
      <c r="Z186" s="57">
        <v>44854</v>
      </c>
      <c r="AA186" t="s">
        <v>1009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3</v>
      </c>
      <c r="AU186" s="18">
        <v>0</v>
      </c>
      <c r="AV186" s="18"/>
      <c r="AW186" s="18"/>
      <c r="AX186" s="18"/>
      <c r="AY186" s="18"/>
      <c r="AZ186" s="18"/>
      <c r="BA186" s="18">
        <v>0</v>
      </c>
    </row>
    <row r="187" spans="23:53" x14ac:dyDescent="0.35">
      <c r="Y187">
        <v>3</v>
      </c>
      <c r="Z187" s="57">
        <v>44866</v>
      </c>
      <c r="AA187" t="s">
        <v>1047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10</v>
      </c>
      <c r="AU187" s="18">
        <v>0</v>
      </c>
      <c r="AV187" s="18"/>
      <c r="AW187" s="18"/>
      <c r="AX187" s="18"/>
      <c r="AY187" s="18"/>
      <c r="AZ187" s="18"/>
      <c r="BA187" s="18">
        <v>0</v>
      </c>
    </row>
    <row r="188" spans="23:53" x14ac:dyDescent="0.35">
      <c r="Y188">
        <v>6</v>
      </c>
      <c r="Z188" s="57">
        <v>44978</v>
      </c>
      <c r="AA188" t="s">
        <v>1274</v>
      </c>
      <c r="AB188" s="18"/>
      <c r="AC188" s="18"/>
      <c r="AD188" s="18"/>
      <c r="AE188" s="18">
        <v>0</v>
      </c>
      <c r="AF188" s="18"/>
      <c r="AG188" s="18"/>
      <c r="AH188" s="18">
        <v>0</v>
      </c>
      <c r="AS188">
        <v>2023</v>
      </c>
      <c r="AT188">
        <v>1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3:53" x14ac:dyDescent="0.35">
      <c r="W189" s="36" t="s">
        <v>138</v>
      </c>
      <c r="X189" s="36"/>
      <c r="Y189" s="36"/>
      <c r="Z189" s="36"/>
      <c r="AA189" s="36"/>
      <c r="AB189" s="37"/>
      <c r="AC189" s="37"/>
      <c r="AD189" s="37"/>
      <c r="AE189" s="37">
        <v>0</v>
      </c>
      <c r="AF189" s="37"/>
      <c r="AG189" s="37"/>
      <c r="AH189" s="37">
        <v>0</v>
      </c>
      <c r="AT189">
        <v>3</v>
      </c>
      <c r="AU189" s="18">
        <v>0</v>
      </c>
      <c r="AV189" s="18"/>
      <c r="AW189" s="18"/>
      <c r="AX189" s="18"/>
      <c r="AY189" s="18"/>
      <c r="AZ189" s="18"/>
      <c r="BA189" s="18">
        <v>0</v>
      </c>
    </row>
    <row r="190" spans="23:53" x14ac:dyDescent="0.35">
      <c r="W190" t="s">
        <v>14</v>
      </c>
      <c r="X190">
        <v>2020</v>
      </c>
      <c r="Y190">
        <v>6</v>
      </c>
      <c r="Z190" s="57">
        <v>43993</v>
      </c>
      <c r="AA190" t="s">
        <v>11</v>
      </c>
      <c r="AB190" s="18">
        <v>0</v>
      </c>
      <c r="AC190" s="18"/>
      <c r="AD190" s="18"/>
      <c r="AE190" s="18"/>
      <c r="AF190" s="18"/>
      <c r="AG190" s="18"/>
      <c r="AH190" s="18">
        <v>0</v>
      </c>
      <c r="AT190">
        <v>5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5">
      <c r="X191">
        <v>2021</v>
      </c>
      <c r="Y191">
        <v>9</v>
      </c>
      <c r="Z191" s="57">
        <v>44440</v>
      </c>
      <c r="AA191" t="s">
        <v>371</v>
      </c>
      <c r="AB191" s="18">
        <v>0</v>
      </c>
      <c r="AC191" s="18"/>
      <c r="AD191" s="18"/>
      <c r="AE191" s="18"/>
      <c r="AF191" s="18"/>
      <c r="AG191" s="18"/>
      <c r="AH191" s="18">
        <v>0</v>
      </c>
      <c r="AT191">
        <v>6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5">
      <c r="W192" s="36" t="s">
        <v>139</v>
      </c>
      <c r="X192" s="36"/>
      <c r="Y192" s="36"/>
      <c r="Z192" s="36"/>
      <c r="AA192" s="36"/>
      <c r="AB192" s="37">
        <v>0</v>
      </c>
      <c r="AC192" s="37"/>
      <c r="AD192" s="37"/>
      <c r="AE192" s="37"/>
      <c r="AF192" s="37"/>
      <c r="AG192" s="37"/>
      <c r="AH192" s="37">
        <v>0</v>
      </c>
      <c r="AT192">
        <v>7</v>
      </c>
      <c r="AU192" s="18">
        <v>0</v>
      </c>
      <c r="AV192" s="18"/>
      <c r="AW192" s="18"/>
      <c r="AX192" s="18"/>
      <c r="AY192" s="18"/>
      <c r="AZ192" s="18"/>
      <c r="BA192" s="18">
        <v>0</v>
      </c>
    </row>
    <row r="193" spans="23:53" x14ac:dyDescent="0.35">
      <c r="W193" t="s">
        <v>52</v>
      </c>
      <c r="X193">
        <v>2020</v>
      </c>
      <c r="Y193">
        <v>8</v>
      </c>
      <c r="Z193" s="57">
        <v>44065</v>
      </c>
      <c r="AA193" t="s">
        <v>50</v>
      </c>
      <c r="AB193" s="18">
        <v>0</v>
      </c>
      <c r="AC193" s="18"/>
      <c r="AD193" s="18"/>
      <c r="AE193" s="18"/>
      <c r="AF193" s="18"/>
      <c r="AG193" s="18"/>
      <c r="AH193" s="18">
        <v>0</v>
      </c>
      <c r="AT193">
        <v>8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5">
      <c r="Y194">
        <v>9</v>
      </c>
      <c r="Z194" s="57">
        <v>44075</v>
      </c>
      <c r="AA194" t="s">
        <v>66</v>
      </c>
      <c r="AB194" s="18">
        <v>0</v>
      </c>
      <c r="AC194" s="18"/>
      <c r="AD194" s="18"/>
      <c r="AE194" s="18"/>
      <c r="AF194" s="18"/>
      <c r="AG194" s="18"/>
      <c r="AH194" s="18">
        <v>0</v>
      </c>
      <c r="AT194">
        <v>9</v>
      </c>
      <c r="AU194" s="18">
        <v>0</v>
      </c>
      <c r="AV194" s="18"/>
      <c r="AW194" s="18"/>
      <c r="AX194" s="18"/>
      <c r="AY194" s="18"/>
      <c r="AZ194" s="18"/>
      <c r="BA194" s="18">
        <v>0</v>
      </c>
    </row>
    <row r="195" spans="23:53" x14ac:dyDescent="0.35">
      <c r="Y195">
        <v>11</v>
      </c>
      <c r="Z195" s="57">
        <v>44156</v>
      </c>
      <c r="AA195" t="s">
        <v>171</v>
      </c>
      <c r="AB195" s="18">
        <v>0</v>
      </c>
      <c r="AC195" s="18"/>
      <c r="AD195" s="18"/>
      <c r="AE195" s="18"/>
      <c r="AF195" s="18"/>
      <c r="AG195" s="18"/>
      <c r="AH195" s="18">
        <v>0</v>
      </c>
      <c r="AT195">
        <v>10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5">
      <c r="Z196" s="57">
        <v>44165</v>
      </c>
      <c r="AA196" t="s">
        <v>184</v>
      </c>
      <c r="AB196" s="18">
        <v>0</v>
      </c>
      <c r="AC196" s="18"/>
      <c r="AD196" s="18"/>
      <c r="AE196" s="18"/>
      <c r="AF196" s="18"/>
      <c r="AG196" s="18"/>
      <c r="AH196" s="18">
        <v>0</v>
      </c>
      <c r="AT196">
        <v>11</v>
      </c>
      <c r="AU196" s="18">
        <v>0</v>
      </c>
      <c r="AV196" s="18"/>
      <c r="AW196" s="18"/>
      <c r="AX196" s="18"/>
      <c r="AY196" s="18"/>
      <c r="AZ196" s="18"/>
      <c r="BA196" s="18">
        <v>0</v>
      </c>
    </row>
    <row r="197" spans="23:53" x14ac:dyDescent="0.35">
      <c r="X197">
        <v>2021</v>
      </c>
      <c r="Y197">
        <v>2</v>
      </c>
      <c r="Z197" s="57">
        <v>44250</v>
      </c>
      <c r="AA197" t="s">
        <v>276</v>
      </c>
      <c r="AB197" s="18">
        <v>0</v>
      </c>
      <c r="AC197" s="18"/>
      <c r="AD197" s="18"/>
      <c r="AE197" s="18"/>
      <c r="AF197" s="18"/>
      <c r="AG197" s="18"/>
      <c r="AH197" s="18">
        <v>0</v>
      </c>
      <c r="AT197">
        <v>12</v>
      </c>
      <c r="AU197" s="18">
        <v>11435.8</v>
      </c>
      <c r="AV197" s="18"/>
      <c r="AW197" s="18"/>
      <c r="AX197" s="18"/>
      <c r="AY197" s="18"/>
      <c r="AZ197" s="18"/>
      <c r="BA197" s="18">
        <v>11435.8</v>
      </c>
    </row>
    <row r="198" spans="23:53" x14ac:dyDescent="0.35">
      <c r="Y198">
        <v>10</v>
      </c>
      <c r="Z198" s="57">
        <v>44492</v>
      </c>
      <c r="AA198" t="s">
        <v>442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4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Z199" s="57">
        <v>44497</v>
      </c>
      <c r="AA199" t="s">
        <v>445</v>
      </c>
      <c r="AB199" s="18">
        <v>0</v>
      </c>
      <c r="AC199" s="18"/>
      <c r="AD199" s="18"/>
      <c r="AE199" s="18"/>
      <c r="AF199" s="18"/>
      <c r="AG199" s="18"/>
      <c r="AH199" s="18">
        <v>0</v>
      </c>
      <c r="AR199" s="36" t="s">
        <v>264</v>
      </c>
      <c r="AS199" s="36"/>
      <c r="AT199" s="36"/>
      <c r="AU199" s="37">
        <v>11435.8</v>
      </c>
      <c r="AV199" s="37"/>
      <c r="AW199" s="37"/>
      <c r="AX199" s="37"/>
      <c r="AY199" s="37"/>
      <c r="AZ199" s="37"/>
      <c r="BA199" s="37">
        <v>11435.8</v>
      </c>
    </row>
    <row r="200" spans="23:53" x14ac:dyDescent="0.35">
      <c r="Y200">
        <v>11</v>
      </c>
      <c r="Z200" s="57">
        <v>44529</v>
      </c>
      <c r="AA200" t="s">
        <v>485</v>
      </c>
      <c r="AB200" s="18">
        <v>0</v>
      </c>
      <c r="AC200" s="18"/>
      <c r="AD200" s="18"/>
      <c r="AE200" s="18"/>
      <c r="AF200" s="18"/>
      <c r="AG200" s="18"/>
      <c r="AH200" s="18">
        <v>0</v>
      </c>
      <c r="AR200" t="s">
        <v>281</v>
      </c>
      <c r="AS200">
        <v>2021</v>
      </c>
      <c r="AT200">
        <v>2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5">
      <c r="W201" s="36" t="s">
        <v>140</v>
      </c>
      <c r="X201" s="36"/>
      <c r="Y201" s="36"/>
      <c r="Z201" s="36"/>
      <c r="AA201" s="36"/>
      <c r="AB201" s="37">
        <v>0</v>
      </c>
      <c r="AC201" s="37"/>
      <c r="AD201" s="37"/>
      <c r="AE201" s="37"/>
      <c r="AF201" s="37"/>
      <c r="AG201" s="37"/>
      <c r="AH201" s="37">
        <v>0</v>
      </c>
      <c r="AT201">
        <v>4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5">
      <c r="W202" t="s">
        <v>62</v>
      </c>
      <c r="X202">
        <v>2020</v>
      </c>
      <c r="Y202">
        <v>12</v>
      </c>
      <c r="Z202" s="57">
        <v>44070</v>
      </c>
      <c r="AA202" t="s">
        <v>60</v>
      </c>
      <c r="AB202" s="18"/>
      <c r="AC202" s="18"/>
      <c r="AD202" s="18"/>
      <c r="AE202" s="18">
        <v>0</v>
      </c>
      <c r="AF202" s="18"/>
      <c r="AG202" s="18"/>
      <c r="AH202" s="18">
        <v>0</v>
      </c>
      <c r="AR202" s="36" t="s">
        <v>282</v>
      </c>
      <c r="AS202" s="36"/>
      <c r="AT202" s="36"/>
      <c r="AU202" s="37">
        <v>0</v>
      </c>
      <c r="AV202" s="37"/>
      <c r="AW202" s="37"/>
      <c r="AX202" s="37"/>
      <c r="AY202" s="37"/>
      <c r="AZ202" s="37"/>
      <c r="BA202" s="37">
        <v>0</v>
      </c>
    </row>
    <row r="203" spans="23:53" x14ac:dyDescent="0.35">
      <c r="X203">
        <v>2021</v>
      </c>
      <c r="Y203">
        <v>1</v>
      </c>
      <c r="Z203" s="57">
        <v>44097</v>
      </c>
      <c r="AA203" t="s">
        <v>102</v>
      </c>
      <c r="AB203" s="18"/>
      <c r="AC203" s="18"/>
      <c r="AD203" s="18"/>
      <c r="AE203" s="18">
        <v>0</v>
      </c>
      <c r="AF203" s="18"/>
      <c r="AG203" s="18"/>
      <c r="AH203" s="18">
        <v>0</v>
      </c>
      <c r="AR203" t="s">
        <v>290</v>
      </c>
      <c r="AS203">
        <v>2021</v>
      </c>
      <c r="AT203">
        <v>3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5">
      <c r="Y204">
        <v>2</v>
      </c>
      <c r="Z204" s="57">
        <v>44125</v>
      </c>
      <c r="AA204" t="s">
        <v>127</v>
      </c>
      <c r="AB204" s="18"/>
      <c r="AC204" s="18"/>
      <c r="AD204" s="18"/>
      <c r="AE204" s="18">
        <v>0</v>
      </c>
      <c r="AF204" s="18"/>
      <c r="AG204" s="18"/>
      <c r="AH204" s="18">
        <v>0</v>
      </c>
      <c r="AR204" s="36" t="s">
        <v>292</v>
      </c>
      <c r="AS204" s="36"/>
      <c r="AT204" s="36"/>
      <c r="AU204" s="37">
        <v>0</v>
      </c>
      <c r="AV204" s="37"/>
      <c r="AW204" s="37"/>
      <c r="AX204" s="37"/>
      <c r="AY204" s="37"/>
      <c r="AZ204" s="37"/>
      <c r="BA204" s="37">
        <v>0</v>
      </c>
    </row>
    <row r="205" spans="23:53" x14ac:dyDescent="0.35">
      <c r="Y205">
        <v>3</v>
      </c>
      <c r="Z205" s="57">
        <v>44155</v>
      </c>
      <c r="AA205" t="s">
        <v>168</v>
      </c>
      <c r="AB205" s="18"/>
      <c r="AC205" s="18"/>
      <c r="AD205" s="18"/>
      <c r="AE205" s="18">
        <v>0</v>
      </c>
      <c r="AF205" s="18"/>
      <c r="AG205" s="18"/>
      <c r="AH205" s="18">
        <v>0</v>
      </c>
      <c r="AR205" t="s">
        <v>376</v>
      </c>
      <c r="AS205">
        <v>2021</v>
      </c>
      <c r="AT205">
        <v>9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Z206" s="57">
        <v>44165</v>
      </c>
      <c r="AA206" t="s">
        <v>185</v>
      </c>
      <c r="AB206" s="18"/>
      <c r="AC206" s="18"/>
      <c r="AD206" s="18"/>
      <c r="AE206" s="18">
        <v>0</v>
      </c>
      <c r="AF206" s="18"/>
      <c r="AG206" s="18"/>
      <c r="AH206" s="18">
        <v>0</v>
      </c>
      <c r="AR206" s="36" t="s">
        <v>383</v>
      </c>
      <c r="AS206" s="36"/>
      <c r="AT206" s="36"/>
      <c r="AU206" s="37">
        <v>0</v>
      </c>
      <c r="AV206" s="37"/>
      <c r="AW206" s="37"/>
      <c r="AX206" s="37"/>
      <c r="AY206" s="37"/>
      <c r="AZ206" s="37"/>
      <c r="BA206" s="37">
        <v>0</v>
      </c>
    </row>
    <row r="207" spans="23:53" x14ac:dyDescent="0.35">
      <c r="AA207" t="s">
        <v>201</v>
      </c>
      <c r="AB207" s="18"/>
      <c r="AC207" s="18"/>
      <c r="AD207" s="18"/>
      <c r="AE207" s="18">
        <v>0</v>
      </c>
      <c r="AF207" s="18"/>
      <c r="AG207" s="18"/>
      <c r="AH207" s="18">
        <v>0</v>
      </c>
      <c r="AR207" t="s">
        <v>401</v>
      </c>
      <c r="AS207">
        <v>2021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5</v>
      </c>
      <c r="Z208" s="57">
        <v>44207</v>
      </c>
      <c r="AA208" t="s">
        <v>240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4:53" x14ac:dyDescent="0.35">
      <c r="Z209" s="57">
        <v>44225</v>
      </c>
      <c r="AA209" t="s">
        <v>254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5">
      <c r="Y210">
        <v>7</v>
      </c>
      <c r="Z210" s="57">
        <v>44279</v>
      </c>
      <c r="AA210" t="s">
        <v>321</v>
      </c>
      <c r="AB210" s="18"/>
      <c r="AC210" s="18"/>
      <c r="AD210" s="18"/>
      <c r="AE210" s="18">
        <v>0</v>
      </c>
      <c r="AF210" s="18"/>
      <c r="AG210" s="18"/>
      <c r="AH210" s="18">
        <v>0</v>
      </c>
      <c r="AS210">
        <v>2022</v>
      </c>
      <c r="AT210">
        <v>1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4:53" x14ac:dyDescent="0.35">
      <c r="Y211">
        <v>8</v>
      </c>
      <c r="Z211" s="57">
        <v>44294</v>
      </c>
      <c r="AA211" t="s">
        <v>327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2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5">
      <c r="Z212" s="57">
        <v>44315</v>
      </c>
      <c r="AA212" t="s">
        <v>332</v>
      </c>
      <c r="AB212" s="18"/>
      <c r="AC212" s="18"/>
      <c r="AD212" s="18"/>
      <c r="AE212" s="18">
        <v>-179.39999999999998</v>
      </c>
      <c r="AF212" s="18"/>
      <c r="AG212" s="18"/>
      <c r="AH212" s="18">
        <v>-179.39999999999998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5">
      <c r="Y213">
        <v>9</v>
      </c>
      <c r="Z213" s="57">
        <v>44348</v>
      </c>
      <c r="AA213" t="s">
        <v>356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5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5">
      <c r="AA214" t="s">
        <v>359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6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4:53" x14ac:dyDescent="0.35">
      <c r="Y215">
        <v>4</v>
      </c>
      <c r="Z215" s="57">
        <v>44196</v>
      </c>
      <c r="AA215" t="s">
        <v>218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7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4:53" x14ac:dyDescent="0.35">
      <c r="X216">
        <v>2022</v>
      </c>
      <c r="Y216">
        <v>1</v>
      </c>
      <c r="Z216" s="57">
        <v>44453</v>
      </c>
      <c r="AA216" t="s">
        <v>373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8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4:53" x14ac:dyDescent="0.35">
      <c r="Y217">
        <v>2</v>
      </c>
      <c r="Z217" s="57">
        <v>44474</v>
      </c>
      <c r="AA217" t="s">
        <v>403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9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4:53" x14ac:dyDescent="0.35">
      <c r="Z218" s="57">
        <v>44497</v>
      </c>
      <c r="AA218" t="s">
        <v>447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10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4:53" x14ac:dyDescent="0.35">
      <c r="Z219" s="57">
        <v>44499</v>
      </c>
      <c r="AA219" t="s">
        <v>450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4:53" x14ac:dyDescent="0.35">
      <c r="Y220">
        <v>3</v>
      </c>
      <c r="Z220" s="57">
        <v>44503</v>
      </c>
      <c r="AA220" t="s">
        <v>461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12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4:53" x14ac:dyDescent="0.35">
      <c r="Z221" s="57">
        <v>44508</v>
      </c>
      <c r="AA221" t="s">
        <v>466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4:53" x14ac:dyDescent="0.35">
      <c r="Y222">
        <v>5</v>
      </c>
      <c r="Z222" s="57">
        <v>44572</v>
      </c>
      <c r="AA222" t="s">
        <v>553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S222">
        <v>2023</v>
      </c>
      <c r="AT222">
        <v>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5">
      <c r="Z223" s="57">
        <v>44585</v>
      </c>
      <c r="AA223" t="s">
        <v>568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2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5">
      <c r="Y224">
        <v>6</v>
      </c>
      <c r="Z224" s="57">
        <v>44609</v>
      </c>
      <c r="AA224" t="s">
        <v>604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3</v>
      </c>
      <c r="AU224" s="18">
        <v>-1.1368683772161603E-13</v>
      </c>
      <c r="AV224" s="18"/>
      <c r="AW224" s="18"/>
      <c r="AX224" s="18"/>
      <c r="AY224" s="18"/>
      <c r="AZ224" s="18"/>
      <c r="BA224" s="18">
        <v>-1.1368683772161603E-13</v>
      </c>
    </row>
    <row r="225" spans="24:53" x14ac:dyDescent="0.35">
      <c r="Y225">
        <v>7</v>
      </c>
      <c r="Z225" s="57">
        <v>44628</v>
      </c>
      <c r="AA225" t="s">
        <v>636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5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Z226" s="57">
        <v>44635</v>
      </c>
      <c r="AA226" t="s">
        <v>648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6</v>
      </c>
      <c r="AU226" s="18">
        <v>8841.7999999999993</v>
      </c>
      <c r="AV226" s="18"/>
      <c r="AW226" s="18"/>
      <c r="AX226" s="18"/>
      <c r="AY226" s="18"/>
      <c r="AZ226" s="18"/>
      <c r="BA226" s="18">
        <v>8841.7999999999993</v>
      </c>
    </row>
    <row r="227" spans="24:53" x14ac:dyDescent="0.35">
      <c r="Y227">
        <v>8</v>
      </c>
      <c r="Z227" s="57">
        <v>44678</v>
      </c>
      <c r="AA227" t="s">
        <v>724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7</v>
      </c>
      <c r="AU227" s="18">
        <v>5658.9</v>
      </c>
      <c r="AV227" s="18"/>
      <c r="AW227" s="18"/>
      <c r="AX227" s="18"/>
      <c r="AY227" s="18"/>
      <c r="AZ227" s="18"/>
      <c r="BA227" s="18">
        <v>5658.9</v>
      </c>
    </row>
    <row r="228" spans="24:53" x14ac:dyDescent="0.35">
      <c r="Y228">
        <v>9</v>
      </c>
      <c r="Z228" s="57">
        <v>44704</v>
      </c>
      <c r="AA228" t="s">
        <v>791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8</v>
      </c>
      <c r="AU228" s="18">
        <v>9840.7000000000007</v>
      </c>
      <c r="AV228" s="18"/>
      <c r="AW228" s="18"/>
      <c r="AX228" s="18"/>
      <c r="AY228" s="18"/>
      <c r="AZ228" s="18"/>
      <c r="BA228" s="18">
        <v>9840.7000000000007</v>
      </c>
    </row>
    <row r="229" spans="24:53" x14ac:dyDescent="0.35">
      <c r="Y229">
        <v>10</v>
      </c>
      <c r="Z229" s="57">
        <v>44721</v>
      </c>
      <c r="AA229" t="s">
        <v>832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9</v>
      </c>
      <c r="AU229" s="18">
        <v>6652.3</v>
      </c>
      <c r="AV229" s="18"/>
      <c r="AW229" s="18"/>
      <c r="AX229" s="18"/>
      <c r="AY229" s="18"/>
      <c r="AZ229" s="18"/>
      <c r="BA229" s="18">
        <v>6652.3</v>
      </c>
    </row>
    <row r="230" spans="24:53" x14ac:dyDescent="0.35">
      <c r="Z230" s="57">
        <v>44741</v>
      </c>
      <c r="AA230" t="s">
        <v>848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10</v>
      </c>
      <c r="AU230" s="18">
        <v>7536.7</v>
      </c>
      <c r="AV230" s="18"/>
      <c r="AW230" s="18"/>
      <c r="AX230" s="18"/>
      <c r="AY230" s="18"/>
      <c r="AZ230" s="18"/>
      <c r="BA230" s="18">
        <v>7536.7</v>
      </c>
    </row>
    <row r="231" spans="24:53" x14ac:dyDescent="0.35">
      <c r="Y231">
        <v>11</v>
      </c>
      <c r="Z231" s="57">
        <v>44768</v>
      </c>
      <c r="AA231" t="s">
        <v>871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11</v>
      </c>
      <c r="AU231" s="18">
        <v>8927.7999999999993</v>
      </c>
      <c r="AV231" s="18"/>
      <c r="AW231" s="18"/>
      <c r="AX231" s="18"/>
      <c r="AY231" s="18"/>
      <c r="AZ231" s="18"/>
      <c r="BA231" s="18">
        <v>8927.7999999999993</v>
      </c>
    </row>
    <row r="232" spans="24:53" x14ac:dyDescent="0.35">
      <c r="Y232">
        <v>12</v>
      </c>
      <c r="Z232" s="57">
        <v>44798</v>
      </c>
      <c r="AA232" t="s">
        <v>913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12</v>
      </c>
      <c r="AU232" s="18">
        <v>7964</v>
      </c>
      <c r="AV232" s="18"/>
      <c r="AW232" s="18"/>
      <c r="AX232" s="18"/>
      <c r="AY232" s="18"/>
      <c r="AZ232" s="18"/>
      <c r="BA232" s="18">
        <v>7964</v>
      </c>
    </row>
    <row r="233" spans="24:53" x14ac:dyDescent="0.35">
      <c r="Y233">
        <v>4</v>
      </c>
      <c r="Z233" s="57">
        <v>44545</v>
      </c>
      <c r="AA233" t="s">
        <v>508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4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Z234" s="57">
        <v>44561</v>
      </c>
      <c r="AA234" t="s">
        <v>536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422</v>
      </c>
      <c r="AS234" s="36"/>
      <c r="AT234" s="36"/>
      <c r="AU234" s="37">
        <v>55422.2</v>
      </c>
      <c r="AV234" s="37"/>
      <c r="AW234" s="37"/>
      <c r="AX234" s="37"/>
      <c r="AY234" s="37"/>
      <c r="AZ234" s="37"/>
      <c r="BA234" s="37">
        <v>55422.2</v>
      </c>
    </row>
    <row r="235" spans="24:53" x14ac:dyDescent="0.35">
      <c r="X235">
        <v>2023</v>
      </c>
      <c r="Y235">
        <v>1</v>
      </c>
      <c r="Z235" s="57">
        <v>44828</v>
      </c>
      <c r="AA235" t="s">
        <v>948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410</v>
      </c>
      <c r="AS235">
        <v>2021</v>
      </c>
      <c r="AT235">
        <v>10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44835</v>
      </c>
      <c r="AA236" t="s">
        <v>987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2</v>
      </c>
      <c r="Z237" s="57">
        <v>44849</v>
      </c>
      <c r="AA237" t="s">
        <v>1002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Z238" s="57">
        <v>44851</v>
      </c>
      <c r="AA238" t="s">
        <v>1006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S238">
        <v>2022</v>
      </c>
      <c r="AT238">
        <v>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Y239">
        <v>3</v>
      </c>
      <c r="Z239" s="57">
        <v>44866</v>
      </c>
      <c r="AA239" t="s">
        <v>1048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Z240" s="57">
        <v>44894</v>
      </c>
      <c r="AA240" t="s">
        <v>1093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5</v>
      </c>
      <c r="Z241" s="57">
        <v>44938</v>
      </c>
      <c r="AA241" t="s">
        <v>1181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5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44944</v>
      </c>
      <c r="AA242" t="s">
        <v>1193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6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6</v>
      </c>
      <c r="Z243" t="s">
        <v>1251</v>
      </c>
      <c r="AA243" t="s">
        <v>1252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7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7</v>
      </c>
      <c r="Z244" t="s">
        <v>1335</v>
      </c>
      <c r="AA244" t="s">
        <v>1334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8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8</v>
      </c>
      <c r="Z245" t="s">
        <v>1404</v>
      </c>
      <c r="AA245" t="s">
        <v>1405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9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9</v>
      </c>
      <c r="Z246" s="57">
        <v>45056</v>
      </c>
      <c r="AA246" t="s">
        <v>1543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10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Y247">
        <v>10</v>
      </c>
      <c r="Z247" s="57">
        <v>45083</v>
      </c>
      <c r="AA247" t="s">
        <v>1617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11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11</v>
      </c>
      <c r="Z248" s="57">
        <v>45117</v>
      </c>
      <c r="AA248" t="s">
        <v>1717</v>
      </c>
      <c r="AB248" s="18"/>
      <c r="AC248" s="18"/>
      <c r="AD248" s="18"/>
      <c r="AE248" s="18">
        <v>13666</v>
      </c>
      <c r="AF248" s="18"/>
      <c r="AG248" s="18"/>
      <c r="AH248" s="18">
        <v>13666</v>
      </c>
      <c r="AT248">
        <v>12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Z249" s="57">
        <v>45128</v>
      </c>
      <c r="AA249" t="s">
        <v>1728</v>
      </c>
      <c r="AB249" s="18"/>
      <c r="AC249" s="18"/>
      <c r="AD249" s="18"/>
      <c r="AE249" s="18">
        <v>11398.5</v>
      </c>
      <c r="AF249" s="18"/>
      <c r="AG249" s="18"/>
      <c r="AH249" s="18">
        <v>11398.5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Z250" s="57">
        <v>45140</v>
      </c>
      <c r="AA250" t="s">
        <v>1796</v>
      </c>
      <c r="AB250" s="18"/>
      <c r="AC250" s="18"/>
      <c r="AD250" s="18"/>
      <c r="AE250" s="18">
        <v>13533.5</v>
      </c>
      <c r="AF250" s="18"/>
      <c r="AG250" s="18"/>
      <c r="AH250" s="18">
        <v>13533.5</v>
      </c>
      <c r="AS250">
        <v>2023</v>
      </c>
      <c r="AT250">
        <v>1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Y251">
        <v>4</v>
      </c>
      <c r="Z251" s="57">
        <v>44922</v>
      </c>
      <c r="AA251" t="s">
        <v>1138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2</v>
      </c>
      <c r="AU251" s="18">
        <v>14204.1</v>
      </c>
      <c r="AV251" s="18"/>
      <c r="AW251" s="18"/>
      <c r="AX251" s="18"/>
      <c r="AY251" s="18"/>
      <c r="AZ251" s="18"/>
      <c r="BA251" s="18">
        <v>14204.1</v>
      </c>
    </row>
    <row r="252" spans="24:53" x14ac:dyDescent="0.35">
      <c r="X252">
        <v>2024</v>
      </c>
      <c r="Y252">
        <v>1</v>
      </c>
      <c r="Z252" s="57">
        <v>45174</v>
      </c>
      <c r="AA252" t="s">
        <v>1884</v>
      </c>
      <c r="AB252" s="18"/>
      <c r="AC252" s="18"/>
      <c r="AD252" s="18"/>
      <c r="AE252" s="18">
        <v>12167</v>
      </c>
      <c r="AF252" s="18"/>
      <c r="AG252" s="18"/>
      <c r="AH252" s="18">
        <v>12167</v>
      </c>
      <c r="AT252">
        <v>3</v>
      </c>
      <c r="AU252" s="18">
        <v>102281.5</v>
      </c>
      <c r="AV252" s="18"/>
      <c r="AW252" s="18"/>
      <c r="AX252" s="18"/>
      <c r="AY252" s="18"/>
      <c r="AZ252" s="18"/>
      <c r="BA252" s="18">
        <v>102281.5</v>
      </c>
    </row>
    <row r="253" spans="24:53" x14ac:dyDescent="0.35">
      <c r="Y253">
        <v>2</v>
      </c>
      <c r="Z253" s="57">
        <v>45205</v>
      </c>
      <c r="AA253" t="s">
        <v>2000</v>
      </c>
      <c r="AB253" s="18"/>
      <c r="AC253" s="18"/>
      <c r="AD253" s="18"/>
      <c r="AE253" s="18">
        <v>11769</v>
      </c>
      <c r="AF253" s="18"/>
      <c r="AG253" s="18"/>
      <c r="AH253" s="18">
        <v>11769</v>
      </c>
      <c r="AT253">
        <v>5</v>
      </c>
      <c r="AU253" s="18">
        <v>68007.100000000006</v>
      </c>
      <c r="AV253" s="18"/>
      <c r="AW253" s="18"/>
      <c r="AX253" s="18"/>
      <c r="AY253" s="18"/>
      <c r="AZ253" s="18"/>
      <c r="BA253" s="18">
        <v>68007.100000000006</v>
      </c>
    </row>
    <row r="254" spans="24:53" x14ac:dyDescent="0.35">
      <c r="Y254">
        <v>3</v>
      </c>
      <c r="Z254" s="57">
        <v>45245</v>
      </c>
      <c r="AA254" t="s">
        <v>2113</v>
      </c>
      <c r="AB254" s="18"/>
      <c r="AC254" s="18"/>
      <c r="AD254" s="18"/>
      <c r="AE254" s="18">
        <v>12406</v>
      </c>
      <c r="AF254" s="18"/>
      <c r="AG254" s="18"/>
      <c r="AH254" s="18">
        <v>12406</v>
      </c>
      <c r="AT254">
        <v>6</v>
      </c>
      <c r="AU254" s="18">
        <v>16742</v>
      </c>
      <c r="AV254" s="18"/>
      <c r="AW254" s="18"/>
      <c r="AX254" s="18"/>
      <c r="AY254" s="18"/>
      <c r="AZ254" s="18"/>
      <c r="BA254" s="18">
        <v>16742</v>
      </c>
    </row>
    <row r="255" spans="24:53" x14ac:dyDescent="0.35">
      <c r="AA255" t="s">
        <v>2114</v>
      </c>
      <c r="AB255" s="18"/>
      <c r="AC255" s="18"/>
      <c r="AD255" s="18"/>
      <c r="AE255" s="18">
        <v>1597.5</v>
      </c>
      <c r="AF255" s="18"/>
      <c r="AG255" s="18"/>
      <c r="AH255" s="18">
        <v>1597.5</v>
      </c>
      <c r="AT255">
        <v>7</v>
      </c>
      <c r="AU255" s="18">
        <v>13677.9</v>
      </c>
      <c r="AV255" s="18"/>
      <c r="AW255" s="18"/>
      <c r="AX255" s="18"/>
      <c r="AY255" s="18"/>
      <c r="AZ255" s="18"/>
      <c r="BA255" s="18">
        <v>13677.9</v>
      </c>
    </row>
    <row r="256" spans="24:53" x14ac:dyDescent="0.35">
      <c r="Z256" s="57">
        <v>45261</v>
      </c>
      <c r="AA256" t="s">
        <v>2162</v>
      </c>
      <c r="AB256" s="18"/>
      <c r="AC256" s="18"/>
      <c r="AD256" s="18"/>
      <c r="AE256" s="18">
        <v>12996.4</v>
      </c>
      <c r="AF256" s="18"/>
      <c r="AG256" s="18"/>
      <c r="AH256" s="18">
        <v>12996.4</v>
      </c>
      <c r="AT256">
        <v>8</v>
      </c>
      <c r="AU256" s="18">
        <v>30275.5</v>
      </c>
      <c r="AV256" s="18"/>
      <c r="AW256" s="18"/>
      <c r="AX256" s="18"/>
      <c r="AY256" s="18"/>
      <c r="AZ256" s="18"/>
      <c r="BA256" s="18">
        <v>30275.5</v>
      </c>
    </row>
    <row r="257" spans="23:53" x14ac:dyDescent="0.35">
      <c r="Y257">
        <v>4</v>
      </c>
      <c r="Z257" s="57">
        <v>45278</v>
      </c>
      <c r="AA257" t="s">
        <v>2186</v>
      </c>
      <c r="AB257" s="18"/>
      <c r="AC257" s="18"/>
      <c r="AD257" s="18"/>
      <c r="AE257" s="18">
        <v>696</v>
      </c>
      <c r="AF257" s="18"/>
      <c r="AG257" s="18"/>
      <c r="AH257" s="18">
        <v>696</v>
      </c>
      <c r="AT257">
        <v>9</v>
      </c>
      <c r="AU257" s="18">
        <v>70955.5</v>
      </c>
      <c r="AV257" s="18"/>
      <c r="AW257" s="18"/>
      <c r="AX257" s="18"/>
      <c r="AY257" s="18"/>
      <c r="AZ257" s="18"/>
      <c r="BA257" s="18">
        <v>70955.5</v>
      </c>
    </row>
    <row r="258" spans="23:53" x14ac:dyDescent="0.35">
      <c r="W258" s="36" t="s">
        <v>205</v>
      </c>
      <c r="X258" s="36"/>
      <c r="Y258" s="36"/>
      <c r="Z258" s="36"/>
      <c r="AA258" s="36"/>
      <c r="AB258" s="37"/>
      <c r="AC258" s="37"/>
      <c r="AD258" s="37"/>
      <c r="AE258" s="37">
        <v>90050.5</v>
      </c>
      <c r="AF258" s="37"/>
      <c r="AG258" s="37"/>
      <c r="AH258" s="37">
        <v>90050.5</v>
      </c>
      <c r="AT258">
        <v>10</v>
      </c>
      <c r="AU258" s="18">
        <v>7798</v>
      </c>
      <c r="AV258" s="18"/>
      <c r="AW258" s="18"/>
      <c r="AX258" s="18"/>
      <c r="AY258" s="18"/>
      <c r="AZ258" s="18"/>
      <c r="BA258" s="18">
        <v>7798</v>
      </c>
    </row>
    <row r="259" spans="23:53" x14ac:dyDescent="0.35">
      <c r="W259" t="s">
        <v>174</v>
      </c>
      <c r="X259">
        <v>2020</v>
      </c>
      <c r="Y259">
        <v>11</v>
      </c>
      <c r="Z259" s="57">
        <v>44159</v>
      </c>
      <c r="AA259" t="s">
        <v>176</v>
      </c>
      <c r="AB259" s="18">
        <v>0</v>
      </c>
      <c r="AC259" s="18"/>
      <c r="AD259" s="18"/>
      <c r="AE259" s="18"/>
      <c r="AF259" s="18"/>
      <c r="AG259" s="18"/>
      <c r="AH259" s="18">
        <v>0</v>
      </c>
      <c r="AT259">
        <v>4</v>
      </c>
      <c r="AU259" s="18">
        <v>49405.7</v>
      </c>
      <c r="AV259" s="18"/>
      <c r="AW259" s="18"/>
      <c r="AX259" s="18"/>
      <c r="AY259" s="18"/>
      <c r="AZ259" s="18"/>
      <c r="BA259" s="18">
        <v>49405.7</v>
      </c>
    </row>
    <row r="260" spans="23:53" x14ac:dyDescent="0.35">
      <c r="W260" s="36" t="s">
        <v>186</v>
      </c>
      <c r="X260" s="36"/>
      <c r="Y260" s="36"/>
      <c r="Z260" s="36"/>
      <c r="AA260" s="36"/>
      <c r="AB260" s="37">
        <v>0</v>
      </c>
      <c r="AC260" s="37"/>
      <c r="AD260" s="37"/>
      <c r="AE260" s="37"/>
      <c r="AF260" s="37"/>
      <c r="AG260" s="37"/>
      <c r="AH260" s="37">
        <v>0</v>
      </c>
      <c r="AR260" s="36" t="s">
        <v>423</v>
      </c>
      <c r="AS260" s="36"/>
      <c r="AT260" s="36"/>
      <c r="AU260" s="37">
        <v>373347.3</v>
      </c>
      <c r="AV260" s="37"/>
      <c r="AW260" s="37"/>
      <c r="AX260" s="37"/>
      <c r="AY260" s="37"/>
      <c r="AZ260" s="37"/>
      <c r="BA260" s="37">
        <v>373347.3</v>
      </c>
    </row>
    <row r="261" spans="23:53" x14ac:dyDescent="0.35">
      <c r="W261" t="s">
        <v>224</v>
      </c>
      <c r="X261" t="s">
        <v>1764</v>
      </c>
      <c r="Y261" t="s">
        <v>1764</v>
      </c>
      <c r="Z261" s="57">
        <v>44170</v>
      </c>
      <c r="AA261" t="s">
        <v>210</v>
      </c>
      <c r="AB261" s="18"/>
      <c r="AC261" s="18"/>
      <c r="AD261" s="18"/>
      <c r="AE261" s="18"/>
      <c r="AF261" s="18">
        <v>0</v>
      </c>
      <c r="AG261" s="18"/>
      <c r="AH261" s="18">
        <v>0</v>
      </c>
      <c r="AR261" t="s">
        <v>470</v>
      </c>
      <c r="AS261" t="s">
        <v>1764</v>
      </c>
      <c r="AT261" t="s">
        <v>1764</v>
      </c>
      <c r="AU261" s="18"/>
      <c r="AV261" s="18"/>
      <c r="AW261" s="18"/>
      <c r="AX261" s="18"/>
      <c r="AY261" s="18">
        <v>0</v>
      </c>
      <c r="AZ261" s="18"/>
      <c r="BA261" s="18">
        <v>0</v>
      </c>
    </row>
    <row r="262" spans="23:53" x14ac:dyDescent="0.35">
      <c r="W262" s="36" t="s">
        <v>225</v>
      </c>
      <c r="X262" s="36"/>
      <c r="Y262" s="36"/>
      <c r="Z262" s="36"/>
      <c r="AA262" s="36"/>
      <c r="AB262" s="37"/>
      <c r="AC262" s="37"/>
      <c r="AD262" s="37"/>
      <c r="AE262" s="37"/>
      <c r="AF262" s="37">
        <v>0</v>
      </c>
      <c r="AG262" s="37"/>
      <c r="AH262" s="37">
        <v>0</v>
      </c>
      <c r="AR262" s="36" t="s">
        <v>484</v>
      </c>
      <c r="AS262" s="36"/>
      <c r="AT262" s="36"/>
      <c r="AU262" s="37"/>
      <c r="AV262" s="37"/>
      <c r="AW262" s="37"/>
      <c r="AX262" s="37"/>
      <c r="AY262" s="37">
        <v>0</v>
      </c>
      <c r="AZ262" s="37"/>
      <c r="BA262" s="37">
        <v>0</v>
      </c>
    </row>
    <row r="263" spans="23:53" x14ac:dyDescent="0.35">
      <c r="W263" t="s">
        <v>229</v>
      </c>
      <c r="X263" t="s">
        <v>1764</v>
      </c>
      <c r="Y263" t="s">
        <v>1764</v>
      </c>
      <c r="Z263" s="57">
        <v>44513</v>
      </c>
      <c r="AA263" t="s">
        <v>477</v>
      </c>
      <c r="AB263" s="18"/>
      <c r="AC263" s="18"/>
      <c r="AD263" s="18"/>
      <c r="AE263" s="18"/>
      <c r="AF263" s="18">
        <v>0</v>
      </c>
      <c r="AG263" s="18"/>
      <c r="AH263" s="18">
        <v>0</v>
      </c>
      <c r="AR263" t="s">
        <v>492</v>
      </c>
      <c r="AS263">
        <v>2021</v>
      </c>
      <c r="AT263">
        <v>11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3:53" x14ac:dyDescent="0.35">
      <c r="W264" s="36" t="s">
        <v>256</v>
      </c>
      <c r="X264" s="36"/>
      <c r="Y264" s="36"/>
      <c r="Z264" s="36"/>
      <c r="AA264" s="36"/>
      <c r="AB264" s="37"/>
      <c r="AC264" s="37"/>
      <c r="AD264" s="37"/>
      <c r="AE264" s="37"/>
      <c r="AF264" s="37">
        <v>0</v>
      </c>
      <c r="AG264" s="37"/>
      <c r="AH264" s="37">
        <v>0</v>
      </c>
      <c r="AS264">
        <v>2022</v>
      </c>
      <c r="AT264">
        <v>2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3:53" x14ac:dyDescent="0.35">
      <c r="W265" t="s">
        <v>263</v>
      </c>
      <c r="X265">
        <v>2021</v>
      </c>
      <c r="Y265">
        <v>2</v>
      </c>
      <c r="Z265" s="57">
        <v>44230</v>
      </c>
      <c r="AA265" t="s">
        <v>257</v>
      </c>
      <c r="AB265" s="18">
        <v>0</v>
      </c>
      <c r="AC265" s="18"/>
      <c r="AD265" s="18"/>
      <c r="AE265" s="18"/>
      <c r="AF265" s="18"/>
      <c r="AG265" s="18"/>
      <c r="AH265" s="18">
        <v>0</v>
      </c>
      <c r="AT265">
        <v>3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3:53" x14ac:dyDescent="0.35">
      <c r="Z266" s="57">
        <v>44233</v>
      </c>
      <c r="AA266" t="s">
        <v>262</v>
      </c>
      <c r="AB266" s="18">
        <v>0</v>
      </c>
      <c r="AC266" s="18"/>
      <c r="AD266" s="18"/>
      <c r="AE266" s="18"/>
      <c r="AF266" s="18"/>
      <c r="AG266" s="18"/>
      <c r="AH266" s="18">
        <v>0</v>
      </c>
      <c r="AT266">
        <v>5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3:53" x14ac:dyDescent="0.35">
      <c r="Y267">
        <v>3</v>
      </c>
      <c r="Z267" s="57">
        <v>44280</v>
      </c>
      <c r="AA267" t="s">
        <v>322</v>
      </c>
      <c r="AB267" s="18">
        <v>0</v>
      </c>
      <c r="AC267" s="18"/>
      <c r="AD267" s="18"/>
      <c r="AE267" s="18"/>
      <c r="AF267" s="18"/>
      <c r="AG267" s="18"/>
      <c r="AH267" s="18">
        <v>0</v>
      </c>
      <c r="AT267">
        <v>6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5">
      <c r="Y268">
        <v>10</v>
      </c>
      <c r="Z268" s="57">
        <v>44484</v>
      </c>
      <c r="AA268" t="s">
        <v>420</v>
      </c>
      <c r="AB268" s="18">
        <v>0</v>
      </c>
      <c r="AC268" s="18"/>
      <c r="AD268" s="18"/>
      <c r="AE268" s="18"/>
      <c r="AF268" s="18"/>
      <c r="AG268" s="18"/>
      <c r="AH268" s="18">
        <v>0</v>
      </c>
      <c r="AT268">
        <v>7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3:53" x14ac:dyDescent="0.35">
      <c r="X269">
        <v>2023</v>
      </c>
      <c r="Y269">
        <v>1</v>
      </c>
      <c r="Z269" s="57">
        <v>44937</v>
      </c>
      <c r="AA269" t="s">
        <v>1178</v>
      </c>
      <c r="AB269" s="18">
        <v>0</v>
      </c>
      <c r="AC269" s="18"/>
      <c r="AD269" s="18"/>
      <c r="AE269" s="18"/>
      <c r="AF269" s="18"/>
      <c r="AG269" s="18"/>
      <c r="AH269" s="18">
        <v>0</v>
      </c>
      <c r="AT269">
        <v>8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3:53" x14ac:dyDescent="0.35">
      <c r="Y270">
        <v>3</v>
      </c>
      <c r="Z270" t="s">
        <v>1331</v>
      </c>
      <c r="AA270" t="s">
        <v>1330</v>
      </c>
      <c r="AB270" s="18">
        <v>0</v>
      </c>
      <c r="AC270" s="18"/>
      <c r="AD270" s="18"/>
      <c r="AE270" s="18"/>
      <c r="AF270" s="18"/>
      <c r="AG270" s="18"/>
      <c r="AH270" s="18">
        <v>0</v>
      </c>
      <c r="AT270">
        <v>9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3:53" x14ac:dyDescent="0.35">
      <c r="Z271" t="s">
        <v>1341</v>
      </c>
      <c r="AA271" t="s">
        <v>1342</v>
      </c>
      <c r="AB271" s="18">
        <v>0</v>
      </c>
      <c r="AC271" s="18"/>
      <c r="AD271" s="18"/>
      <c r="AE271" s="18"/>
      <c r="AF271" s="18"/>
      <c r="AG271" s="18"/>
      <c r="AH271" s="18">
        <v>0</v>
      </c>
      <c r="AT271">
        <v>10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5">
      <c r="Y272">
        <v>5</v>
      </c>
      <c r="Z272" s="57">
        <v>45054</v>
      </c>
      <c r="AA272" t="s">
        <v>1541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11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5:53" x14ac:dyDescent="0.35">
      <c r="Z273" s="57">
        <v>45066</v>
      </c>
      <c r="AA273" t="s">
        <v>1558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12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5:53" x14ac:dyDescent="0.35">
      <c r="Z274" s="57">
        <v>45071</v>
      </c>
      <c r="AA274" t="s">
        <v>1558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4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5:53" x14ac:dyDescent="0.35">
      <c r="Z275" s="57">
        <v>45072</v>
      </c>
      <c r="AA275" t="s">
        <v>1562</v>
      </c>
      <c r="AB275" s="18">
        <v>0</v>
      </c>
      <c r="AC275" s="18"/>
      <c r="AD275" s="18"/>
      <c r="AE275" s="18"/>
      <c r="AF275" s="18"/>
      <c r="AG275" s="18"/>
      <c r="AH275" s="18">
        <v>0</v>
      </c>
      <c r="AS275">
        <v>2023</v>
      </c>
      <c r="AT275">
        <v>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5:53" x14ac:dyDescent="0.35">
      <c r="Z276" s="57">
        <v>45076</v>
      </c>
      <c r="AA276" t="s">
        <v>1562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5:53" x14ac:dyDescent="0.35">
      <c r="Y277">
        <v>6</v>
      </c>
      <c r="Z277" s="57">
        <v>45084</v>
      </c>
      <c r="AA277" t="s">
        <v>1618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3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5:53" x14ac:dyDescent="0.35">
      <c r="Z278" s="57">
        <v>45092</v>
      </c>
      <c r="AA278" t="s">
        <v>1629</v>
      </c>
      <c r="AB278" s="18">
        <v>0</v>
      </c>
      <c r="AC278" s="18"/>
      <c r="AD278" s="18"/>
      <c r="AE278" s="18"/>
      <c r="AF278" s="18"/>
      <c r="AG278" s="18"/>
      <c r="AH278" s="18">
        <v>0</v>
      </c>
      <c r="AT278">
        <v>5</v>
      </c>
      <c r="AU278" s="18">
        <v>2475</v>
      </c>
      <c r="AV278" s="18"/>
      <c r="AW278" s="18"/>
      <c r="AX278" s="18"/>
      <c r="AY278" s="18"/>
      <c r="AZ278" s="18"/>
      <c r="BA278" s="18">
        <v>2475</v>
      </c>
    </row>
    <row r="279" spans="25:53" x14ac:dyDescent="0.35">
      <c r="Z279" s="57">
        <v>45101</v>
      </c>
      <c r="AA279" t="s">
        <v>1651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6</v>
      </c>
      <c r="AU279" s="18">
        <v>4950</v>
      </c>
      <c r="AV279" s="18"/>
      <c r="AW279" s="18"/>
      <c r="AX279" s="18"/>
      <c r="AY279" s="18"/>
      <c r="AZ279" s="18"/>
      <c r="BA279" s="18">
        <v>4950</v>
      </c>
    </row>
    <row r="280" spans="25:53" x14ac:dyDescent="0.35">
      <c r="Y280">
        <v>7</v>
      </c>
      <c r="Z280" s="57">
        <v>45113</v>
      </c>
      <c r="AA280" t="s">
        <v>1715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7</v>
      </c>
      <c r="AU280" s="18">
        <v>8043.5</v>
      </c>
      <c r="AV280" s="18"/>
      <c r="AW280" s="18"/>
      <c r="AX280" s="18"/>
      <c r="AY280" s="18"/>
      <c r="AZ280" s="18"/>
      <c r="BA280" s="18">
        <v>8043.5</v>
      </c>
    </row>
    <row r="281" spans="25:53" x14ac:dyDescent="0.35">
      <c r="Y281">
        <v>8</v>
      </c>
      <c r="Z281" s="57">
        <v>45139</v>
      </c>
      <c r="AA281" t="s">
        <v>1795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8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5:53" x14ac:dyDescent="0.35">
      <c r="Z282" s="57">
        <v>45145</v>
      </c>
      <c r="AA282" t="s">
        <v>1805</v>
      </c>
      <c r="AB282" s="18">
        <v>0</v>
      </c>
      <c r="AC282" s="18"/>
      <c r="AD282" s="18"/>
      <c r="AE282" s="18"/>
      <c r="AF282" s="18"/>
      <c r="AG282" s="18"/>
      <c r="AH282" s="18">
        <v>0</v>
      </c>
      <c r="AT282">
        <v>9</v>
      </c>
      <c r="AU282" s="18">
        <v>2613.5</v>
      </c>
      <c r="AV282" s="18"/>
      <c r="AW282" s="18"/>
      <c r="AX282" s="18"/>
      <c r="AY282" s="18"/>
      <c r="AZ282" s="18"/>
      <c r="BA282" s="18">
        <v>2613.5</v>
      </c>
    </row>
    <row r="283" spans="25:53" x14ac:dyDescent="0.35">
      <c r="Z283" s="57">
        <v>45155</v>
      </c>
      <c r="AA283" t="s">
        <v>1821</v>
      </c>
      <c r="AB283" s="18">
        <v>0</v>
      </c>
      <c r="AC283" s="18"/>
      <c r="AD283" s="18"/>
      <c r="AE283" s="18"/>
      <c r="AF283" s="18"/>
      <c r="AG283" s="18"/>
      <c r="AH283" s="18">
        <v>0</v>
      </c>
      <c r="AT283">
        <v>10</v>
      </c>
      <c r="AU283" s="18">
        <v>5096</v>
      </c>
      <c r="AV283" s="18"/>
      <c r="AW283" s="18"/>
      <c r="AX283" s="18"/>
      <c r="AY283" s="18"/>
      <c r="AZ283" s="18"/>
      <c r="BA283" s="18">
        <v>5096</v>
      </c>
    </row>
    <row r="284" spans="25:53" x14ac:dyDescent="0.35">
      <c r="Y284">
        <v>9</v>
      </c>
      <c r="Z284" s="57">
        <v>45175</v>
      </c>
      <c r="AA284" t="s">
        <v>1886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11</v>
      </c>
      <c r="AU284" s="18">
        <v>5326.5</v>
      </c>
      <c r="AV284" s="18"/>
      <c r="AW284" s="18"/>
      <c r="AX284" s="18"/>
      <c r="AY284" s="18"/>
      <c r="AZ284" s="18"/>
      <c r="BA284" s="18">
        <v>5326.5</v>
      </c>
    </row>
    <row r="285" spans="25:53" x14ac:dyDescent="0.35">
      <c r="AA285" t="s">
        <v>1888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12</v>
      </c>
      <c r="AU285" s="18">
        <v>16361.5</v>
      </c>
      <c r="AV285" s="18"/>
      <c r="AW285" s="18"/>
      <c r="AX285" s="18"/>
      <c r="AY285" s="18"/>
      <c r="AZ285" s="18"/>
      <c r="BA285" s="18">
        <v>16361.5</v>
      </c>
    </row>
    <row r="286" spans="25:53" x14ac:dyDescent="0.35">
      <c r="Z286" s="57">
        <v>45183</v>
      </c>
      <c r="AA286" t="s">
        <v>1900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4</v>
      </c>
      <c r="AU286" s="18">
        <v>1965</v>
      </c>
      <c r="AV286" s="18"/>
      <c r="AW286" s="18"/>
      <c r="AX286" s="18"/>
      <c r="AY286" s="18"/>
      <c r="AZ286" s="18"/>
      <c r="BA286" s="18">
        <v>1965</v>
      </c>
    </row>
    <row r="287" spans="25:53" x14ac:dyDescent="0.35">
      <c r="Z287" t="s">
        <v>1916</v>
      </c>
      <c r="AA287" t="s">
        <v>1915</v>
      </c>
      <c r="AB287" s="18">
        <v>0</v>
      </c>
      <c r="AC287" s="18"/>
      <c r="AD287" s="18"/>
      <c r="AE287" s="18"/>
      <c r="AF287" s="18"/>
      <c r="AG287" s="18"/>
      <c r="AH287" s="18">
        <v>0</v>
      </c>
      <c r="AR287" s="36" t="s">
        <v>501</v>
      </c>
      <c r="AS287" s="36"/>
      <c r="AT287" s="36"/>
      <c r="AU287" s="37">
        <v>46831</v>
      </c>
      <c r="AV287" s="37"/>
      <c r="AW287" s="37"/>
      <c r="AX287" s="37"/>
      <c r="AY287" s="37"/>
      <c r="AZ287" s="37"/>
      <c r="BA287" s="37">
        <v>46831</v>
      </c>
    </row>
    <row r="288" spans="25:53" x14ac:dyDescent="0.35">
      <c r="Y288">
        <v>10</v>
      </c>
      <c r="Z288" s="57">
        <v>45201</v>
      </c>
      <c r="AA288" t="s">
        <v>1990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R288" t="s">
        <v>638</v>
      </c>
      <c r="AS288">
        <v>2022</v>
      </c>
      <c r="AT288">
        <v>3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Z289" t="s">
        <v>2006</v>
      </c>
      <c r="AA289" t="s">
        <v>2007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5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Y290">
        <v>11</v>
      </c>
      <c r="Z290" s="57">
        <v>45239</v>
      </c>
      <c r="AA290" t="s">
        <v>2105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6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5">
      <c r="Z291" s="57">
        <v>45245</v>
      </c>
      <c r="AA291" t="s">
        <v>2111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9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5">
      <c r="Z292" s="57">
        <v>45251</v>
      </c>
      <c r="AA292" t="s">
        <v>2119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11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5">
      <c r="Y293">
        <v>12</v>
      </c>
      <c r="Z293" s="57">
        <v>45262</v>
      </c>
      <c r="AA293" t="s">
        <v>2166</v>
      </c>
      <c r="AB293" s="18">
        <v>5479.9</v>
      </c>
      <c r="AC293" s="18"/>
      <c r="AD293" s="18"/>
      <c r="AE293" s="18"/>
      <c r="AF293" s="18"/>
      <c r="AG293" s="18"/>
      <c r="AH293" s="18">
        <v>5479.9</v>
      </c>
      <c r="AT293">
        <v>12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Z294" s="57">
        <v>45276</v>
      </c>
      <c r="AA294" t="s">
        <v>2181</v>
      </c>
      <c r="AB294" s="18">
        <v>5955.9</v>
      </c>
      <c r="AC294" s="18"/>
      <c r="AD294" s="18"/>
      <c r="AE294" s="18"/>
      <c r="AF294" s="18"/>
      <c r="AG294" s="18"/>
      <c r="AH294" s="18">
        <v>5955.9</v>
      </c>
      <c r="AT294">
        <v>4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4</v>
      </c>
      <c r="Z295" t="s">
        <v>1459</v>
      </c>
      <c r="AA295" t="s">
        <v>1457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S295">
        <v>2023</v>
      </c>
      <c r="AT295">
        <v>1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W296" s="36" t="s">
        <v>264</v>
      </c>
      <c r="X296" s="36"/>
      <c r="Y296" s="36"/>
      <c r="Z296" s="36"/>
      <c r="AA296" s="36"/>
      <c r="AB296" s="37">
        <v>11435.8</v>
      </c>
      <c r="AC296" s="37"/>
      <c r="AD296" s="37"/>
      <c r="AE296" s="37"/>
      <c r="AF296" s="37"/>
      <c r="AG296" s="37"/>
      <c r="AH296" s="37">
        <v>11435.8</v>
      </c>
      <c r="AT296">
        <v>2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W297" t="s">
        <v>281</v>
      </c>
      <c r="X297">
        <v>2021</v>
      </c>
      <c r="Y297">
        <v>2</v>
      </c>
      <c r="Z297" s="57">
        <v>44253</v>
      </c>
      <c r="AA297" t="s">
        <v>279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3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Y298">
        <v>4</v>
      </c>
      <c r="Z298" s="57">
        <v>44294</v>
      </c>
      <c r="AA298" t="s">
        <v>326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100</v>
      </c>
      <c r="AV298" s="18"/>
      <c r="AW298" s="18"/>
      <c r="AX298" s="18"/>
      <c r="AY298" s="18"/>
      <c r="AZ298" s="18"/>
      <c r="BA298" s="18">
        <v>100</v>
      </c>
    </row>
    <row r="299" spans="23:53" x14ac:dyDescent="0.35">
      <c r="W299" s="36" t="s">
        <v>282</v>
      </c>
      <c r="X299" s="36"/>
      <c r="Y299" s="36"/>
      <c r="Z299" s="36"/>
      <c r="AA299" s="36"/>
      <c r="AB299" s="37">
        <v>0</v>
      </c>
      <c r="AC299" s="37"/>
      <c r="AD299" s="37"/>
      <c r="AE299" s="37"/>
      <c r="AF299" s="37"/>
      <c r="AG299" s="37"/>
      <c r="AH299" s="37">
        <v>0</v>
      </c>
      <c r="AT299">
        <v>9</v>
      </c>
      <c r="AU299" s="18">
        <v>6699</v>
      </c>
      <c r="AV299" s="18"/>
      <c r="AW299" s="18"/>
      <c r="AX299" s="18"/>
      <c r="AY299" s="18"/>
      <c r="AZ299" s="18"/>
      <c r="BA299" s="18">
        <v>6699</v>
      </c>
    </row>
    <row r="300" spans="23:53" x14ac:dyDescent="0.35">
      <c r="W300" t="s">
        <v>290</v>
      </c>
      <c r="X300">
        <v>2021</v>
      </c>
      <c r="Y300">
        <v>3</v>
      </c>
      <c r="Z300" s="57">
        <v>44265</v>
      </c>
      <c r="AA300" t="s">
        <v>316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10</v>
      </c>
      <c r="AU300" s="18">
        <v>6150</v>
      </c>
      <c r="AV300" s="18"/>
      <c r="AW300" s="18"/>
      <c r="AX300" s="18"/>
      <c r="AY300" s="18"/>
      <c r="AZ300" s="18"/>
      <c r="BA300" s="18">
        <v>6150</v>
      </c>
    </row>
    <row r="301" spans="23:53" x14ac:dyDescent="0.35">
      <c r="W301" s="36" t="s">
        <v>292</v>
      </c>
      <c r="X301" s="36"/>
      <c r="Y301" s="36"/>
      <c r="Z301" s="36"/>
      <c r="AA301" s="36"/>
      <c r="AB301" s="37">
        <v>0</v>
      </c>
      <c r="AC301" s="37"/>
      <c r="AD301" s="37"/>
      <c r="AE301" s="37"/>
      <c r="AF301" s="37"/>
      <c r="AG301" s="37"/>
      <c r="AH301" s="37">
        <v>0</v>
      </c>
      <c r="AT301">
        <v>12</v>
      </c>
      <c r="AU301" s="18">
        <v>9018</v>
      </c>
      <c r="AV301" s="18"/>
      <c r="AW301" s="18"/>
      <c r="AX301" s="18"/>
      <c r="AY301" s="18"/>
      <c r="AZ301" s="18"/>
      <c r="BA301" s="18">
        <v>9018</v>
      </c>
    </row>
    <row r="302" spans="23:53" x14ac:dyDescent="0.35">
      <c r="W302" t="s">
        <v>376</v>
      </c>
      <c r="X302">
        <v>2021</v>
      </c>
      <c r="Y302">
        <v>9</v>
      </c>
      <c r="Z302" s="57">
        <v>44460</v>
      </c>
      <c r="AA302" t="s">
        <v>374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4</v>
      </c>
      <c r="AU302" s="18">
        <v>617.20000000000005</v>
      </c>
      <c r="AV302" s="18"/>
      <c r="AW302" s="18"/>
      <c r="AX302" s="18"/>
      <c r="AY302" s="18"/>
      <c r="AZ302" s="18"/>
      <c r="BA302" s="18">
        <v>617.20000000000005</v>
      </c>
    </row>
    <row r="303" spans="23:53" x14ac:dyDescent="0.35">
      <c r="W303" s="36" t="s">
        <v>383</v>
      </c>
      <c r="X303" s="36"/>
      <c r="Y303" s="36"/>
      <c r="Z303" s="36"/>
      <c r="AA303" s="36"/>
      <c r="AB303" s="37">
        <v>0</v>
      </c>
      <c r="AC303" s="37"/>
      <c r="AD303" s="37"/>
      <c r="AE303" s="37"/>
      <c r="AF303" s="37"/>
      <c r="AG303" s="37"/>
      <c r="AH303" s="37">
        <v>0</v>
      </c>
      <c r="AR303" s="36" t="s">
        <v>642</v>
      </c>
      <c r="AS303" s="36"/>
      <c r="AT303" s="36"/>
      <c r="AU303" s="37">
        <v>22584.2</v>
      </c>
      <c r="AV303" s="37"/>
      <c r="AW303" s="37"/>
      <c r="AX303" s="37"/>
      <c r="AY303" s="37"/>
      <c r="AZ303" s="37"/>
      <c r="BA303" s="37">
        <v>22584.2</v>
      </c>
    </row>
    <row r="304" spans="23:53" x14ac:dyDescent="0.35">
      <c r="W304" t="s">
        <v>401</v>
      </c>
      <c r="X304">
        <v>2021</v>
      </c>
      <c r="Y304">
        <v>10</v>
      </c>
      <c r="Z304" s="57">
        <v>44471</v>
      </c>
      <c r="AA304" t="s">
        <v>399</v>
      </c>
      <c r="AB304" s="18">
        <v>0</v>
      </c>
      <c r="AC304" s="18"/>
      <c r="AD304" s="18"/>
      <c r="AE304" s="18"/>
      <c r="AF304" s="18"/>
      <c r="AG304" s="18"/>
      <c r="AH304" s="18">
        <v>0</v>
      </c>
      <c r="AR304" t="s">
        <v>666</v>
      </c>
      <c r="AS304">
        <v>2022</v>
      </c>
      <c r="AT304">
        <v>3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4:53" x14ac:dyDescent="0.35">
      <c r="Z305" s="57">
        <v>44474</v>
      </c>
      <c r="AA305" t="s">
        <v>402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5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4:53" x14ac:dyDescent="0.35">
      <c r="Z306" s="57">
        <v>44482</v>
      </c>
      <c r="AA306" t="s">
        <v>416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6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4:53" x14ac:dyDescent="0.35">
      <c r="Z307" s="57">
        <v>44483</v>
      </c>
      <c r="AA307" t="s">
        <v>417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4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4:53" x14ac:dyDescent="0.35">
      <c r="Z308" s="57">
        <v>44497</v>
      </c>
      <c r="AA308" t="s">
        <v>448</v>
      </c>
      <c r="AB308" s="18">
        <v>0</v>
      </c>
      <c r="AC308" s="18"/>
      <c r="AD308" s="18"/>
      <c r="AE308" s="18"/>
      <c r="AF308" s="18"/>
      <c r="AG308" s="18"/>
      <c r="AH308" s="18">
        <v>0</v>
      </c>
      <c r="AS308">
        <v>2023</v>
      </c>
      <c r="AT308">
        <v>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4:53" x14ac:dyDescent="0.35">
      <c r="Y309">
        <v>11</v>
      </c>
      <c r="Z309" s="57">
        <v>44502</v>
      </c>
      <c r="AA309" t="s">
        <v>458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4:53" x14ac:dyDescent="0.35">
      <c r="Z310" s="57">
        <v>44513</v>
      </c>
      <c r="AA310" t="s">
        <v>478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680</v>
      </c>
      <c r="AS310" s="36"/>
      <c r="AT310" s="36"/>
      <c r="AU310" s="37">
        <v>0</v>
      </c>
      <c r="AV310" s="37"/>
      <c r="AW310" s="37"/>
      <c r="AX310" s="37"/>
      <c r="AY310" s="37"/>
      <c r="AZ310" s="37"/>
      <c r="BA310" s="37">
        <v>0</v>
      </c>
    </row>
    <row r="311" spans="24:53" x14ac:dyDescent="0.35">
      <c r="Z311" s="57">
        <v>44526</v>
      </c>
      <c r="AA311" t="s">
        <v>482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710</v>
      </c>
      <c r="AS311">
        <v>2022</v>
      </c>
      <c r="AT311">
        <v>4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4:53" x14ac:dyDescent="0.35">
      <c r="AA312" t="s">
        <v>483</v>
      </c>
      <c r="AB312" s="18">
        <v>0</v>
      </c>
      <c r="AC312" s="18"/>
      <c r="AD312" s="18"/>
      <c r="AE312" s="18"/>
      <c r="AF312" s="18"/>
      <c r="AG312" s="18"/>
      <c r="AH312" s="18">
        <v>0</v>
      </c>
      <c r="AR312" s="36" t="s">
        <v>755</v>
      </c>
      <c r="AS312" s="36"/>
      <c r="AT312" s="36"/>
      <c r="AU312" s="37">
        <v>0</v>
      </c>
      <c r="AV312" s="37"/>
      <c r="AW312" s="37"/>
      <c r="AX312" s="37"/>
      <c r="AY312" s="37"/>
      <c r="AZ312" s="37"/>
      <c r="BA312" s="37">
        <v>0</v>
      </c>
    </row>
    <row r="313" spans="24:53" x14ac:dyDescent="0.35">
      <c r="Y313">
        <v>12</v>
      </c>
      <c r="Z313" s="57">
        <v>44561</v>
      </c>
      <c r="AA313" t="s">
        <v>537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R313" t="s">
        <v>774</v>
      </c>
      <c r="AS313">
        <v>2022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4:53" x14ac:dyDescent="0.35">
      <c r="X314">
        <v>2022</v>
      </c>
      <c r="Y314">
        <v>1</v>
      </c>
      <c r="Z314" s="57">
        <v>44567</v>
      </c>
      <c r="AA314" t="s">
        <v>548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4:53" x14ac:dyDescent="0.35">
      <c r="Z315" s="57">
        <v>44574</v>
      </c>
      <c r="AA315" t="s">
        <v>558</v>
      </c>
      <c r="AB315" s="18">
        <v>0</v>
      </c>
      <c r="AC315" s="18"/>
      <c r="AD315" s="18"/>
      <c r="AE315" s="18"/>
      <c r="AF315" s="18"/>
      <c r="AG315" s="18"/>
      <c r="AH315" s="18">
        <v>0</v>
      </c>
      <c r="AR315" s="36" t="s">
        <v>799</v>
      </c>
      <c r="AS315" s="36"/>
      <c r="AT315" s="36"/>
      <c r="AU315" s="37">
        <v>0</v>
      </c>
      <c r="AV315" s="37"/>
      <c r="AW315" s="37"/>
      <c r="AX315" s="37"/>
      <c r="AY315" s="37"/>
      <c r="AZ315" s="37"/>
      <c r="BA315" s="37">
        <v>0</v>
      </c>
    </row>
    <row r="316" spans="24:53" x14ac:dyDescent="0.35">
      <c r="Z316" s="57">
        <v>44583</v>
      </c>
      <c r="AA316" t="s">
        <v>566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t="s">
        <v>785</v>
      </c>
      <c r="AS316">
        <v>2022</v>
      </c>
      <c r="AT316">
        <v>5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4:53" x14ac:dyDescent="0.35">
      <c r="Y317">
        <v>2</v>
      </c>
      <c r="Z317" s="57">
        <v>44602</v>
      </c>
      <c r="AA317" t="s">
        <v>602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8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4:53" x14ac:dyDescent="0.35">
      <c r="Z318" s="57">
        <v>44614</v>
      </c>
      <c r="AA318" t="s">
        <v>609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4:53" x14ac:dyDescent="0.35">
      <c r="Y319">
        <v>3</v>
      </c>
      <c r="Z319" s="57">
        <v>44631</v>
      </c>
      <c r="AA319" t="s">
        <v>644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12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4:53" x14ac:dyDescent="0.35">
      <c r="Z320" s="57">
        <v>44637</v>
      </c>
      <c r="AA320" t="s">
        <v>650</v>
      </c>
      <c r="AB320" s="18">
        <v>0</v>
      </c>
      <c r="AC320" s="18"/>
      <c r="AD320" s="18"/>
      <c r="AE320" s="18"/>
      <c r="AF320" s="18"/>
      <c r="AG320" s="18"/>
      <c r="AH320" s="18">
        <v>0</v>
      </c>
      <c r="AS320">
        <v>2023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4:53" x14ac:dyDescent="0.35">
      <c r="Y321">
        <v>5</v>
      </c>
      <c r="Z321" s="57">
        <v>44704</v>
      </c>
      <c r="AA321" t="s">
        <v>795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12</v>
      </c>
      <c r="AU321" s="18">
        <v>946.3</v>
      </c>
      <c r="AV321" s="18"/>
      <c r="AW321" s="18"/>
      <c r="AX321" s="18"/>
      <c r="AY321" s="18"/>
      <c r="AZ321" s="18"/>
      <c r="BA321" s="18">
        <v>946.3</v>
      </c>
    </row>
    <row r="322" spans="24:53" x14ac:dyDescent="0.35">
      <c r="Y322">
        <v>6</v>
      </c>
      <c r="Z322" s="57">
        <v>44740</v>
      </c>
      <c r="AA322" t="s">
        <v>847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s="36" t="s">
        <v>800</v>
      </c>
      <c r="AS322" s="36"/>
      <c r="AT322" s="36"/>
      <c r="AU322" s="37">
        <v>946.3</v>
      </c>
      <c r="AV322" s="37"/>
      <c r="AW322" s="37"/>
      <c r="AX322" s="37"/>
      <c r="AY322" s="37"/>
      <c r="AZ322" s="37"/>
      <c r="BA322" s="37">
        <v>946.3</v>
      </c>
    </row>
    <row r="323" spans="24:53" x14ac:dyDescent="0.35">
      <c r="Y323">
        <v>7</v>
      </c>
      <c r="Z323" s="57">
        <v>44754</v>
      </c>
      <c r="AA323" t="s">
        <v>858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t="s">
        <v>860</v>
      </c>
      <c r="AS323">
        <v>2022</v>
      </c>
      <c r="AT323">
        <v>7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4:53" x14ac:dyDescent="0.35">
      <c r="Y324">
        <v>8</v>
      </c>
      <c r="Z324" s="57">
        <v>44798</v>
      </c>
      <c r="AA324" t="s">
        <v>916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8</v>
      </c>
      <c r="AU324" s="18">
        <v>0.20000000000004547</v>
      </c>
      <c r="AV324" s="18"/>
      <c r="AW324" s="18"/>
      <c r="AX324" s="18"/>
      <c r="AY324" s="18"/>
      <c r="AZ324" s="18"/>
      <c r="BA324" s="18">
        <v>0.20000000000004547</v>
      </c>
    </row>
    <row r="325" spans="24:53" x14ac:dyDescent="0.35">
      <c r="Z325" s="57">
        <v>44799</v>
      </c>
      <c r="AA325" t="s">
        <v>916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9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4:53" x14ac:dyDescent="0.35">
      <c r="Y326">
        <v>9</v>
      </c>
      <c r="Z326" s="57">
        <v>44827</v>
      </c>
      <c r="AA326" t="s">
        <v>944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11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5">
      <c r="Y327">
        <v>10</v>
      </c>
      <c r="Z327" s="57">
        <v>44845</v>
      </c>
      <c r="AA327" t="s">
        <v>999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2023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5">
      <c r="Y328">
        <v>11</v>
      </c>
      <c r="Z328" s="57">
        <v>44880</v>
      </c>
      <c r="AA328" t="s">
        <v>1067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3784</v>
      </c>
      <c r="AV328" s="18"/>
      <c r="AW328" s="18"/>
      <c r="AX328" s="18"/>
      <c r="AY328" s="18"/>
      <c r="AZ328" s="18"/>
      <c r="BA328" s="18">
        <v>3784</v>
      </c>
    </row>
    <row r="329" spans="24:53" x14ac:dyDescent="0.35">
      <c r="Z329" t="s">
        <v>1070</v>
      </c>
      <c r="AA329" t="s">
        <v>1068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7</v>
      </c>
      <c r="AU329" s="18">
        <v>2516</v>
      </c>
      <c r="AV329" s="18"/>
      <c r="AW329" s="18"/>
      <c r="AX329" s="18"/>
      <c r="AY329" s="18"/>
      <c r="AZ329" s="18"/>
      <c r="BA329" s="18">
        <v>2516</v>
      </c>
    </row>
    <row r="330" spans="24:53" x14ac:dyDescent="0.35">
      <c r="Y330">
        <v>12</v>
      </c>
      <c r="Z330" t="s">
        <v>1135</v>
      </c>
      <c r="AA330" t="s">
        <v>1134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11</v>
      </c>
      <c r="AU330" s="18">
        <v>4987.1000000000004</v>
      </c>
      <c r="AV330" s="18"/>
      <c r="AW330" s="18"/>
      <c r="AX330" s="18"/>
      <c r="AY330" s="18"/>
      <c r="AZ330" s="18"/>
      <c r="BA330" s="18">
        <v>4987.1000000000004</v>
      </c>
    </row>
    <row r="331" spans="24:53" x14ac:dyDescent="0.35">
      <c r="Y331">
        <v>4</v>
      </c>
      <c r="Z331" s="57">
        <v>44659</v>
      </c>
      <c r="AA331" t="s">
        <v>687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6058.6</v>
      </c>
      <c r="AV331" s="18"/>
      <c r="AW331" s="18"/>
      <c r="AX331" s="18"/>
      <c r="AY331" s="18"/>
      <c r="AZ331" s="18"/>
      <c r="BA331" s="18">
        <v>6058.6</v>
      </c>
    </row>
    <row r="332" spans="24:53" x14ac:dyDescent="0.35">
      <c r="Z332" s="57">
        <v>44679</v>
      </c>
      <c r="AA332" t="s">
        <v>727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875</v>
      </c>
      <c r="AS332" s="36"/>
      <c r="AT332" s="36"/>
      <c r="AU332" s="37">
        <v>17345.900000000001</v>
      </c>
      <c r="AV332" s="37"/>
      <c r="AW332" s="37"/>
      <c r="AX332" s="37"/>
      <c r="AY332" s="37"/>
      <c r="AZ332" s="37"/>
      <c r="BA332" s="37">
        <v>17345.900000000001</v>
      </c>
    </row>
    <row r="333" spans="24:53" x14ac:dyDescent="0.35">
      <c r="X333">
        <v>2023</v>
      </c>
      <c r="Y333">
        <v>1</v>
      </c>
      <c r="Z333" s="57">
        <v>44946</v>
      </c>
      <c r="AA333" t="s">
        <v>1195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959</v>
      </c>
      <c r="AS333">
        <v>2022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4:53" x14ac:dyDescent="0.35">
      <c r="Y334">
        <v>2</v>
      </c>
      <c r="Z334" s="57">
        <v>44968</v>
      </c>
      <c r="AA334" t="s">
        <v>1257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S334">
        <v>2023</v>
      </c>
      <c r="AT334">
        <v>1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5">
      <c r="Z335" t="s">
        <v>1280</v>
      </c>
      <c r="AA335" t="s">
        <v>1281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986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4:53" x14ac:dyDescent="0.35">
      <c r="Z336" t="s">
        <v>1284</v>
      </c>
      <c r="AA336" t="s">
        <v>1282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1045</v>
      </c>
      <c r="AS336" t="s">
        <v>1764</v>
      </c>
      <c r="AT336" t="s">
        <v>1764</v>
      </c>
      <c r="AU336" s="18"/>
      <c r="AV336" s="18"/>
      <c r="AW336" s="18"/>
      <c r="AX336" s="18"/>
      <c r="AY336" s="18">
        <v>0</v>
      </c>
      <c r="AZ336" s="18"/>
      <c r="BA336" s="18">
        <v>0</v>
      </c>
    </row>
    <row r="337" spans="25:53" x14ac:dyDescent="0.35">
      <c r="Y337">
        <v>3</v>
      </c>
      <c r="Z337" t="s">
        <v>1322</v>
      </c>
      <c r="AA337" t="s">
        <v>1320</v>
      </c>
      <c r="AB337" s="18">
        <v>-1.1368683772161603E-13</v>
      </c>
      <c r="AC337" s="18"/>
      <c r="AD337" s="18"/>
      <c r="AE337" s="18"/>
      <c r="AF337" s="18"/>
      <c r="AG337" s="18"/>
      <c r="AH337" s="18">
        <v>-1.1368683772161603E-13</v>
      </c>
      <c r="AR337" s="36" t="s">
        <v>1046</v>
      </c>
      <c r="AS337" s="36"/>
      <c r="AT337" s="36"/>
      <c r="AU337" s="37"/>
      <c r="AV337" s="37"/>
      <c r="AW337" s="37"/>
      <c r="AX337" s="37"/>
      <c r="AY337" s="37">
        <v>0</v>
      </c>
      <c r="AZ337" s="37"/>
      <c r="BA337" s="37">
        <v>0</v>
      </c>
    </row>
    <row r="338" spans="25:53" x14ac:dyDescent="0.35">
      <c r="Z338" t="s">
        <v>1325</v>
      </c>
      <c r="AA338" t="s">
        <v>1321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t="s">
        <v>1052</v>
      </c>
      <c r="AS338">
        <v>2022</v>
      </c>
      <c r="AT338">
        <v>11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Z339" t="s">
        <v>1335</v>
      </c>
      <c r="AA339" t="s">
        <v>1338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Y340">
        <v>5</v>
      </c>
      <c r="Z340" s="57">
        <v>45058</v>
      </c>
      <c r="AA340" t="s">
        <v>1542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s="36" t="s">
        <v>1089</v>
      </c>
      <c r="AS340" s="36"/>
      <c r="AT340" s="36"/>
      <c r="AU340" s="37">
        <v>0</v>
      </c>
      <c r="AV340" s="37"/>
      <c r="AW340" s="37"/>
      <c r="AX340" s="37"/>
      <c r="AY340" s="37"/>
      <c r="AZ340" s="37"/>
      <c r="BA340" s="37">
        <v>0</v>
      </c>
    </row>
    <row r="341" spans="25:53" x14ac:dyDescent="0.35">
      <c r="Y341">
        <v>6</v>
      </c>
      <c r="Z341" t="s">
        <v>1612</v>
      </c>
      <c r="AA341" t="s">
        <v>1611</v>
      </c>
      <c r="AB341" s="18">
        <v>3101.8999999999996</v>
      </c>
      <c r="AC341" s="18"/>
      <c r="AD341" s="18"/>
      <c r="AE341" s="18"/>
      <c r="AF341" s="18"/>
      <c r="AG341" s="18"/>
      <c r="AH341" s="18">
        <v>3101.8999999999996</v>
      </c>
      <c r="AR341" t="s">
        <v>1058</v>
      </c>
      <c r="AS341">
        <v>2022</v>
      </c>
      <c r="AT341">
        <v>11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Z342" s="57">
        <v>45091</v>
      </c>
      <c r="AA342" t="s">
        <v>1627</v>
      </c>
      <c r="AB342" s="18">
        <v>410</v>
      </c>
      <c r="AC342" s="18"/>
      <c r="AD342" s="18"/>
      <c r="AE342" s="18"/>
      <c r="AF342" s="18"/>
      <c r="AG342" s="18"/>
      <c r="AH342" s="18">
        <v>410</v>
      </c>
      <c r="AR342" s="36" t="s">
        <v>1090</v>
      </c>
      <c r="AS342" s="36"/>
      <c r="AT342" s="36"/>
      <c r="AU342" s="37">
        <v>0</v>
      </c>
      <c r="AV342" s="37"/>
      <c r="AW342" s="37"/>
      <c r="AX342" s="37"/>
      <c r="AY342" s="37"/>
      <c r="AZ342" s="37"/>
      <c r="BA342" s="37">
        <v>0</v>
      </c>
    </row>
    <row r="343" spans="25:53" x14ac:dyDescent="0.35">
      <c r="Z343" s="57">
        <v>45101</v>
      </c>
      <c r="AA343" t="s">
        <v>1652</v>
      </c>
      <c r="AB343" s="18">
        <v>5329.9</v>
      </c>
      <c r="AC343" s="18"/>
      <c r="AD343" s="18"/>
      <c r="AE343" s="18"/>
      <c r="AF343" s="18"/>
      <c r="AG343" s="18"/>
      <c r="AH343" s="18">
        <v>5329.9</v>
      </c>
      <c r="AR343" t="s">
        <v>1102</v>
      </c>
      <c r="AS343">
        <v>2022</v>
      </c>
      <c r="AT343">
        <v>11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Y344">
        <v>7</v>
      </c>
      <c r="Z344" t="s">
        <v>1725</v>
      </c>
      <c r="AA344" t="s">
        <v>1724</v>
      </c>
      <c r="AB344" s="18">
        <v>5238.8999999999996</v>
      </c>
      <c r="AC344" s="18"/>
      <c r="AD344" s="18"/>
      <c r="AE344" s="18"/>
      <c r="AF344" s="18"/>
      <c r="AG344" s="18"/>
      <c r="AH344" s="18">
        <v>5238.8999999999996</v>
      </c>
      <c r="AR344" s="36" t="s">
        <v>1105</v>
      </c>
      <c r="AS344" s="36"/>
      <c r="AT344" s="36"/>
      <c r="AU344" s="37">
        <v>0</v>
      </c>
      <c r="AV344" s="37"/>
      <c r="AW344" s="37"/>
      <c r="AX344" s="37"/>
      <c r="AY344" s="37"/>
      <c r="AZ344" s="37"/>
      <c r="BA344" s="37">
        <v>0</v>
      </c>
    </row>
    <row r="345" spans="25:53" x14ac:dyDescent="0.35">
      <c r="Z345" s="57">
        <v>45127</v>
      </c>
      <c r="AA345" t="s">
        <v>1727</v>
      </c>
      <c r="AB345" s="18">
        <v>420</v>
      </c>
      <c r="AC345" s="18"/>
      <c r="AD345" s="18"/>
      <c r="AE345" s="18"/>
      <c r="AF345" s="18"/>
      <c r="AG345" s="18"/>
      <c r="AH345" s="18">
        <v>420</v>
      </c>
      <c r="AR345" t="s">
        <v>1101</v>
      </c>
      <c r="AS345">
        <v>2022</v>
      </c>
      <c r="AT345">
        <v>11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Y346">
        <v>8</v>
      </c>
      <c r="Z346" s="57">
        <v>45142</v>
      </c>
      <c r="AA346" t="s">
        <v>1799</v>
      </c>
      <c r="AB346" s="18">
        <v>3565.5</v>
      </c>
      <c r="AC346" s="18"/>
      <c r="AD346" s="18"/>
      <c r="AE346" s="18"/>
      <c r="AF346" s="18"/>
      <c r="AG346" s="18"/>
      <c r="AH346" s="18">
        <v>3565.5</v>
      </c>
      <c r="AR346" s="36" t="s">
        <v>1106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5:53" x14ac:dyDescent="0.35">
      <c r="Z347" s="57">
        <v>45153</v>
      </c>
      <c r="AA347" t="s">
        <v>1813</v>
      </c>
      <c r="AB347" s="18">
        <v>1738</v>
      </c>
      <c r="AC347" s="18"/>
      <c r="AD347" s="18"/>
      <c r="AE347" s="18"/>
      <c r="AF347" s="18"/>
      <c r="AG347" s="18"/>
      <c r="AH347" s="18">
        <v>1738</v>
      </c>
      <c r="AR347" t="s">
        <v>1197</v>
      </c>
      <c r="AS347">
        <v>2023</v>
      </c>
      <c r="AT347">
        <v>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Z348" s="57">
        <v>45155</v>
      </c>
      <c r="AA348" t="s">
        <v>1822</v>
      </c>
      <c r="AB348" s="18">
        <v>250</v>
      </c>
      <c r="AC348" s="18"/>
      <c r="AD348" s="18"/>
      <c r="AE348" s="18"/>
      <c r="AF348" s="18"/>
      <c r="AG348" s="18"/>
      <c r="AH348" s="18">
        <v>250</v>
      </c>
      <c r="AT348">
        <v>2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Z349" s="57">
        <v>45160</v>
      </c>
      <c r="AA349" t="s">
        <v>1827</v>
      </c>
      <c r="AB349" s="18">
        <v>1738</v>
      </c>
      <c r="AC349" s="18"/>
      <c r="AD349" s="18"/>
      <c r="AE349" s="18"/>
      <c r="AF349" s="18"/>
      <c r="AG349" s="18"/>
      <c r="AH349" s="18">
        <v>1738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Z350" s="57">
        <v>45164</v>
      </c>
      <c r="AA350" t="s">
        <v>1831</v>
      </c>
      <c r="AB350" s="18">
        <v>811.2</v>
      </c>
      <c r="AC350" s="18"/>
      <c r="AD350" s="18"/>
      <c r="AE350" s="18"/>
      <c r="AF350" s="18"/>
      <c r="AG350" s="18"/>
      <c r="AH350" s="18">
        <v>811.2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5">
      <c r="Z351" s="57">
        <v>45168</v>
      </c>
      <c r="AA351" t="s">
        <v>1836</v>
      </c>
      <c r="AB351" s="18">
        <v>1738</v>
      </c>
      <c r="AC351" s="18"/>
      <c r="AD351" s="18"/>
      <c r="AE351" s="18"/>
      <c r="AF351" s="18"/>
      <c r="AG351" s="18"/>
      <c r="AH351" s="18">
        <v>1738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Y352">
        <v>9</v>
      </c>
      <c r="Z352" s="57">
        <v>45177</v>
      </c>
      <c r="AA352" t="s">
        <v>1890</v>
      </c>
      <c r="AB352" s="18">
        <v>3005.6</v>
      </c>
      <c r="AC352" s="18"/>
      <c r="AD352" s="18"/>
      <c r="AE352" s="18"/>
      <c r="AF352" s="18"/>
      <c r="AG352" s="18"/>
      <c r="AH352" s="18">
        <v>3005.6</v>
      </c>
      <c r="AT352">
        <v>7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5:53" x14ac:dyDescent="0.35">
      <c r="Z353" s="57">
        <v>45182</v>
      </c>
      <c r="AA353" t="s">
        <v>1903</v>
      </c>
      <c r="AB353" s="18">
        <v>322.5</v>
      </c>
      <c r="AC353" s="18"/>
      <c r="AD353" s="18"/>
      <c r="AE353" s="18"/>
      <c r="AF353" s="18"/>
      <c r="AG353" s="18"/>
      <c r="AH353" s="18">
        <v>322.5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5:53" x14ac:dyDescent="0.35">
      <c r="Z354" s="57">
        <v>45192</v>
      </c>
      <c r="AA354" t="s">
        <v>1917</v>
      </c>
      <c r="AB354" s="18">
        <v>2128</v>
      </c>
      <c r="AC354" s="18"/>
      <c r="AD354" s="18"/>
      <c r="AE354" s="18"/>
      <c r="AF354" s="18"/>
      <c r="AG354" s="18"/>
      <c r="AH354" s="18">
        <v>2128</v>
      </c>
      <c r="AT354">
        <v>9</v>
      </c>
      <c r="AU354" s="18">
        <v>5258.3</v>
      </c>
      <c r="AV354" s="18"/>
      <c r="AW354" s="18"/>
      <c r="AX354" s="18"/>
      <c r="AY354" s="18"/>
      <c r="AZ354" s="18"/>
      <c r="BA354" s="18">
        <v>5258.3</v>
      </c>
    </row>
    <row r="355" spans="25:53" x14ac:dyDescent="0.35">
      <c r="Z355" s="57">
        <v>45195</v>
      </c>
      <c r="AA355" t="s">
        <v>1921</v>
      </c>
      <c r="AB355" s="18">
        <v>1196.2</v>
      </c>
      <c r="AC355" s="18"/>
      <c r="AD355" s="18"/>
      <c r="AE355" s="18"/>
      <c r="AF355" s="18"/>
      <c r="AG355" s="18"/>
      <c r="AH355" s="18">
        <v>1196.2</v>
      </c>
      <c r="AT355">
        <v>10</v>
      </c>
      <c r="AU355" s="18">
        <v>2740</v>
      </c>
      <c r="AV355" s="18"/>
      <c r="AW355" s="18"/>
      <c r="AX355" s="18"/>
      <c r="AY355" s="18"/>
      <c r="AZ355" s="18"/>
      <c r="BA355" s="18">
        <v>2740</v>
      </c>
    </row>
    <row r="356" spans="25:53" x14ac:dyDescent="0.35">
      <c r="Y356">
        <v>10</v>
      </c>
      <c r="Z356" s="57">
        <v>45202</v>
      </c>
      <c r="AA356" t="s">
        <v>1993</v>
      </c>
      <c r="AB356" s="18">
        <v>2615.1999999999998</v>
      </c>
      <c r="AC356" s="18"/>
      <c r="AD356" s="18"/>
      <c r="AE356" s="18"/>
      <c r="AF356" s="18"/>
      <c r="AG356" s="18"/>
      <c r="AH356" s="18">
        <v>2615.1999999999998</v>
      </c>
      <c r="AT356">
        <v>11</v>
      </c>
      <c r="AU356" s="18">
        <v>3078</v>
      </c>
      <c r="AV356" s="18"/>
      <c r="AW356" s="18"/>
      <c r="AX356" s="18"/>
      <c r="AY356" s="18"/>
      <c r="AZ356" s="18"/>
      <c r="BA356" s="18">
        <v>3078</v>
      </c>
    </row>
    <row r="357" spans="25:53" x14ac:dyDescent="0.35">
      <c r="Z357" t="s">
        <v>2011</v>
      </c>
      <c r="AA357" t="s">
        <v>2012</v>
      </c>
      <c r="AB357" s="18">
        <v>1738</v>
      </c>
      <c r="AC357" s="18"/>
      <c r="AD357" s="18"/>
      <c r="AE357" s="18"/>
      <c r="AF357" s="18"/>
      <c r="AG357" s="18"/>
      <c r="AH357" s="18">
        <v>1738</v>
      </c>
      <c r="AT357">
        <v>4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5:53" x14ac:dyDescent="0.35">
      <c r="Z358" s="57">
        <v>45225</v>
      </c>
      <c r="AA358" t="s">
        <v>2033</v>
      </c>
      <c r="AB358" s="18">
        <v>2535.5</v>
      </c>
      <c r="AC358" s="18"/>
      <c r="AD358" s="18"/>
      <c r="AE358" s="18"/>
      <c r="AF358" s="18"/>
      <c r="AG358" s="18"/>
      <c r="AH358" s="18">
        <v>2535.5</v>
      </c>
      <c r="AR358" s="36" t="s">
        <v>1233</v>
      </c>
      <c r="AS358" s="36"/>
      <c r="AT358" s="36"/>
      <c r="AU358" s="37">
        <v>11076.3</v>
      </c>
      <c r="AV358" s="37"/>
      <c r="AW358" s="37"/>
      <c r="AX358" s="37"/>
      <c r="AY358" s="37"/>
      <c r="AZ358" s="37"/>
      <c r="BA358" s="37">
        <v>11076.3</v>
      </c>
    </row>
    <row r="359" spans="25:53" x14ac:dyDescent="0.35">
      <c r="Z359" s="57">
        <v>45226</v>
      </c>
      <c r="AA359" t="s">
        <v>2035</v>
      </c>
      <c r="AB359" s="18">
        <v>648</v>
      </c>
      <c r="AC359" s="18"/>
      <c r="AD359" s="18"/>
      <c r="AE359" s="18"/>
      <c r="AF359" s="18"/>
      <c r="AG359" s="18"/>
      <c r="AH359" s="18">
        <v>648</v>
      </c>
      <c r="AR359" t="s">
        <v>1258</v>
      </c>
      <c r="AS359">
        <v>2023</v>
      </c>
      <c r="AT359">
        <v>2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5:53" x14ac:dyDescent="0.35">
      <c r="Y360">
        <v>11</v>
      </c>
      <c r="Z360" s="57">
        <v>45233</v>
      </c>
      <c r="AA360" t="s">
        <v>2099</v>
      </c>
      <c r="AB360" s="18">
        <v>2418</v>
      </c>
      <c r="AC360" s="18"/>
      <c r="AD360" s="18"/>
      <c r="AE360" s="18"/>
      <c r="AF360" s="18"/>
      <c r="AG360" s="18"/>
      <c r="AH360" s="18">
        <v>2418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5:53" x14ac:dyDescent="0.35">
      <c r="Z361" s="57">
        <v>45245</v>
      </c>
      <c r="AA361" t="s">
        <v>2116</v>
      </c>
      <c r="AB361" s="18">
        <v>3085.5</v>
      </c>
      <c r="AC361" s="18"/>
      <c r="AD361" s="18"/>
      <c r="AE361" s="18"/>
      <c r="AF361" s="18"/>
      <c r="AG361" s="18"/>
      <c r="AH361" s="18">
        <v>3085.5</v>
      </c>
      <c r="AR361" s="36" t="s">
        <v>1388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5:53" x14ac:dyDescent="0.35">
      <c r="Z362" s="57">
        <v>45259</v>
      </c>
      <c r="AA362" t="s">
        <v>2129</v>
      </c>
      <c r="AB362" s="18">
        <v>3424.3</v>
      </c>
      <c r="AC362" s="18"/>
      <c r="AD362" s="18"/>
      <c r="AE362" s="18"/>
      <c r="AF362" s="18"/>
      <c r="AG362" s="18"/>
      <c r="AH362" s="18">
        <v>3424.3</v>
      </c>
      <c r="AR362" t="s">
        <v>1305</v>
      </c>
      <c r="AS362">
        <v>2023</v>
      </c>
      <c r="AT362">
        <v>3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5:53" x14ac:dyDescent="0.35">
      <c r="Y363">
        <v>12</v>
      </c>
      <c r="Z363" s="57">
        <v>45268</v>
      </c>
      <c r="AA363" t="s">
        <v>2173</v>
      </c>
      <c r="AB363" s="18">
        <v>2693</v>
      </c>
      <c r="AC363" s="18"/>
      <c r="AD363" s="18"/>
      <c r="AE363" s="18"/>
      <c r="AF363" s="18"/>
      <c r="AG363" s="18"/>
      <c r="AH363" s="18">
        <v>2693</v>
      </c>
      <c r="AR363" s="36" t="s">
        <v>1389</v>
      </c>
      <c r="AS363" s="36"/>
      <c r="AT363" s="36"/>
      <c r="AU363" s="37">
        <v>0</v>
      </c>
      <c r="AV363" s="37"/>
      <c r="AW363" s="37"/>
      <c r="AX363" s="37"/>
      <c r="AY363" s="37"/>
      <c r="AZ363" s="37"/>
      <c r="BA363" s="37">
        <v>0</v>
      </c>
    </row>
    <row r="364" spans="25:53" x14ac:dyDescent="0.35">
      <c r="Z364" s="57">
        <v>45279</v>
      </c>
      <c r="AA364" t="s">
        <v>2187</v>
      </c>
      <c r="AB364" s="18">
        <v>2918</v>
      </c>
      <c r="AC364" s="18"/>
      <c r="AD364" s="18"/>
      <c r="AE364" s="18"/>
      <c r="AF364" s="18"/>
      <c r="AG364" s="18"/>
      <c r="AH364" s="18">
        <v>2918</v>
      </c>
      <c r="AR364" t="s">
        <v>1310</v>
      </c>
      <c r="AS364">
        <v>2023</v>
      </c>
      <c r="AT364">
        <v>5</v>
      </c>
      <c r="AU364" s="18"/>
      <c r="AV364" s="18"/>
      <c r="AW364" s="18"/>
      <c r="AX364" s="18"/>
      <c r="AY364" s="18"/>
      <c r="AZ364" s="18">
        <v>0</v>
      </c>
      <c r="BA364" s="18">
        <v>0</v>
      </c>
    </row>
    <row r="365" spans="25:53" x14ac:dyDescent="0.35">
      <c r="Z365" s="57">
        <v>45290</v>
      </c>
      <c r="AA365" t="s">
        <v>2201</v>
      </c>
      <c r="AB365" s="18">
        <v>2353</v>
      </c>
      <c r="AC365" s="18"/>
      <c r="AD365" s="18"/>
      <c r="AE365" s="18"/>
      <c r="AF365" s="18"/>
      <c r="AG365" s="18"/>
      <c r="AH365" s="18">
        <v>2353</v>
      </c>
      <c r="AT365">
        <v>6</v>
      </c>
      <c r="AU365" s="18"/>
      <c r="AV365" s="18"/>
      <c r="AW365" s="18"/>
      <c r="AX365" s="18"/>
      <c r="AY365" s="18"/>
      <c r="AZ365" s="18">
        <v>0</v>
      </c>
      <c r="BA365" s="18">
        <v>0</v>
      </c>
    </row>
    <row r="366" spans="25:53" x14ac:dyDescent="0.35">
      <c r="Y366">
        <v>4</v>
      </c>
      <c r="Z366" t="s">
        <v>1463</v>
      </c>
      <c r="AA366" t="s">
        <v>1462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7</v>
      </c>
      <c r="AU366" s="18"/>
      <c r="AV366" s="18"/>
      <c r="AW366" s="18"/>
      <c r="AX366" s="18"/>
      <c r="AY366" s="18"/>
      <c r="AZ366" s="18">
        <v>0</v>
      </c>
      <c r="BA366" s="18">
        <v>0</v>
      </c>
    </row>
    <row r="367" spans="25:53" x14ac:dyDescent="0.35">
      <c r="AA367" t="s">
        <v>1468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8</v>
      </c>
      <c r="AU367" s="18"/>
      <c r="AV367" s="18"/>
      <c r="AW367" s="18"/>
      <c r="AX367" s="18"/>
      <c r="AY367" s="18"/>
      <c r="AZ367" s="18">
        <v>0</v>
      </c>
      <c r="BA367" s="18">
        <v>0</v>
      </c>
    </row>
    <row r="368" spans="25:53" x14ac:dyDescent="0.35">
      <c r="Z368" s="57">
        <v>45023</v>
      </c>
      <c r="AA368" t="s">
        <v>1413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9</v>
      </c>
      <c r="AU368" s="18"/>
      <c r="AV368" s="18"/>
      <c r="AW368" s="18"/>
      <c r="AX368" s="18"/>
      <c r="AY368" s="18"/>
      <c r="AZ368" s="18">
        <v>0</v>
      </c>
      <c r="BA368" s="18">
        <v>0</v>
      </c>
    </row>
    <row r="369" spans="23:53" x14ac:dyDescent="0.35">
      <c r="W369" s="36" t="s">
        <v>422</v>
      </c>
      <c r="X369" s="36"/>
      <c r="Y369" s="36"/>
      <c r="Z369" s="36"/>
      <c r="AA369" s="36"/>
      <c r="AB369" s="37">
        <v>55422.2</v>
      </c>
      <c r="AC369" s="37"/>
      <c r="AD369" s="37"/>
      <c r="AE369" s="37"/>
      <c r="AF369" s="37"/>
      <c r="AG369" s="37"/>
      <c r="AH369" s="37">
        <v>55422.2</v>
      </c>
      <c r="AT369">
        <v>10</v>
      </c>
      <c r="AU369" s="18"/>
      <c r="AV369" s="18"/>
      <c r="AW369" s="18"/>
      <c r="AX369" s="18"/>
      <c r="AY369" s="18"/>
      <c r="AZ369" s="18">
        <v>0</v>
      </c>
      <c r="BA369" s="18">
        <v>0</v>
      </c>
    </row>
    <row r="370" spans="23:53" x14ac:dyDescent="0.35">
      <c r="W370" t="s">
        <v>410</v>
      </c>
      <c r="X370">
        <v>2021</v>
      </c>
      <c r="Y370">
        <v>10</v>
      </c>
      <c r="Z370" s="57">
        <v>44478</v>
      </c>
      <c r="AA370" t="s">
        <v>408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/>
      <c r="AV370" s="18"/>
      <c r="AW370" s="18"/>
      <c r="AX370" s="18"/>
      <c r="AY370" s="18"/>
      <c r="AZ370" s="18">
        <v>0</v>
      </c>
      <c r="BA370" s="18">
        <v>0</v>
      </c>
    </row>
    <row r="371" spans="23:53" x14ac:dyDescent="0.35">
      <c r="Z371" s="57">
        <v>44481</v>
      </c>
      <c r="AA371" t="s">
        <v>412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/>
      <c r="AV371" s="18"/>
      <c r="AW371" s="18"/>
      <c r="AX371" s="18"/>
      <c r="AY371" s="18"/>
      <c r="AZ371" s="18">
        <v>0</v>
      </c>
      <c r="BA371" s="18">
        <v>0</v>
      </c>
    </row>
    <row r="372" spans="23:53" x14ac:dyDescent="0.35">
      <c r="Z372" s="57">
        <v>44484</v>
      </c>
      <c r="AA372" t="s">
        <v>425</v>
      </c>
      <c r="AB372" s="18">
        <v>0</v>
      </c>
      <c r="AC372" s="18"/>
      <c r="AD372" s="18"/>
      <c r="AE372" s="18"/>
      <c r="AF372" s="18"/>
      <c r="AG372" s="18"/>
      <c r="AH372" s="18">
        <v>0</v>
      </c>
      <c r="AS372">
        <v>2024</v>
      </c>
      <c r="AT372">
        <v>1</v>
      </c>
      <c r="AU372" s="18"/>
      <c r="AV372" s="18"/>
      <c r="AW372" s="18"/>
      <c r="AX372" s="18"/>
      <c r="AY372" s="18"/>
      <c r="AZ372" s="18">
        <v>11904.5</v>
      </c>
      <c r="BA372" s="18">
        <v>11904.5</v>
      </c>
    </row>
    <row r="373" spans="23:53" x14ac:dyDescent="0.35">
      <c r="Z373" s="57">
        <v>44487</v>
      </c>
      <c r="AA373" t="s">
        <v>426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s="36" t="s">
        <v>1390</v>
      </c>
      <c r="AS373" s="36"/>
      <c r="AT373" s="36"/>
      <c r="AU373" s="37"/>
      <c r="AV373" s="37"/>
      <c r="AW373" s="37"/>
      <c r="AX373" s="37"/>
      <c r="AY373" s="37"/>
      <c r="AZ373" s="37">
        <v>11904.5</v>
      </c>
      <c r="BA373" s="37">
        <v>11904.5</v>
      </c>
    </row>
    <row r="374" spans="23:53" x14ac:dyDescent="0.35">
      <c r="Z374" s="57">
        <v>44488</v>
      </c>
      <c r="AA374" t="s">
        <v>427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t="s">
        <v>1421</v>
      </c>
      <c r="AS374">
        <v>2023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5">
      <c r="Z375" s="57">
        <v>44489</v>
      </c>
      <c r="AA375" t="s">
        <v>428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Z376" s="57">
        <v>44495</v>
      </c>
      <c r="AA376" t="s">
        <v>444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7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5">
      <c r="Z377" s="57">
        <v>44496</v>
      </c>
      <c r="AA377" t="s">
        <v>446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4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Y378">
        <v>11</v>
      </c>
      <c r="Z378" s="57">
        <v>44503</v>
      </c>
      <c r="AA378" t="s">
        <v>460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s="36" t="s">
        <v>1437</v>
      </c>
      <c r="AS378" s="36"/>
      <c r="AT378" s="36"/>
      <c r="AU378" s="37">
        <v>0</v>
      </c>
      <c r="AV378" s="37"/>
      <c r="AW378" s="37"/>
      <c r="AX378" s="37"/>
      <c r="AY378" s="37"/>
      <c r="AZ378" s="37"/>
      <c r="BA378" s="37">
        <v>0</v>
      </c>
    </row>
    <row r="379" spans="23:53" x14ac:dyDescent="0.35">
      <c r="Z379" s="57">
        <v>44506</v>
      </c>
      <c r="AA379" t="s">
        <v>465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t="s">
        <v>1454</v>
      </c>
      <c r="AS379">
        <v>2021</v>
      </c>
      <c r="AT379">
        <v>1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5">
      <c r="Z380" s="57">
        <v>44511</v>
      </c>
      <c r="AA380" t="s">
        <v>474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2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AA381" t="s">
        <v>476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5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5">
      <c r="Y382">
        <v>12</v>
      </c>
      <c r="Z382" s="57">
        <v>44537</v>
      </c>
      <c r="AA382" t="s">
        <v>502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10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Z383" s="57">
        <v>44540</v>
      </c>
      <c r="AA383" t="s">
        <v>505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12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5">
      <c r="Z384" s="57">
        <v>44550</v>
      </c>
      <c r="AA384" t="s">
        <v>512</v>
      </c>
      <c r="AB384" s="18">
        <v>0</v>
      </c>
      <c r="AC384" s="18"/>
      <c r="AD384" s="18"/>
      <c r="AE384" s="18"/>
      <c r="AF384" s="18"/>
      <c r="AG384" s="18"/>
      <c r="AH384" s="18">
        <v>0</v>
      </c>
      <c r="AS384">
        <v>2023</v>
      </c>
      <c r="AT384">
        <v>5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Z385" s="57">
        <v>44552</v>
      </c>
      <c r="AA385" t="s">
        <v>523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6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44554</v>
      </c>
      <c r="AA386" t="s">
        <v>530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7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Z387" s="57">
        <v>44557</v>
      </c>
      <c r="AA387" t="s">
        <v>531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9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Z388" s="57">
        <v>44560</v>
      </c>
      <c r="AA388" t="s">
        <v>533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10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X389">
        <v>2022</v>
      </c>
      <c r="Y389">
        <v>1</v>
      </c>
      <c r="Z389" s="57">
        <v>44564</v>
      </c>
      <c r="AA389" t="s">
        <v>547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11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Z390" s="57">
        <v>44568</v>
      </c>
      <c r="AA390" t="s">
        <v>549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4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Z391" s="57">
        <v>44569</v>
      </c>
      <c r="AA391" t="s">
        <v>550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s="36" t="s">
        <v>1529</v>
      </c>
      <c r="AS391" s="36"/>
      <c r="AT391" s="36"/>
      <c r="AU391" s="37">
        <v>0</v>
      </c>
      <c r="AV391" s="37"/>
      <c r="AW391" s="37"/>
      <c r="AX391" s="37"/>
      <c r="AY391" s="37"/>
      <c r="AZ391" s="37"/>
      <c r="BA391" s="37">
        <v>0</v>
      </c>
    </row>
    <row r="392" spans="24:53" x14ac:dyDescent="0.35">
      <c r="Z392" s="57">
        <v>44574</v>
      </c>
      <c r="AA392" t="s">
        <v>559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t="s">
        <v>1698</v>
      </c>
      <c r="AS392">
        <v>2021</v>
      </c>
      <c r="AT392">
        <v>9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s="57">
        <v>44579</v>
      </c>
      <c r="AA393" t="s">
        <v>565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1790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5">
      <c r="Y394">
        <v>2</v>
      </c>
      <c r="Z394" s="57">
        <v>44616</v>
      </c>
      <c r="AA394" t="s">
        <v>610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1621</v>
      </c>
      <c r="AS394">
        <v>2023</v>
      </c>
      <c r="AT394">
        <v>6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s="57">
        <v>44618</v>
      </c>
      <c r="AA395" t="s">
        <v>611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Y396">
        <v>3</v>
      </c>
      <c r="Z396" s="57">
        <v>44634</v>
      </c>
      <c r="AA396" t="s">
        <v>647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1791</v>
      </c>
      <c r="AS396" s="36"/>
      <c r="AT396" s="36"/>
      <c r="AU396" s="37">
        <v>0</v>
      </c>
      <c r="AV396" s="37"/>
      <c r="AW396" s="37"/>
      <c r="AX396" s="37"/>
      <c r="AY396" s="37"/>
      <c r="AZ396" s="37"/>
      <c r="BA396" s="37">
        <v>0</v>
      </c>
    </row>
    <row r="397" spans="24:53" x14ac:dyDescent="0.35">
      <c r="Z397" s="57">
        <v>44635</v>
      </c>
      <c r="AA397" t="s">
        <v>649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1703</v>
      </c>
      <c r="AS397">
        <v>2023</v>
      </c>
      <c r="AT397">
        <v>9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Z398" s="57">
        <v>44638</v>
      </c>
      <c r="AA398" t="s">
        <v>651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1987</v>
      </c>
      <c r="AS398" s="36"/>
      <c r="AT398" s="36"/>
      <c r="AU398" s="37">
        <v>0</v>
      </c>
      <c r="AV398" s="37"/>
      <c r="AW398" s="37"/>
      <c r="AX398" s="37"/>
      <c r="AY398" s="37"/>
      <c r="AZ398" s="37"/>
      <c r="BA398" s="37">
        <v>0</v>
      </c>
    </row>
    <row r="399" spans="24:53" x14ac:dyDescent="0.35">
      <c r="Z399" s="57">
        <v>44643</v>
      </c>
      <c r="AA399" t="s">
        <v>654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1705</v>
      </c>
      <c r="AS399">
        <v>2023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Z400" s="57">
        <v>44645</v>
      </c>
      <c r="AA400" t="s">
        <v>661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12</v>
      </c>
      <c r="AU400" s="18">
        <v>237</v>
      </c>
      <c r="AV400" s="18"/>
      <c r="AW400" s="18"/>
      <c r="AX400" s="18"/>
      <c r="AY400" s="18"/>
      <c r="AZ400" s="18"/>
      <c r="BA400" s="18">
        <v>237</v>
      </c>
    </row>
    <row r="401" spans="25:53" x14ac:dyDescent="0.35">
      <c r="Z401" s="57">
        <v>44649</v>
      </c>
      <c r="AA401" t="s">
        <v>663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s="36" t="s">
        <v>1988</v>
      </c>
      <c r="AS401" s="36"/>
      <c r="AT401" s="36"/>
      <c r="AU401" s="37">
        <v>237</v>
      </c>
      <c r="AV401" s="37"/>
      <c r="AW401" s="37"/>
      <c r="AX401" s="37"/>
      <c r="AY401" s="37"/>
      <c r="AZ401" s="37"/>
      <c r="BA401" s="37">
        <v>237</v>
      </c>
    </row>
    <row r="402" spans="25:53" x14ac:dyDescent="0.35">
      <c r="Y402">
        <v>5</v>
      </c>
      <c r="Z402" s="57">
        <v>44687</v>
      </c>
      <c r="AA402" t="s">
        <v>763</v>
      </c>
      <c r="AB402" s="18">
        <v>0</v>
      </c>
      <c r="AC402" s="18"/>
      <c r="AD402" s="18"/>
      <c r="AE402" s="18"/>
      <c r="AF402" s="18"/>
      <c r="AG402" s="18"/>
      <c r="AH402" s="18">
        <v>0</v>
      </c>
      <c r="AR402" t="s">
        <v>2014</v>
      </c>
      <c r="AS402">
        <v>2023</v>
      </c>
      <c r="AT402">
        <v>10</v>
      </c>
      <c r="AU402" s="18">
        <v>35464</v>
      </c>
      <c r="AV402" s="18"/>
      <c r="AW402" s="18"/>
      <c r="AX402" s="18"/>
      <c r="AY402" s="18"/>
      <c r="AZ402" s="18"/>
      <c r="BA402" s="18">
        <v>35464</v>
      </c>
    </row>
    <row r="403" spans="25:53" x14ac:dyDescent="0.35">
      <c r="Z403" s="57">
        <v>44688</v>
      </c>
      <c r="AA403" t="s">
        <v>765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11</v>
      </c>
      <c r="AU403" s="18">
        <v>50031.199999999997</v>
      </c>
      <c r="AV403" s="18"/>
      <c r="AW403" s="18"/>
      <c r="AX403" s="18"/>
      <c r="AY403" s="18"/>
      <c r="AZ403" s="18"/>
      <c r="BA403" s="18">
        <v>50031.199999999997</v>
      </c>
    </row>
    <row r="404" spans="25:53" x14ac:dyDescent="0.35">
      <c r="Z404" s="57">
        <v>44695</v>
      </c>
      <c r="AA404" t="s">
        <v>778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12</v>
      </c>
      <c r="AU404" s="18">
        <v>83033.5</v>
      </c>
      <c r="AV404" s="18"/>
      <c r="AW404" s="18"/>
      <c r="AX404" s="18"/>
      <c r="AY404" s="18"/>
      <c r="AZ404" s="18"/>
      <c r="BA404" s="18">
        <v>83033.5</v>
      </c>
    </row>
    <row r="405" spans="25:53" x14ac:dyDescent="0.35">
      <c r="Z405" s="57">
        <v>44699</v>
      </c>
      <c r="AA405" t="s">
        <v>781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2040</v>
      </c>
      <c r="AS405" s="36"/>
      <c r="AT405" s="36"/>
      <c r="AU405" s="37">
        <v>168528.7</v>
      </c>
      <c r="AV405" s="37"/>
      <c r="AW405" s="37"/>
      <c r="AX405" s="37"/>
      <c r="AY405" s="37"/>
      <c r="AZ405" s="37"/>
      <c r="BA405" s="37">
        <v>168528.7</v>
      </c>
    </row>
    <row r="406" spans="25:53" x14ac:dyDescent="0.35">
      <c r="Z406" s="57">
        <v>44701</v>
      </c>
      <c r="AA406" t="s">
        <v>784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2024</v>
      </c>
      <c r="AS406">
        <v>2023</v>
      </c>
      <c r="AT406">
        <v>10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Z407" s="57">
        <v>44702</v>
      </c>
      <c r="AA407" t="s">
        <v>790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11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Z408" s="57">
        <v>44704</v>
      </c>
      <c r="AA408" t="s">
        <v>794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s="36" t="s">
        <v>2041</v>
      </c>
      <c r="AS408" s="36"/>
      <c r="AT408" s="36"/>
      <c r="AU408" s="37">
        <v>0</v>
      </c>
      <c r="AV408" s="37"/>
      <c r="AW408" s="37"/>
      <c r="AX408" s="37"/>
      <c r="AY408" s="37"/>
      <c r="AZ408" s="37"/>
      <c r="BA408" s="37">
        <v>0</v>
      </c>
    </row>
    <row r="409" spans="25:53" x14ac:dyDescent="0.35">
      <c r="Z409" s="57">
        <v>44706</v>
      </c>
      <c r="AA409" t="s">
        <v>797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t="s">
        <v>2207</v>
      </c>
      <c r="AS409">
        <v>2023</v>
      </c>
      <c r="AT409">
        <v>12</v>
      </c>
      <c r="AU409" s="18">
        <v>9653.7999999999993</v>
      </c>
      <c r="AV409" s="18"/>
      <c r="AW409" s="18"/>
      <c r="AX409" s="18"/>
      <c r="AY409" s="18"/>
      <c r="AZ409" s="18"/>
      <c r="BA409" s="18">
        <v>9653.7999999999993</v>
      </c>
    </row>
    <row r="410" spans="25:53" x14ac:dyDescent="0.35">
      <c r="Y410">
        <v>6</v>
      </c>
      <c r="Z410" s="57">
        <v>44714</v>
      </c>
      <c r="AA410" t="s">
        <v>827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s="36" t="s">
        <v>2222</v>
      </c>
      <c r="AS410" s="36"/>
      <c r="AT410" s="36"/>
      <c r="AU410" s="37">
        <v>9653.7999999999993</v>
      </c>
      <c r="AV410" s="37"/>
      <c r="AW410" s="37"/>
      <c r="AX410" s="37"/>
      <c r="AY410" s="37"/>
      <c r="AZ410" s="37"/>
      <c r="BA410" s="37">
        <v>9653.7999999999993</v>
      </c>
    </row>
    <row r="411" spans="25:53" x14ac:dyDescent="0.35">
      <c r="Z411" s="57">
        <v>44716</v>
      </c>
      <c r="AA411" t="s">
        <v>829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2213</v>
      </c>
      <c r="AS411">
        <v>2023</v>
      </c>
      <c r="AT411">
        <v>12</v>
      </c>
      <c r="AU411" s="18">
        <v>2131</v>
      </c>
      <c r="AV411" s="18"/>
      <c r="AW411" s="18"/>
      <c r="AX411" s="18"/>
      <c r="AY411" s="18"/>
      <c r="AZ411" s="18"/>
      <c r="BA411" s="18">
        <v>2131</v>
      </c>
    </row>
    <row r="412" spans="25:53" x14ac:dyDescent="0.35">
      <c r="Z412" s="57">
        <v>44723</v>
      </c>
      <c r="AA412" t="s">
        <v>835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2223</v>
      </c>
      <c r="AS412" s="36"/>
      <c r="AT412" s="36"/>
      <c r="AU412" s="37">
        <v>2131</v>
      </c>
      <c r="AV412" s="37"/>
      <c r="AW412" s="37"/>
      <c r="AX412" s="37"/>
      <c r="AY412" s="37"/>
      <c r="AZ412" s="37"/>
      <c r="BA412" s="37">
        <v>2131</v>
      </c>
    </row>
    <row r="413" spans="25:53" x14ac:dyDescent="0.35">
      <c r="Z413" s="57">
        <v>44730</v>
      </c>
      <c r="AA413" t="s">
        <v>843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131</v>
      </c>
      <c r="AU413" s="18">
        <v>727019.70000000007</v>
      </c>
      <c r="AV413" s="18">
        <v>0</v>
      </c>
      <c r="AW413" s="18">
        <v>16620.8</v>
      </c>
      <c r="AX413" s="18">
        <v>90050.5</v>
      </c>
      <c r="AY413" s="18">
        <v>0</v>
      </c>
      <c r="AZ413" s="18">
        <v>11904.5</v>
      </c>
      <c r="BA413" s="18">
        <v>845595.49999999988</v>
      </c>
    </row>
    <row r="414" spans="25:53" x14ac:dyDescent="0.35">
      <c r="Z414" s="57">
        <v>44736</v>
      </c>
      <c r="AA414" t="s">
        <v>846</v>
      </c>
      <c r="AB414" s="18">
        <v>0</v>
      </c>
      <c r="AC414" s="18"/>
      <c r="AD414" s="18"/>
      <c r="AE414" s="18"/>
      <c r="AF414" s="18"/>
      <c r="AG414" s="18"/>
      <c r="AH414" s="18">
        <v>0</v>
      </c>
    </row>
    <row r="415" spans="25:53" x14ac:dyDescent="0.35">
      <c r="Y415">
        <v>7</v>
      </c>
      <c r="Z415" s="57">
        <v>44756</v>
      </c>
      <c r="AA415" t="s">
        <v>859</v>
      </c>
      <c r="AB415" s="18">
        <v>0</v>
      </c>
      <c r="AC415" s="18"/>
      <c r="AD415" s="18"/>
      <c r="AE415" s="18"/>
      <c r="AF415" s="18"/>
      <c r="AG415" s="18"/>
      <c r="AH415" s="18">
        <v>0</v>
      </c>
    </row>
    <row r="416" spans="25:53" x14ac:dyDescent="0.35">
      <c r="Z416" s="57">
        <v>44760</v>
      </c>
      <c r="AA416" t="s">
        <v>867</v>
      </c>
      <c r="AB416" s="18">
        <v>0</v>
      </c>
      <c r="AC416" s="18"/>
      <c r="AD416" s="18"/>
      <c r="AE416" s="18"/>
      <c r="AF416" s="18"/>
      <c r="AG416" s="18"/>
      <c r="AH416" s="18">
        <v>0</v>
      </c>
    </row>
    <row r="417" spans="25:34" x14ac:dyDescent="0.35">
      <c r="Z417" s="57">
        <v>44762</v>
      </c>
      <c r="AA417" t="s">
        <v>868</v>
      </c>
      <c r="AB417" s="18">
        <v>0</v>
      </c>
      <c r="AC417" s="18"/>
      <c r="AD417" s="18"/>
      <c r="AE417" s="18"/>
      <c r="AF417" s="18"/>
      <c r="AG417" s="18"/>
      <c r="AH417" s="18">
        <v>0</v>
      </c>
    </row>
    <row r="418" spans="25:34" x14ac:dyDescent="0.35">
      <c r="Z418" s="57">
        <v>44765</v>
      </c>
      <c r="AA418" t="s">
        <v>869</v>
      </c>
      <c r="AB418" s="18">
        <v>0</v>
      </c>
      <c r="AC418" s="18"/>
      <c r="AD418" s="18"/>
      <c r="AE418" s="18"/>
      <c r="AF418" s="18"/>
      <c r="AG418" s="18"/>
      <c r="AH418" s="18">
        <v>0</v>
      </c>
    </row>
    <row r="419" spans="25:34" x14ac:dyDescent="0.35">
      <c r="Y419">
        <v>8</v>
      </c>
      <c r="Z419" s="57">
        <v>44779</v>
      </c>
      <c r="AA419" t="s">
        <v>896</v>
      </c>
      <c r="AB419" s="18">
        <v>0</v>
      </c>
      <c r="AC419" s="18"/>
      <c r="AD419" s="18"/>
      <c r="AE419" s="18"/>
      <c r="AF419" s="18"/>
      <c r="AG419" s="18"/>
      <c r="AH419" s="18">
        <v>0</v>
      </c>
    </row>
    <row r="420" spans="25:34" x14ac:dyDescent="0.35">
      <c r="Z420" s="57">
        <v>44785</v>
      </c>
      <c r="AA420" t="s">
        <v>900</v>
      </c>
      <c r="AB420" s="18">
        <v>0</v>
      </c>
      <c r="AC420" s="18"/>
      <c r="AD420" s="18"/>
      <c r="AE420" s="18"/>
      <c r="AF420" s="18"/>
      <c r="AG420" s="18"/>
      <c r="AH420" s="18">
        <v>0</v>
      </c>
    </row>
    <row r="421" spans="25:34" x14ac:dyDescent="0.35">
      <c r="Z421" s="57">
        <v>44796</v>
      </c>
      <c r="AA421" t="s">
        <v>911</v>
      </c>
      <c r="AB421" s="18">
        <v>0</v>
      </c>
      <c r="AC421" s="18"/>
      <c r="AD421" s="18"/>
      <c r="AE421" s="18"/>
      <c r="AF421" s="18"/>
      <c r="AG421" s="18"/>
      <c r="AH421" s="18">
        <v>0</v>
      </c>
    </row>
    <row r="422" spans="25:34" x14ac:dyDescent="0.35">
      <c r="Y422">
        <v>9</v>
      </c>
      <c r="Z422" s="57">
        <v>44806</v>
      </c>
      <c r="AA422" t="s">
        <v>925</v>
      </c>
      <c r="AB422" s="18">
        <v>0</v>
      </c>
      <c r="AC422" s="18"/>
      <c r="AD422" s="18"/>
      <c r="AE422" s="18"/>
      <c r="AF422" s="18"/>
      <c r="AG422" s="18"/>
      <c r="AH422" s="18">
        <v>0</v>
      </c>
    </row>
    <row r="423" spans="25:34" x14ac:dyDescent="0.35">
      <c r="Z423" s="57">
        <v>44810</v>
      </c>
      <c r="AA423" t="s">
        <v>928</v>
      </c>
      <c r="AB423" s="18">
        <v>0</v>
      </c>
      <c r="AC423" s="18"/>
      <c r="AD423" s="18"/>
      <c r="AE423" s="18"/>
      <c r="AF423" s="18"/>
      <c r="AG423" s="18"/>
      <c r="AH423" s="18">
        <v>0</v>
      </c>
    </row>
    <row r="424" spans="25:34" x14ac:dyDescent="0.35">
      <c r="Z424" s="57">
        <v>44813</v>
      </c>
      <c r="AA424" t="s">
        <v>932</v>
      </c>
      <c r="AB424" s="18">
        <v>0</v>
      </c>
      <c r="AC424" s="18"/>
      <c r="AD424" s="18"/>
      <c r="AE424" s="18"/>
      <c r="AF424" s="18"/>
      <c r="AG424" s="18"/>
      <c r="AH424" s="18">
        <v>0</v>
      </c>
    </row>
    <row r="425" spans="25:34" x14ac:dyDescent="0.35">
      <c r="Z425" s="57">
        <v>44817</v>
      </c>
      <c r="AA425" t="s">
        <v>934</v>
      </c>
      <c r="AB425" s="18">
        <v>0</v>
      </c>
      <c r="AC425" s="18"/>
      <c r="AD425" s="18"/>
      <c r="AE425" s="18"/>
      <c r="AF425" s="18"/>
      <c r="AG425" s="18"/>
      <c r="AH425" s="18">
        <v>0</v>
      </c>
    </row>
    <row r="426" spans="25:34" x14ac:dyDescent="0.35">
      <c r="AA426" t="s">
        <v>935</v>
      </c>
      <c r="AB426" s="18">
        <v>0</v>
      </c>
      <c r="AC426" s="18"/>
      <c r="AD426" s="18"/>
      <c r="AE426" s="18"/>
      <c r="AF426" s="18"/>
      <c r="AG426" s="18"/>
      <c r="AH426" s="18">
        <v>0</v>
      </c>
    </row>
    <row r="427" spans="25:34" x14ac:dyDescent="0.35">
      <c r="Y427">
        <v>10</v>
      </c>
      <c r="Z427" t="s">
        <v>993</v>
      </c>
      <c r="AA427" t="s">
        <v>988</v>
      </c>
      <c r="AB427" s="18">
        <v>0</v>
      </c>
      <c r="AC427" s="18"/>
      <c r="AD427" s="18"/>
      <c r="AE427" s="18"/>
      <c r="AF427" s="18"/>
      <c r="AG427" s="18"/>
      <c r="AH427" s="18">
        <v>0</v>
      </c>
    </row>
    <row r="428" spans="25:34" x14ac:dyDescent="0.35">
      <c r="Z428" s="57">
        <v>44847</v>
      </c>
      <c r="AA428" t="s">
        <v>1000</v>
      </c>
      <c r="AB428" s="18">
        <v>0</v>
      </c>
      <c r="AC428" s="18"/>
      <c r="AD428" s="18"/>
      <c r="AE428" s="18"/>
      <c r="AF428" s="18"/>
      <c r="AG428" s="18"/>
      <c r="AH428" s="18">
        <v>0</v>
      </c>
    </row>
    <row r="429" spans="25:34" x14ac:dyDescent="0.35">
      <c r="Z429" s="57">
        <v>44856</v>
      </c>
      <c r="AA429" t="s">
        <v>1011</v>
      </c>
      <c r="AB429" s="18">
        <v>0</v>
      </c>
      <c r="AC429" s="18"/>
      <c r="AD429" s="18"/>
      <c r="AE429" s="18"/>
      <c r="AF429" s="18"/>
      <c r="AG429" s="18"/>
      <c r="AH429" s="18">
        <v>0</v>
      </c>
    </row>
    <row r="430" spans="25:34" x14ac:dyDescent="0.35">
      <c r="Z430" s="57">
        <v>44861</v>
      </c>
      <c r="AA430" t="s">
        <v>1013</v>
      </c>
      <c r="AB430" s="18">
        <v>0</v>
      </c>
      <c r="AC430" s="18"/>
      <c r="AD430" s="18"/>
      <c r="AE430" s="18"/>
      <c r="AF430" s="18"/>
      <c r="AG430" s="18"/>
      <c r="AH430" s="18">
        <v>0</v>
      </c>
    </row>
    <row r="431" spans="25:34" x14ac:dyDescent="0.35">
      <c r="Z431" s="57">
        <v>44865</v>
      </c>
      <c r="AA431" t="s">
        <v>1015</v>
      </c>
      <c r="AB431" s="18">
        <v>0</v>
      </c>
      <c r="AC431" s="18"/>
      <c r="AD431" s="18"/>
      <c r="AE431" s="18"/>
      <c r="AF431" s="18"/>
      <c r="AG431" s="18"/>
      <c r="AH431" s="18">
        <v>0</v>
      </c>
    </row>
    <row r="432" spans="25:34" x14ac:dyDescent="0.35">
      <c r="Y432">
        <v>11</v>
      </c>
      <c r="Z432" s="57">
        <v>44869</v>
      </c>
      <c r="AA432" t="s">
        <v>1051</v>
      </c>
      <c r="AB432" s="18">
        <v>0</v>
      </c>
      <c r="AC432" s="18"/>
      <c r="AD432" s="18"/>
      <c r="AE432" s="18"/>
      <c r="AF432" s="18"/>
      <c r="AG432" s="18"/>
      <c r="AH432" s="18">
        <v>0</v>
      </c>
    </row>
    <row r="433" spans="25:34" x14ac:dyDescent="0.35">
      <c r="Z433" s="57">
        <v>44876</v>
      </c>
      <c r="AA433" t="s">
        <v>1065</v>
      </c>
      <c r="AB433" s="18">
        <v>0</v>
      </c>
      <c r="AC433" s="18"/>
      <c r="AD433" s="18"/>
      <c r="AE433" s="18"/>
      <c r="AF433" s="18"/>
      <c r="AG433" s="18"/>
      <c r="AH433" s="18">
        <v>0</v>
      </c>
    </row>
    <row r="434" spans="25:34" x14ac:dyDescent="0.35">
      <c r="Z434" t="s">
        <v>1071</v>
      </c>
      <c r="AA434" t="s">
        <v>1076</v>
      </c>
      <c r="AB434" s="18">
        <v>0</v>
      </c>
      <c r="AC434" s="18"/>
      <c r="AD434" s="18"/>
      <c r="AE434" s="18"/>
      <c r="AF434" s="18"/>
      <c r="AG434" s="18"/>
      <c r="AH434" s="18">
        <v>0</v>
      </c>
    </row>
    <row r="435" spans="25:34" x14ac:dyDescent="0.35">
      <c r="Y435">
        <v>12</v>
      </c>
      <c r="Z435" s="57">
        <v>44897</v>
      </c>
      <c r="AA435" t="s">
        <v>1110</v>
      </c>
      <c r="AB435" s="18">
        <v>0</v>
      </c>
      <c r="AC435" s="18"/>
      <c r="AD435" s="18"/>
      <c r="AE435" s="18"/>
      <c r="AF435" s="18"/>
      <c r="AG435" s="18"/>
      <c r="AH435" s="18">
        <v>0</v>
      </c>
    </row>
    <row r="436" spans="25:34" x14ac:dyDescent="0.35">
      <c r="AA436" t="s">
        <v>1112</v>
      </c>
      <c r="AB436" s="18">
        <v>0</v>
      </c>
      <c r="AC436" s="18"/>
      <c r="AD436" s="18"/>
      <c r="AE436" s="18"/>
      <c r="AF436" s="18"/>
      <c r="AG436" s="18"/>
      <c r="AH436" s="18">
        <v>0</v>
      </c>
    </row>
    <row r="437" spans="25:34" x14ac:dyDescent="0.35">
      <c r="Z437" s="57">
        <v>44898</v>
      </c>
      <c r="AA437" t="s">
        <v>1116</v>
      </c>
      <c r="AB437" s="18">
        <v>0</v>
      </c>
      <c r="AC437" s="18"/>
      <c r="AD437" s="18"/>
      <c r="AE437" s="18"/>
      <c r="AF437" s="18"/>
      <c r="AG437" s="18"/>
      <c r="AH437" s="18">
        <v>0</v>
      </c>
    </row>
    <row r="438" spans="25:34" x14ac:dyDescent="0.35">
      <c r="Z438" s="57">
        <v>44904</v>
      </c>
      <c r="AA438" t="s">
        <v>1123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5:34" x14ac:dyDescent="0.35">
      <c r="Z439" s="57">
        <v>44917</v>
      </c>
      <c r="AA439" t="s">
        <v>1128</v>
      </c>
      <c r="AB439" s="18">
        <v>0</v>
      </c>
      <c r="AC439" s="18"/>
      <c r="AD439" s="18"/>
      <c r="AE439" s="18"/>
      <c r="AF439" s="18"/>
      <c r="AG439" s="18"/>
      <c r="AH439" s="18">
        <v>0</v>
      </c>
    </row>
    <row r="440" spans="25:34" x14ac:dyDescent="0.35">
      <c r="Z440" s="57">
        <v>44923</v>
      </c>
      <c r="AA440" t="s">
        <v>1139</v>
      </c>
      <c r="AB440" s="18">
        <v>0</v>
      </c>
      <c r="AC440" s="18"/>
      <c r="AD440" s="18"/>
      <c r="AE440" s="18"/>
      <c r="AF440" s="18"/>
      <c r="AG440" s="18"/>
      <c r="AH440" s="18">
        <v>0</v>
      </c>
    </row>
    <row r="441" spans="25:34" x14ac:dyDescent="0.35">
      <c r="Z441" s="57">
        <v>44925</v>
      </c>
      <c r="AA441" t="s">
        <v>1140</v>
      </c>
      <c r="AB441" s="18">
        <v>0</v>
      </c>
      <c r="AC441" s="18"/>
      <c r="AD441" s="18"/>
      <c r="AE441" s="18"/>
      <c r="AF441" s="18"/>
      <c r="AG441" s="18"/>
      <c r="AH441" s="18">
        <v>0</v>
      </c>
    </row>
    <row r="442" spans="25:34" x14ac:dyDescent="0.35">
      <c r="Y442">
        <v>4</v>
      </c>
      <c r="Z442" s="57">
        <v>44652</v>
      </c>
      <c r="AA442" t="s">
        <v>684</v>
      </c>
      <c r="AB442" s="18">
        <v>0</v>
      </c>
      <c r="AC442" s="18"/>
      <c r="AD442" s="18"/>
      <c r="AE442" s="18"/>
      <c r="AF442" s="18"/>
      <c r="AG442" s="18"/>
      <c r="AH442" s="18">
        <v>0</v>
      </c>
    </row>
    <row r="443" spans="25:34" x14ac:dyDescent="0.35">
      <c r="Z443" s="57">
        <v>44656</v>
      </c>
      <c r="AA443" t="s">
        <v>686</v>
      </c>
      <c r="AB443" s="18">
        <v>0</v>
      </c>
      <c r="AC443" s="18"/>
      <c r="AD443" s="18"/>
      <c r="AE443" s="18"/>
      <c r="AF443" s="18"/>
      <c r="AG443" s="18"/>
      <c r="AH443" s="18">
        <v>0</v>
      </c>
    </row>
    <row r="444" spans="25:34" x14ac:dyDescent="0.35">
      <c r="Z444" s="57">
        <v>44660</v>
      </c>
      <c r="AA444" t="s">
        <v>690</v>
      </c>
      <c r="AB444" s="18">
        <v>0</v>
      </c>
      <c r="AC444" s="18"/>
      <c r="AD444" s="18"/>
      <c r="AE444" s="18"/>
      <c r="AF444" s="18"/>
      <c r="AG444" s="18"/>
      <c r="AH444" s="18">
        <v>0</v>
      </c>
    </row>
    <row r="445" spans="25:34" x14ac:dyDescent="0.35">
      <c r="Z445" s="57">
        <v>44664</v>
      </c>
      <c r="AA445" t="s">
        <v>694</v>
      </c>
      <c r="AB445" s="18">
        <v>0</v>
      </c>
      <c r="AC445" s="18"/>
      <c r="AD445" s="18"/>
      <c r="AE445" s="18"/>
      <c r="AF445" s="18"/>
      <c r="AG445" s="18"/>
      <c r="AH445" s="18">
        <v>0</v>
      </c>
    </row>
    <row r="446" spans="25:34" x14ac:dyDescent="0.35">
      <c r="Z446" s="57">
        <v>44667</v>
      </c>
      <c r="AA446" t="s">
        <v>697</v>
      </c>
      <c r="AB446" s="18">
        <v>0</v>
      </c>
      <c r="AC446" s="18"/>
      <c r="AD446" s="18"/>
      <c r="AE446" s="18"/>
      <c r="AF446" s="18"/>
      <c r="AG446" s="18"/>
      <c r="AH446" s="18">
        <v>0</v>
      </c>
    </row>
    <row r="447" spans="25:34" x14ac:dyDescent="0.35">
      <c r="Z447" s="57">
        <v>44670</v>
      </c>
      <c r="AA447" t="s">
        <v>699</v>
      </c>
      <c r="AB447" s="18">
        <v>0</v>
      </c>
      <c r="AC447" s="18"/>
      <c r="AD447" s="18"/>
      <c r="AE447" s="18"/>
      <c r="AF447" s="18"/>
      <c r="AG447" s="18"/>
      <c r="AH447" s="18">
        <v>0</v>
      </c>
    </row>
    <row r="448" spans="25:34" x14ac:dyDescent="0.35">
      <c r="Z448" s="57">
        <v>44674</v>
      </c>
      <c r="AA448" t="s">
        <v>719</v>
      </c>
      <c r="AB448" s="18">
        <v>0</v>
      </c>
      <c r="AC448" s="18"/>
      <c r="AD448" s="18"/>
      <c r="AE448" s="18"/>
      <c r="AF448" s="18"/>
      <c r="AG448" s="18"/>
      <c r="AH448" s="18">
        <v>0</v>
      </c>
    </row>
    <row r="449" spans="24:34" x14ac:dyDescent="0.35">
      <c r="Z449" s="57">
        <v>44679</v>
      </c>
      <c r="AA449" t="s">
        <v>726</v>
      </c>
      <c r="AB449" s="18">
        <v>0</v>
      </c>
      <c r="AC449" s="18"/>
      <c r="AD449" s="18"/>
      <c r="AE449" s="18"/>
      <c r="AF449" s="18"/>
      <c r="AG449" s="18"/>
      <c r="AH449" s="18">
        <v>0</v>
      </c>
    </row>
    <row r="450" spans="24:34" x14ac:dyDescent="0.35">
      <c r="Z450" s="57">
        <v>44681</v>
      </c>
      <c r="AA450" t="s">
        <v>730</v>
      </c>
      <c r="AB450" s="18">
        <v>0</v>
      </c>
      <c r="AC450" s="18"/>
      <c r="AD450" s="18"/>
      <c r="AE450" s="18"/>
      <c r="AF450" s="18"/>
      <c r="AG450" s="18"/>
      <c r="AH450" s="18">
        <v>0</v>
      </c>
    </row>
    <row r="451" spans="24:34" x14ac:dyDescent="0.35">
      <c r="X451">
        <v>2023</v>
      </c>
      <c r="Y451">
        <v>1</v>
      </c>
      <c r="Z451" s="57">
        <v>44931</v>
      </c>
      <c r="AA451" t="s">
        <v>1168</v>
      </c>
      <c r="AB451" s="18">
        <v>0</v>
      </c>
      <c r="AC451" s="18"/>
      <c r="AD451" s="18"/>
      <c r="AE451" s="18"/>
      <c r="AF451" s="18"/>
      <c r="AG451" s="18"/>
      <c r="AH451" s="18">
        <v>0</v>
      </c>
    </row>
    <row r="452" spans="24:34" x14ac:dyDescent="0.35">
      <c r="Z452" s="57">
        <v>44933</v>
      </c>
      <c r="AA452" t="s">
        <v>1172</v>
      </c>
      <c r="AB452" s="18">
        <v>0</v>
      </c>
      <c r="AC452" s="18"/>
      <c r="AD452" s="18"/>
      <c r="AE452" s="18"/>
      <c r="AF452" s="18"/>
      <c r="AG452" s="18"/>
      <c r="AH452" s="18">
        <v>0</v>
      </c>
    </row>
    <row r="453" spans="24:34" x14ac:dyDescent="0.35">
      <c r="Z453" s="57">
        <v>44935</v>
      </c>
      <c r="AA453" t="s">
        <v>1175</v>
      </c>
      <c r="AB453" s="18">
        <v>0</v>
      </c>
      <c r="AC453" s="18"/>
      <c r="AD453" s="18"/>
      <c r="AE453" s="18"/>
      <c r="AF453" s="18"/>
      <c r="AG453" s="18"/>
      <c r="AH453" s="18">
        <v>0</v>
      </c>
    </row>
    <row r="454" spans="24:34" x14ac:dyDescent="0.35">
      <c r="Z454" s="57">
        <v>44938</v>
      </c>
      <c r="AA454" t="s">
        <v>1182</v>
      </c>
      <c r="AB454" s="18">
        <v>0</v>
      </c>
      <c r="AC454" s="18"/>
      <c r="AD454" s="18"/>
      <c r="AE454" s="18"/>
      <c r="AF454" s="18"/>
      <c r="AG454" s="18"/>
      <c r="AH454" s="18">
        <v>0</v>
      </c>
    </row>
    <row r="455" spans="24:34" x14ac:dyDescent="0.35">
      <c r="Z455" s="57">
        <v>44940</v>
      </c>
      <c r="AA455" t="s">
        <v>1190</v>
      </c>
      <c r="AB455" s="18">
        <v>0</v>
      </c>
      <c r="AC455" s="18"/>
      <c r="AD455" s="18"/>
      <c r="AE455" s="18"/>
      <c r="AF455" s="18"/>
      <c r="AG455" s="18"/>
      <c r="AH455" s="18">
        <v>0</v>
      </c>
    </row>
    <row r="456" spans="24:34" x14ac:dyDescent="0.35">
      <c r="Z456" s="57">
        <v>44945</v>
      </c>
      <c r="AA456" t="s">
        <v>1194</v>
      </c>
      <c r="AB456" s="18">
        <v>0</v>
      </c>
      <c r="AC456" s="18"/>
      <c r="AD456" s="18"/>
      <c r="AE456" s="18"/>
      <c r="AF456" s="18"/>
      <c r="AG456" s="18"/>
      <c r="AH456" s="18">
        <v>0</v>
      </c>
    </row>
    <row r="457" spans="24:34" x14ac:dyDescent="0.35">
      <c r="Z457" s="57">
        <v>44956</v>
      </c>
      <c r="AA457" t="s">
        <v>1205</v>
      </c>
      <c r="AB457" s="18">
        <v>0</v>
      </c>
      <c r="AC457" s="18"/>
      <c r="AD457" s="18"/>
      <c r="AE457" s="18"/>
      <c r="AF457" s="18"/>
      <c r="AG457" s="18"/>
      <c r="AH457" s="18">
        <v>0</v>
      </c>
    </row>
    <row r="458" spans="24:34" x14ac:dyDescent="0.35">
      <c r="Y458">
        <v>2</v>
      </c>
      <c r="Z458" t="s">
        <v>1239</v>
      </c>
      <c r="AA458" t="s">
        <v>1238</v>
      </c>
      <c r="AB458" s="18">
        <v>0</v>
      </c>
      <c r="AC458" s="18"/>
      <c r="AD458" s="18"/>
      <c r="AE458" s="18"/>
      <c r="AF458" s="18"/>
      <c r="AG458" s="18"/>
      <c r="AH458" s="18">
        <v>0</v>
      </c>
    </row>
    <row r="459" spans="24:34" x14ac:dyDescent="0.35">
      <c r="Z459" t="s">
        <v>1247</v>
      </c>
      <c r="AA459" t="s">
        <v>1246</v>
      </c>
      <c r="AB459" s="18">
        <v>4.5474735088646412E-13</v>
      </c>
      <c r="AC459" s="18"/>
      <c r="AD459" s="18"/>
      <c r="AE459" s="18"/>
      <c r="AF459" s="18"/>
      <c r="AG459" s="18"/>
      <c r="AH459" s="18">
        <v>4.5474735088646412E-13</v>
      </c>
    </row>
    <row r="460" spans="24:34" x14ac:dyDescent="0.35">
      <c r="AA460" t="s">
        <v>1248</v>
      </c>
      <c r="AB460" s="18">
        <v>0</v>
      </c>
      <c r="AC460" s="18"/>
      <c r="AD460" s="18"/>
      <c r="AE460" s="18"/>
      <c r="AF460" s="18"/>
      <c r="AG460" s="18"/>
      <c r="AH460" s="18">
        <v>0</v>
      </c>
    </row>
    <row r="461" spans="24:34" x14ac:dyDescent="0.35">
      <c r="Z461" s="57">
        <v>44968</v>
      </c>
      <c r="AA461" t="s">
        <v>1255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4:34" x14ac:dyDescent="0.35">
      <c r="AA462" t="s">
        <v>1256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4:34" x14ac:dyDescent="0.35">
      <c r="Z463" t="s">
        <v>1265</v>
      </c>
      <c r="AA463" t="s">
        <v>1264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4:34" x14ac:dyDescent="0.35">
      <c r="AA464" t="s">
        <v>1267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5">
      <c r="AA465" t="s">
        <v>1268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5">
      <c r="Z466" s="57">
        <v>44978</v>
      </c>
      <c r="AA466" t="s">
        <v>1275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5">
      <c r="AA467" t="s">
        <v>1276</v>
      </c>
      <c r="AB467" s="18">
        <v>12636.6</v>
      </c>
      <c r="AC467" s="18"/>
      <c r="AD467" s="18"/>
      <c r="AE467" s="18"/>
      <c r="AF467" s="18"/>
      <c r="AG467" s="18"/>
      <c r="AH467" s="18">
        <v>12636.6</v>
      </c>
    </row>
    <row r="468" spans="25:34" x14ac:dyDescent="0.35">
      <c r="Z468" t="s">
        <v>1280</v>
      </c>
      <c r="AA468" t="s">
        <v>1278</v>
      </c>
      <c r="AB468" s="18">
        <v>1567.5</v>
      </c>
      <c r="AC468" s="18"/>
      <c r="AD468" s="18"/>
      <c r="AE468" s="18"/>
      <c r="AF468" s="18"/>
      <c r="AG468" s="18"/>
      <c r="AH468" s="18">
        <v>1567.5</v>
      </c>
    </row>
    <row r="469" spans="25:34" x14ac:dyDescent="0.35">
      <c r="Y469">
        <v>3</v>
      </c>
      <c r="Z469" t="s">
        <v>1309</v>
      </c>
      <c r="AA469" t="s">
        <v>1308</v>
      </c>
      <c r="AB469" s="18">
        <v>937.5</v>
      </c>
      <c r="AC469" s="18"/>
      <c r="AD469" s="18"/>
      <c r="AE469" s="18"/>
      <c r="AF469" s="18"/>
      <c r="AG469" s="18"/>
      <c r="AH469" s="18">
        <v>937.5</v>
      </c>
    </row>
    <row r="470" spans="25:34" x14ac:dyDescent="0.35">
      <c r="AA470" t="s">
        <v>1312</v>
      </c>
      <c r="AB470" s="18">
        <v>42610</v>
      </c>
      <c r="AC470" s="18"/>
      <c r="AD470" s="18"/>
      <c r="AE470" s="18"/>
      <c r="AF470" s="18"/>
      <c r="AG470" s="18"/>
      <c r="AH470" s="18">
        <v>42610</v>
      </c>
    </row>
    <row r="471" spans="25:34" x14ac:dyDescent="0.35">
      <c r="Z471" t="s">
        <v>1333</v>
      </c>
      <c r="AA471" t="s">
        <v>1332</v>
      </c>
      <c r="AB471" s="18">
        <v>200</v>
      </c>
      <c r="AC471" s="18"/>
      <c r="AD471" s="18"/>
      <c r="AE471" s="18"/>
      <c r="AF471" s="18"/>
      <c r="AG471" s="18"/>
      <c r="AH471" s="18">
        <v>200</v>
      </c>
    </row>
    <row r="472" spans="25:34" x14ac:dyDescent="0.35">
      <c r="Z472" t="s">
        <v>1335</v>
      </c>
      <c r="AA472" t="s">
        <v>1336</v>
      </c>
      <c r="AB472" s="18">
        <v>625</v>
      </c>
      <c r="AC472" s="18"/>
      <c r="AD472" s="18"/>
      <c r="AE472" s="18"/>
      <c r="AF472" s="18"/>
      <c r="AG472" s="18"/>
      <c r="AH472" s="18">
        <v>625</v>
      </c>
    </row>
    <row r="473" spans="25:34" x14ac:dyDescent="0.35">
      <c r="AA473" t="s">
        <v>1337</v>
      </c>
      <c r="AB473" s="18">
        <v>29168</v>
      </c>
      <c r="AC473" s="18"/>
      <c r="AD473" s="18"/>
      <c r="AE473" s="18"/>
      <c r="AF473" s="18"/>
      <c r="AG473" s="18"/>
      <c r="AH473" s="18">
        <v>29168</v>
      </c>
    </row>
    <row r="474" spans="25:34" x14ac:dyDescent="0.35">
      <c r="Z474" t="s">
        <v>1349</v>
      </c>
      <c r="AA474" t="s">
        <v>1347</v>
      </c>
      <c r="AB474" s="18">
        <v>312.5</v>
      </c>
      <c r="AC474" s="18"/>
      <c r="AD474" s="18"/>
      <c r="AE474" s="18"/>
      <c r="AF474" s="18"/>
      <c r="AG474" s="18"/>
      <c r="AH474" s="18">
        <v>312.5</v>
      </c>
    </row>
    <row r="475" spans="25:34" x14ac:dyDescent="0.35">
      <c r="AA475" t="s">
        <v>1348</v>
      </c>
      <c r="AB475" s="18">
        <v>15506</v>
      </c>
      <c r="AC475" s="18"/>
      <c r="AD475" s="18"/>
      <c r="AE475" s="18"/>
      <c r="AF475" s="18"/>
      <c r="AG475" s="18"/>
      <c r="AH475" s="18">
        <v>15506</v>
      </c>
    </row>
    <row r="476" spans="25:34" x14ac:dyDescent="0.35">
      <c r="Z476" t="s">
        <v>1363</v>
      </c>
      <c r="AA476" t="s">
        <v>1366</v>
      </c>
      <c r="AB476" s="18">
        <v>312.5</v>
      </c>
      <c r="AC476" s="18"/>
      <c r="AD476" s="18"/>
      <c r="AE476" s="18"/>
      <c r="AF476" s="18"/>
      <c r="AG476" s="18"/>
      <c r="AH476" s="18">
        <v>312.5</v>
      </c>
    </row>
    <row r="477" spans="25:34" x14ac:dyDescent="0.35">
      <c r="AA477" t="s">
        <v>1367</v>
      </c>
      <c r="AB477" s="18">
        <v>12610</v>
      </c>
      <c r="AC477" s="18"/>
      <c r="AD477" s="18"/>
      <c r="AE477" s="18"/>
      <c r="AF477" s="18"/>
      <c r="AG477" s="18"/>
      <c r="AH477" s="18">
        <v>12610</v>
      </c>
    </row>
    <row r="478" spans="25:34" x14ac:dyDescent="0.35">
      <c r="Y478">
        <v>5</v>
      </c>
      <c r="Z478" s="57">
        <v>45048</v>
      </c>
      <c r="AA478" t="s">
        <v>1532</v>
      </c>
      <c r="AB478" s="18">
        <v>187.5</v>
      </c>
      <c r="AC478" s="18"/>
      <c r="AD478" s="18"/>
      <c r="AE478" s="18"/>
      <c r="AF478" s="18"/>
      <c r="AG478" s="18"/>
      <c r="AH478" s="18">
        <v>187.5</v>
      </c>
    </row>
    <row r="479" spans="25:34" x14ac:dyDescent="0.35">
      <c r="AA479" t="s">
        <v>1533</v>
      </c>
      <c r="AB479" s="18">
        <v>10079.6</v>
      </c>
      <c r="AC479" s="18"/>
      <c r="AD479" s="18"/>
      <c r="AE479" s="18"/>
      <c r="AF479" s="18"/>
      <c r="AG479" s="18"/>
      <c r="AH479" s="18">
        <v>10079.6</v>
      </c>
    </row>
    <row r="480" spans="25:34" x14ac:dyDescent="0.35">
      <c r="Z480" s="57">
        <v>45054</v>
      </c>
      <c r="AA480" t="s">
        <v>1539</v>
      </c>
      <c r="AB480" s="18">
        <v>937.5</v>
      </c>
      <c r="AC480" s="18"/>
      <c r="AD480" s="18"/>
      <c r="AE480" s="18"/>
      <c r="AF480" s="18"/>
      <c r="AG480" s="18"/>
      <c r="AH480" s="18">
        <v>937.5</v>
      </c>
    </row>
    <row r="481" spans="25:34" x14ac:dyDescent="0.35">
      <c r="AA481" t="s">
        <v>1540</v>
      </c>
      <c r="AB481" s="18">
        <v>45901.2</v>
      </c>
      <c r="AC481" s="18"/>
      <c r="AD481" s="18"/>
      <c r="AE481" s="18"/>
      <c r="AF481" s="18"/>
      <c r="AG481" s="18"/>
      <c r="AH481" s="18">
        <v>45901.2</v>
      </c>
    </row>
    <row r="482" spans="25:34" x14ac:dyDescent="0.35">
      <c r="Z482" s="57">
        <v>45066</v>
      </c>
      <c r="AA482" t="s">
        <v>1556</v>
      </c>
      <c r="AB482" s="18">
        <v>187.5</v>
      </c>
      <c r="AC482" s="18"/>
      <c r="AD482" s="18"/>
      <c r="AE482" s="18"/>
      <c r="AF482" s="18"/>
      <c r="AG482" s="18"/>
      <c r="AH482" s="18">
        <v>187.5</v>
      </c>
    </row>
    <row r="483" spans="25:34" x14ac:dyDescent="0.35">
      <c r="AA483" t="s">
        <v>1557</v>
      </c>
      <c r="AB483" s="18">
        <v>10713.8</v>
      </c>
      <c r="AC483" s="18"/>
      <c r="AD483" s="18"/>
      <c r="AE483" s="18"/>
      <c r="AF483" s="18"/>
      <c r="AG483" s="18"/>
      <c r="AH483" s="18">
        <v>10713.8</v>
      </c>
    </row>
    <row r="484" spans="25:34" x14ac:dyDescent="0.35">
      <c r="Z484" s="57">
        <v>45072</v>
      </c>
      <c r="AA484" t="s">
        <v>1560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5:34" x14ac:dyDescent="0.35">
      <c r="Y485">
        <v>6</v>
      </c>
      <c r="Z485" t="s">
        <v>1637</v>
      </c>
      <c r="AA485" t="s">
        <v>1634</v>
      </c>
      <c r="AB485" s="18">
        <v>375</v>
      </c>
      <c r="AC485" s="18"/>
      <c r="AD485" s="18"/>
      <c r="AE485" s="18"/>
      <c r="AF485" s="18"/>
      <c r="AG485" s="18"/>
      <c r="AH485" s="18">
        <v>375</v>
      </c>
    </row>
    <row r="486" spans="25:34" x14ac:dyDescent="0.35">
      <c r="AA486" t="s">
        <v>1635</v>
      </c>
      <c r="AB486" s="18">
        <v>16367</v>
      </c>
      <c r="AC486" s="18"/>
      <c r="AD486" s="18"/>
      <c r="AE486" s="18"/>
      <c r="AF486" s="18"/>
      <c r="AG486" s="18"/>
      <c r="AH486" s="18">
        <v>16367</v>
      </c>
    </row>
    <row r="487" spans="25:34" x14ac:dyDescent="0.35">
      <c r="Y487">
        <v>7</v>
      </c>
      <c r="Z487" t="s">
        <v>1709</v>
      </c>
      <c r="AA487" t="s">
        <v>1707</v>
      </c>
      <c r="AB487" s="18">
        <v>112.9</v>
      </c>
      <c r="AC487" s="18"/>
      <c r="AD487" s="18"/>
      <c r="AE487" s="18"/>
      <c r="AF487" s="18"/>
      <c r="AG487" s="18"/>
      <c r="AH487" s="18">
        <v>112.9</v>
      </c>
    </row>
    <row r="488" spans="25:34" x14ac:dyDescent="0.35">
      <c r="Z488" s="57">
        <v>45133</v>
      </c>
      <c r="AA488" t="s">
        <v>1726</v>
      </c>
      <c r="AB488" s="18">
        <v>62.5</v>
      </c>
      <c r="AC488" s="18"/>
      <c r="AD488" s="18"/>
      <c r="AE488" s="18"/>
      <c r="AF488" s="18"/>
      <c r="AG488" s="18"/>
      <c r="AH488" s="18">
        <v>62.5</v>
      </c>
    </row>
    <row r="489" spans="25:34" x14ac:dyDescent="0.35">
      <c r="Z489" t="s">
        <v>1733</v>
      </c>
      <c r="AA489" t="s">
        <v>1732</v>
      </c>
      <c r="AB489" s="18">
        <v>6194</v>
      </c>
      <c r="AC489" s="18"/>
      <c r="AD489" s="18"/>
      <c r="AE489" s="18"/>
      <c r="AF489" s="18"/>
      <c r="AG489" s="18"/>
      <c r="AH489" s="18">
        <v>6194</v>
      </c>
    </row>
    <row r="490" spans="25:34" x14ac:dyDescent="0.35">
      <c r="Z490" s="57">
        <v>45134</v>
      </c>
      <c r="AA490" t="s">
        <v>1736</v>
      </c>
      <c r="AB490" s="18">
        <v>187.5</v>
      </c>
      <c r="AC490" s="18"/>
      <c r="AD490" s="18"/>
      <c r="AE490" s="18"/>
      <c r="AF490" s="18"/>
      <c r="AG490" s="18"/>
      <c r="AH490" s="18">
        <v>187.5</v>
      </c>
    </row>
    <row r="491" spans="25:34" x14ac:dyDescent="0.35">
      <c r="AA491" t="s">
        <v>1737</v>
      </c>
      <c r="AB491" s="18">
        <v>7121</v>
      </c>
      <c r="AC491" s="18"/>
      <c r="AD491" s="18"/>
      <c r="AE491" s="18"/>
      <c r="AF491" s="18"/>
      <c r="AG491" s="18"/>
      <c r="AH491" s="18">
        <v>7121</v>
      </c>
    </row>
    <row r="492" spans="25:34" x14ac:dyDescent="0.35">
      <c r="Y492">
        <v>8</v>
      </c>
      <c r="Z492" s="57">
        <v>45142</v>
      </c>
      <c r="AA492" t="s">
        <v>1800</v>
      </c>
      <c r="AB492" s="18">
        <v>5858</v>
      </c>
      <c r="AC492" s="18"/>
      <c r="AD492" s="18"/>
      <c r="AE492" s="18"/>
      <c r="AF492" s="18"/>
      <c r="AG492" s="18"/>
      <c r="AH492" s="18">
        <v>5858</v>
      </c>
    </row>
    <row r="493" spans="25:34" x14ac:dyDescent="0.35">
      <c r="Z493" s="57">
        <v>45145</v>
      </c>
      <c r="AA493" t="s">
        <v>1805</v>
      </c>
      <c r="AB493" s="18">
        <v>250</v>
      </c>
      <c r="AC493" s="18"/>
      <c r="AD493" s="18"/>
      <c r="AE493" s="18"/>
      <c r="AF493" s="18"/>
      <c r="AG493" s="18"/>
      <c r="AH493" s="18">
        <v>250</v>
      </c>
    </row>
    <row r="494" spans="25:34" x14ac:dyDescent="0.35">
      <c r="AA494" t="s">
        <v>1806</v>
      </c>
      <c r="AB494" s="18">
        <v>3124</v>
      </c>
      <c r="AC494" s="18"/>
      <c r="AD494" s="18"/>
      <c r="AE494" s="18"/>
      <c r="AF494" s="18"/>
      <c r="AG494" s="18"/>
      <c r="AH494" s="18">
        <v>3124</v>
      </c>
    </row>
    <row r="495" spans="25:34" x14ac:dyDescent="0.35">
      <c r="AA495" t="s">
        <v>1807</v>
      </c>
      <c r="AB495" s="18">
        <v>2734</v>
      </c>
      <c r="AC495" s="18"/>
      <c r="AD495" s="18"/>
      <c r="AE495" s="18"/>
      <c r="AF495" s="18"/>
      <c r="AG495" s="18"/>
      <c r="AH495" s="18">
        <v>2734</v>
      </c>
    </row>
    <row r="496" spans="25:34" x14ac:dyDescent="0.35">
      <c r="Z496" t="s">
        <v>1816</v>
      </c>
      <c r="AA496" t="s">
        <v>1814</v>
      </c>
      <c r="AB496" s="18">
        <v>125</v>
      </c>
      <c r="AC496" s="18"/>
      <c r="AD496" s="18"/>
      <c r="AE496" s="18"/>
      <c r="AF496" s="18"/>
      <c r="AG496" s="18"/>
      <c r="AH496" s="18">
        <v>125</v>
      </c>
    </row>
    <row r="497" spans="25:34" x14ac:dyDescent="0.35">
      <c r="AA497" t="s">
        <v>1815</v>
      </c>
      <c r="AB497" s="18">
        <v>5427</v>
      </c>
      <c r="AC497" s="18"/>
      <c r="AD497" s="18"/>
      <c r="AE497" s="18"/>
      <c r="AF497" s="18"/>
      <c r="AG497" s="18"/>
      <c r="AH497" s="18">
        <v>5427</v>
      </c>
    </row>
    <row r="498" spans="25:34" x14ac:dyDescent="0.35">
      <c r="Z498" s="57">
        <v>45160</v>
      </c>
      <c r="AA498" t="s">
        <v>1825</v>
      </c>
      <c r="AB498" s="18">
        <v>187.5</v>
      </c>
      <c r="AC498" s="18"/>
      <c r="AD498" s="18"/>
      <c r="AE498" s="18"/>
      <c r="AF498" s="18"/>
      <c r="AG498" s="18"/>
      <c r="AH498" s="18">
        <v>187.5</v>
      </c>
    </row>
    <row r="499" spans="25:34" x14ac:dyDescent="0.35">
      <c r="AA499" t="s">
        <v>1826</v>
      </c>
      <c r="AB499" s="18">
        <v>6587</v>
      </c>
      <c r="AC499" s="18"/>
      <c r="AD499" s="18"/>
      <c r="AE499" s="18"/>
      <c r="AF499" s="18"/>
      <c r="AG499" s="18"/>
      <c r="AH499" s="18">
        <v>6587</v>
      </c>
    </row>
    <row r="500" spans="25:34" x14ac:dyDescent="0.35">
      <c r="Z500" s="57">
        <v>45166</v>
      </c>
      <c r="AA500" t="s">
        <v>1834</v>
      </c>
      <c r="AB500" s="18">
        <v>125</v>
      </c>
      <c r="AC500" s="18"/>
      <c r="AD500" s="18"/>
      <c r="AE500" s="18"/>
      <c r="AF500" s="18"/>
      <c r="AG500" s="18"/>
      <c r="AH500" s="18">
        <v>125</v>
      </c>
    </row>
    <row r="501" spans="25:34" x14ac:dyDescent="0.35">
      <c r="AA501" t="s">
        <v>1835</v>
      </c>
      <c r="AB501" s="18">
        <v>5858</v>
      </c>
      <c r="AC501" s="18"/>
      <c r="AD501" s="18"/>
      <c r="AE501" s="18"/>
      <c r="AF501" s="18"/>
      <c r="AG501" s="18"/>
      <c r="AH501" s="18">
        <v>5858</v>
      </c>
    </row>
    <row r="502" spans="25:34" x14ac:dyDescent="0.35">
      <c r="Y502">
        <v>9</v>
      </c>
      <c r="Z502" t="s">
        <v>1879</v>
      </c>
      <c r="AA502" t="s">
        <v>1877</v>
      </c>
      <c r="AB502" s="18">
        <v>125</v>
      </c>
      <c r="AC502" s="18"/>
      <c r="AD502" s="18"/>
      <c r="AE502" s="18"/>
      <c r="AF502" s="18"/>
      <c r="AG502" s="18"/>
      <c r="AH502" s="18">
        <v>125</v>
      </c>
    </row>
    <row r="503" spans="25:34" x14ac:dyDescent="0.35">
      <c r="AA503" t="s">
        <v>1878</v>
      </c>
      <c r="AB503" s="18">
        <v>4858</v>
      </c>
      <c r="AC503" s="18"/>
      <c r="AD503" s="18"/>
      <c r="AE503" s="18"/>
      <c r="AF503" s="18"/>
      <c r="AG503" s="18"/>
      <c r="AH503" s="18">
        <v>4858</v>
      </c>
    </row>
    <row r="504" spans="25:34" x14ac:dyDescent="0.35">
      <c r="AA504" t="s">
        <v>1882</v>
      </c>
      <c r="AB504" s="18">
        <v>125</v>
      </c>
      <c r="AC504" s="18"/>
      <c r="AD504" s="18"/>
      <c r="AE504" s="18"/>
      <c r="AF504" s="18"/>
      <c r="AG504" s="18"/>
      <c r="AH504" s="18">
        <v>125</v>
      </c>
    </row>
    <row r="505" spans="25:34" x14ac:dyDescent="0.35">
      <c r="AA505" t="s">
        <v>1883</v>
      </c>
      <c r="AB505" s="18">
        <v>5946</v>
      </c>
      <c r="AC505" s="18"/>
      <c r="AD505" s="18"/>
      <c r="AE505" s="18"/>
      <c r="AF505" s="18"/>
      <c r="AG505" s="18"/>
      <c r="AH505" s="18">
        <v>5946</v>
      </c>
    </row>
    <row r="506" spans="25:34" x14ac:dyDescent="0.35">
      <c r="Z506" s="57">
        <v>45178</v>
      </c>
      <c r="AA506" t="s">
        <v>1892</v>
      </c>
      <c r="AB506" s="18">
        <v>125</v>
      </c>
      <c r="AC506" s="18"/>
      <c r="AD506" s="18"/>
      <c r="AE506" s="18"/>
      <c r="AF506" s="18"/>
      <c r="AG506" s="18"/>
      <c r="AH506" s="18">
        <v>125</v>
      </c>
    </row>
    <row r="507" spans="25:34" x14ac:dyDescent="0.35">
      <c r="AA507" t="s">
        <v>1893</v>
      </c>
      <c r="AB507" s="18">
        <v>5746</v>
      </c>
      <c r="AC507" s="18"/>
      <c r="AD507" s="18"/>
      <c r="AE507" s="18"/>
      <c r="AF507" s="18"/>
      <c r="AG507" s="18"/>
      <c r="AH507" s="18">
        <v>5746</v>
      </c>
    </row>
    <row r="508" spans="25:34" x14ac:dyDescent="0.35">
      <c r="Z508" s="57">
        <v>45182</v>
      </c>
      <c r="AA508" t="s">
        <v>1901</v>
      </c>
      <c r="AB508" s="18">
        <v>125</v>
      </c>
      <c r="AC508" s="18"/>
      <c r="AD508" s="18"/>
      <c r="AE508" s="18"/>
      <c r="AF508" s="18"/>
      <c r="AG508" s="18"/>
      <c r="AH508" s="18">
        <v>125</v>
      </c>
    </row>
    <row r="509" spans="25:34" x14ac:dyDescent="0.35">
      <c r="AA509" t="s">
        <v>1902</v>
      </c>
      <c r="AB509" s="18">
        <v>5326</v>
      </c>
      <c r="AC509" s="18"/>
      <c r="AD509" s="18"/>
      <c r="AE509" s="18"/>
      <c r="AF509" s="18"/>
      <c r="AG509" s="18"/>
      <c r="AH509" s="18">
        <v>5326</v>
      </c>
    </row>
    <row r="510" spans="25:34" x14ac:dyDescent="0.35">
      <c r="Z510" s="57">
        <v>45184</v>
      </c>
      <c r="AA510" t="s">
        <v>1904</v>
      </c>
      <c r="AB510" s="18">
        <v>125</v>
      </c>
      <c r="AC510" s="18"/>
      <c r="AD510" s="18"/>
      <c r="AE510" s="18"/>
      <c r="AF510" s="18"/>
      <c r="AG510" s="18"/>
      <c r="AH510" s="18">
        <v>125</v>
      </c>
    </row>
    <row r="511" spans="25:34" x14ac:dyDescent="0.35">
      <c r="AA511" t="s">
        <v>1905</v>
      </c>
      <c r="AB511" s="18">
        <v>5502</v>
      </c>
      <c r="AC511" s="18"/>
      <c r="AD511" s="18"/>
      <c r="AE511" s="18"/>
      <c r="AF511" s="18"/>
      <c r="AG511" s="18"/>
      <c r="AH511" s="18">
        <v>5502</v>
      </c>
    </row>
    <row r="512" spans="25:34" x14ac:dyDescent="0.35">
      <c r="Z512" s="57">
        <v>45189</v>
      </c>
      <c r="AA512" t="s">
        <v>1911</v>
      </c>
      <c r="AB512" s="18">
        <v>125</v>
      </c>
      <c r="AC512" s="18"/>
      <c r="AD512" s="18"/>
      <c r="AE512" s="18"/>
      <c r="AF512" s="18"/>
      <c r="AG512" s="18"/>
      <c r="AH512" s="18">
        <v>125</v>
      </c>
    </row>
    <row r="513" spans="23:34" x14ac:dyDescent="0.35">
      <c r="AA513" t="s">
        <v>1912</v>
      </c>
      <c r="AB513" s="18">
        <v>6326</v>
      </c>
      <c r="AC513" s="18"/>
      <c r="AD513" s="18"/>
      <c r="AE513" s="18"/>
      <c r="AF513" s="18"/>
      <c r="AG513" s="18"/>
      <c r="AH513" s="18">
        <v>6326</v>
      </c>
    </row>
    <row r="514" spans="23:34" x14ac:dyDescent="0.35">
      <c r="Z514" s="57">
        <v>45196</v>
      </c>
      <c r="AA514" t="s">
        <v>1922</v>
      </c>
      <c r="AB514" s="18">
        <v>500</v>
      </c>
      <c r="AC514" s="18"/>
      <c r="AD514" s="18"/>
      <c r="AE514" s="18"/>
      <c r="AF514" s="18"/>
      <c r="AG514" s="18"/>
      <c r="AH514" s="18">
        <v>500</v>
      </c>
    </row>
    <row r="515" spans="23:34" x14ac:dyDescent="0.35">
      <c r="AA515" t="s">
        <v>1924</v>
      </c>
      <c r="AB515" s="18">
        <v>21572</v>
      </c>
      <c r="AC515" s="18"/>
      <c r="AD515" s="18"/>
      <c r="AE515" s="18"/>
      <c r="AF515" s="18"/>
      <c r="AG515" s="18"/>
      <c r="AH515" s="18">
        <v>21572</v>
      </c>
    </row>
    <row r="516" spans="23:34" x14ac:dyDescent="0.35">
      <c r="Z516" s="57">
        <v>45199</v>
      </c>
      <c r="AA516" t="s">
        <v>1926</v>
      </c>
      <c r="AB516" s="18">
        <v>312.5</v>
      </c>
      <c r="AC516" s="18"/>
      <c r="AD516" s="18"/>
      <c r="AE516" s="18"/>
      <c r="AF516" s="18"/>
      <c r="AG516" s="18"/>
      <c r="AH516" s="18">
        <v>312.5</v>
      </c>
    </row>
    <row r="517" spans="23:34" x14ac:dyDescent="0.35">
      <c r="AA517" t="s">
        <v>1927</v>
      </c>
      <c r="AB517" s="18">
        <v>14117</v>
      </c>
      <c r="AC517" s="18"/>
      <c r="AD517" s="18"/>
      <c r="AE517" s="18"/>
      <c r="AF517" s="18"/>
      <c r="AG517" s="18"/>
      <c r="AH517" s="18">
        <v>14117</v>
      </c>
    </row>
    <row r="518" spans="23:34" x14ac:dyDescent="0.35">
      <c r="Y518">
        <v>10</v>
      </c>
      <c r="Z518" t="s">
        <v>1997</v>
      </c>
      <c r="AA518" t="s">
        <v>1995</v>
      </c>
      <c r="AB518" s="18">
        <v>125</v>
      </c>
      <c r="AC518" s="18"/>
      <c r="AD518" s="18"/>
      <c r="AE518" s="18"/>
      <c r="AF518" s="18"/>
      <c r="AG518" s="18"/>
      <c r="AH518" s="18">
        <v>125</v>
      </c>
    </row>
    <row r="519" spans="23:34" x14ac:dyDescent="0.35">
      <c r="AA519" t="s">
        <v>1996</v>
      </c>
      <c r="AB519" s="18">
        <v>6038</v>
      </c>
      <c r="AC519" s="18"/>
      <c r="AD519" s="18"/>
      <c r="AE519" s="18"/>
      <c r="AF519" s="18"/>
      <c r="AG519" s="18"/>
      <c r="AH519" s="18">
        <v>6038</v>
      </c>
    </row>
    <row r="520" spans="23:34" x14ac:dyDescent="0.35">
      <c r="Z520" s="57">
        <v>45205</v>
      </c>
      <c r="AA520" t="s">
        <v>2001</v>
      </c>
      <c r="AB520" s="18">
        <v>610</v>
      </c>
      <c r="AC520" s="18"/>
      <c r="AD520" s="18"/>
      <c r="AE520" s="18"/>
      <c r="AF520" s="18"/>
      <c r="AG520" s="18"/>
      <c r="AH520" s="18">
        <v>610</v>
      </c>
    </row>
    <row r="521" spans="23:34" x14ac:dyDescent="0.35">
      <c r="Z521" s="57">
        <v>45211</v>
      </c>
      <c r="AA521" t="s">
        <v>2003</v>
      </c>
      <c r="AB521" s="18">
        <v>1025</v>
      </c>
      <c r="AC521" s="18"/>
      <c r="AD521" s="18"/>
      <c r="AE521" s="18"/>
      <c r="AF521" s="18"/>
      <c r="AG521" s="18"/>
      <c r="AH521" s="18">
        <v>1025</v>
      </c>
    </row>
    <row r="522" spans="23:34" x14ac:dyDescent="0.35">
      <c r="Y522">
        <v>4</v>
      </c>
      <c r="Z522" t="s">
        <v>1410</v>
      </c>
      <c r="AA522" t="s">
        <v>1408</v>
      </c>
      <c r="AB522" s="18">
        <v>30445</v>
      </c>
      <c r="AC522" s="18"/>
      <c r="AD522" s="18"/>
      <c r="AE522" s="18"/>
      <c r="AF522" s="18"/>
      <c r="AG522" s="18"/>
      <c r="AH522" s="18">
        <v>30445</v>
      </c>
    </row>
    <row r="523" spans="23:34" x14ac:dyDescent="0.35">
      <c r="Z523" t="s">
        <v>1420</v>
      </c>
      <c r="AA523" t="s">
        <v>1419</v>
      </c>
      <c r="AB523" s="18">
        <v>1000</v>
      </c>
      <c r="AC523" s="18"/>
      <c r="AD523" s="18"/>
      <c r="AE523" s="18"/>
      <c r="AF523" s="18"/>
      <c r="AG523" s="18"/>
      <c r="AH523" s="18">
        <v>1000</v>
      </c>
    </row>
    <row r="524" spans="23:34" x14ac:dyDescent="0.35">
      <c r="Z524" t="s">
        <v>1436</v>
      </c>
      <c r="AA524" t="s">
        <v>1434</v>
      </c>
      <c r="AB524" s="18">
        <v>312.5</v>
      </c>
      <c r="AC524" s="18"/>
      <c r="AD524" s="18"/>
      <c r="AE524" s="18"/>
      <c r="AF524" s="18"/>
      <c r="AG524" s="18"/>
      <c r="AH524" s="18">
        <v>312.5</v>
      </c>
    </row>
    <row r="525" spans="23:34" x14ac:dyDescent="0.35">
      <c r="AA525" t="s">
        <v>1435</v>
      </c>
      <c r="AB525" s="18">
        <v>15182.2</v>
      </c>
      <c r="AC525" s="18"/>
      <c r="AD525" s="18"/>
      <c r="AE525" s="18"/>
      <c r="AF525" s="18"/>
      <c r="AG525" s="18"/>
      <c r="AH525" s="18">
        <v>15182.2</v>
      </c>
    </row>
    <row r="526" spans="23:34" x14ac:dyDescent="0.35">
      <c r="Z526" t="s">
        <v>1465</v>
      </c>
      <c r="AA526" t="s">
        <v>1464</v>
      </c>
      <c r="AB526" s="18">
        <v>2466</v>
      </c>
      <c r="AC526" s="18"/>
      <c r="AD526" s="18"/>
      <c r="AE526" s="18"/>
      <c r="AF526" s="18"/>
      <c r="AG526" s="18"/>
      <c r="AH526" s="18">
        <v>2466</v>
      </c>
    </row>
    <row r="527" spans="23:34" x14ac:dyDescent="0.35">
      <c r="W527" s="36" t="s">
        <v>423</v>
      </c>
      <c r="X527" s="36"/>
      <c r="Y527" s="36"/>
      <c r="Z527" s="36"/>
      <c r="AA527" s="36"/>
      <c r="AB527" s="37">
        <v>373347.3</v>
      </c>
      <c r="AC527" s="37"/>
      <c r="AD527" s="37"/>
      <c r="AE527" s="37"/>
      <c r="AF527" s="37"/>
      <c r="AG527" s="37"/>
      <c r="AH527" s="37">
        <v>373347.3</v>
      </c>
    </row>
    <row r="528" spans="23:34" x14ac:dyDescent="0.35">
      <c r="W528" t="s">
        <v>470</v>
      </c>
      <c r="X528" t="s">
        <v>1764</v>
      </c>
      <c r="Y528" t="s">
        <v>1764</v>
      </c>
      <c r="Z528" s="57">
        <v>44509</v>
      </c>
      <c r="AA528" t="s">
        <v>471</v>
      </c>
      <c r="AB528" s="18"/>
      <c r="AC528" s="18"/>
      <c r="AD528" s="18"/>
      <c r="AE528" s="18"/>
      <c r="AF528" s="18">
        <v>0</v>
      </c>
      <c r="AG528" s="18"/>
      <c r="AH528" s="18">
        <v>0</v>
      </c>
    </row>
    <row r="529" spans="23:34" x14ac:dyDescent="0.35">
      <c r="W529" s="36" t="s">
        <v>484</v>
      </c>
      <c r="X529" s="36"/>
      <c r="Y529" s="36"/>
      <c r="Z529" s="36"/>
      <c r="AA529" s="36"/>
      <c r="AB529" s="37"/>
      <c r="AC529" s="37"/>
      <c r="AD529" s="37"/>
      <c r="AE529" s="37"/>
      <c r="AF529" s="37">
        <v>0</v>
      </c>
      <c r="AG529" s="37"/>
      <c r="AH529" s="37">
        <v>0</v>
      </c>
    </row>
    <row r="530" spans="23:34" x14ac:dyDescent="0.35">
      <c r="W530" t="s">
        <v>492</v>
      </c>
      <c r="X530">
        <v>2021</v>
      </c>
      <c r="Y530">
        <v>11</v>
      </c>
      <c r="Z530" s="57">
        <v>44510</v>
      </c>
      <c r="AA530" t="s">
        <v>473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3:34" x14ac:dyDescent="0.35">
      <c r="X531">
        <v>2022</v>
      </c>
      <c r="Y531">
        <v>2</v>
      </c>
      <c r="Z531" s="57">
        <v>44613</v>
      </c>
      <c r="AA531" t="s">
        <v>607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3:34" x14ac:dyDescent="0.35">
      <c r="Y532">
        <v>3</v>
      </c>
      <c r="Z532" s="57">
        <v>44625</v>
      </c>
      <c r="AA532" t="s">
        <v>634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3:34" x14ac:dyDescent="0.35">
      <c r="Z533" s="57">
        <v>44639</v>
      </c>
      <c r="AA533" t="s">
        <v>652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3:34" x14ac:dyDescent="0.35">
      <c r="Y534">
        <v>5</v>
      </c>
      <c r="Z534" s="57">
        <v>44700</v>
      </c>
      <c r="AA534" t="s">
        <v>782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3:34" x14ac:dyDescent="0.35">
      <c r="Z535" s="57">
        <v>44709</v>
      </c>
      <c r="AA535" t="s">
        <v>798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3:34" x14ac:dyDescent="0.35">
      <c r="Y536">
        <v>6</v>
      </c>
      <c r="Z536" s="57">
        <v>44722</v>
      </c>
      <c r="AA536" t="s">
        <v>834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3:34" x14ac:dyDescent="0.35">
      <c r="Z537" s="57">
        <v>44736</v>
      </c>
      <c r="AA537" t="s">
        <v>845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3:34" x14ac:dyDescent="0.35">
      <c r="Y538">
        <v>7</v>
      </c>
      <c r="Z538" s="57">
        <v>44771</v>
      </c>
      <c r="AA538" t="s">
        <v>872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3:34" x14ac:dyDescent="0.35">
      <c r="Y539">
        <v>8</v>
      </c>
      <c r="Z539" s="57">
        <v>44789</v>
      </c>
      <c r="AA539" t="s">
        <v>908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3:34" x14ac:dyDescent="0.35">
      <c r="Y540">
        <v>9</v>
      </c>
      <c r="Z540" s="57">
        <v>44813</v>
      </c>
      <c r="AA540" t="s">
        <v>933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3:34" x14ac:dyDescent="0.35">
      <c r="Z541" s="57">
        <v>44819</v>
      </c>
      <c r="AA541" t="s">
        <v>938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3:34" x14ac:dyDescent="0.35">
      <c r="Z542" s="57">
        <v>44830</v>
      </c>
      <c r="AA542" t="s">
        <v>951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3:34" x14ac:dyDescent="0.35">
      <c r="Y543">
        <v>10</v>
      </c>
      <c r="Z543" t="s">
        <v>995</v>
      </c>
      <c r="AA543" t="s">
        <v>994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3:34" x14ac:dyDescent="0.35">
      <c r="Z544" s="57">
        <v>44847</v>
      </c>
      <c r="AA544" t="s">
        <v>1001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4:34" x14ac:dyDescent="0.35">
      <c r="Z545" s="57">
        <v>44856</v>
      </c>
      <c r="AA545" t="s">
        <v>1012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4:34" x14ac:dyDescent="0.35">
      <c r="Z546" s="57">
        <v>44865</v>
      </c>
      <c r="AA546" t="s">
        <v>1016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4:34" x14ac:dyDescent="0.35">
      <c r="Y547">
        <v>11</v>
      </c>
      <c r="Z547" s="57">
        <v>44874</v>
      </c>
      <c r="AA547" t="s">
        <v>1064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4:34" x14ac:dyDescent="0.35">
      <c r="Y548">
        <v>12</v>
      </c>
      <c r="Z548" s="57">
        <v>44901</v>
      </c>
      <c r="AA548" t="s">
        <v>1120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4:34" x14ac:dyDescent="0.35">
      <c r="Z549" s="57">
        <v>44908</v>
      </c>
      <c r="AA549" t="s">
        <v>1124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4:34" x14ac:dyDescent="0.35">
      <c r="Z550" s="57">
        <v>44919</v>
      </c>
      <c r="AA550" t="s">
        <v>1136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4:34" x14ac:dyDescent="0.35">
      <c r="Y551">
        <v>4</v>
      </c>
      <c r="Z551" s="57">
        <v>44652</v>
      </c>
      <c r="AA551" t="s">
        <v>681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4:34" x14ac:dyDescent="0.35">
      <c r="Z552" s="57">
        <v>44665</v>
      </c>
      <c r="AA552" t="s">
        <v>695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4:34" x14ac:dyDescent="0.35">
      <c r="Z553" s="57">
        <v>44679</v>
      </c>
      <c r="AA553" t="s">
        <v>725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4:34" x14ac:dyDescent="0.35">
      <c r="X554">
        <v>2023</v>
      </c>
      <c r="Y554">
        <v>1</v>
      </c>
      <c r="Z554" s="57">
        <v>44935</v>
      </c>
      <c r="AA554" t="s">
        <v>1173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4:34" x14ac:dyDescent="0.35">
      <c r="Z555" s="57">
        <v>44942</v>
      </c>
      <c r="AA555" t="s">
        <v>1191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4:34" x14ac:dyDescent="0.35">
      <c r="Y556">
        <v>2</v>
      </c>
      <c r="Z556" s="57">
        <v>44959</v>
      </c>
      <c r="AA556" t="s">
        <v>1237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4:34" x14ac:dyDescent="0.35">
      <c r="Z557" t="s">
        <v>1251</v>
      </c>
      <c r="AA557" t="s">
        <v>1250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4:34" x14ac:dyDescent="0.35">
      <c r="Z558" t="s">
        <v>1273</v>
      </c>
      <c r="AA558" t="s">
        <v>1272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4:34" x14ac:dyDescent="0.35">
      <c r="Y559">
        <v>3</v>
      </c>
      <c r="Z559" t="s">
        <v>1318</v>
      </c>
      <c r="AA559" t="s">
        <v>1319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4:34" x14ac:dyDescent="0.35">
      <c r="Z560" t="s">
        <v>1341</v>
      </c>
      <c r="AA560" t="s">
        <v>1340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5">
      <c r="Z561" t="s">
        <v>1351</v>
      </c>
      <c r="AA561" t="s">
        <v>1350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5">
      <c r="Y562">
        <v>5</v>
      </c>
      <c r="Z562" s="57">
        <v>45063</v>
      </c>
      <c r="AA562" t="s">
        <v>1551</v>
      </c>
      <c r="AB562" s="18">
        <v>2475</v>
      </c>
      <c r="AC562" s="18"/>
      <c r="AD562" s="18"/>
      <c r="AE562" s="18"/>
      <c r="AF562" s="18"/>
      <c r="AG562" s="18"/>
      <c r="AH562" s="18">
        <v>2475</v>
      </c>
    </row>
    <row r="563" spans="25:34" x14ac:dyDescent="0.35">
      <c r="Y563">
        <v>6</v>
      </c>
      <c r="Z563" s="57">
        <v>45099</v>
      </c>
      <c r="AA563" t="s">
        <v>1649</v>
      </c>
      <c r="AB563" s="18">
        <v>2475</v>
      </c>
      <c r="AC563" s="18"/>
      <c r="AD563" s="18"/>
      <c r="AE563" s="18"/>
      <c r="AF563" s="18"/>
      <c r="AG563" s="18"/>
      <c r="AH563" s="18">
        <v>2475</v>
      </c>
    </row>
    <row r="564" spans="25:34" x14ac:dyDescent="0.35">
      <c r="Z564" s="57">
        <v>45105</v>
      </c>
      <c r="AA564" t="s">
        <v>1665</v>
      </c>
      <c r="AB564" s="18">
        <v>2475</v>
      </c>
      <c r="AC564" s="18"/>
      <c r="AD564" s="18"/>
      <c r="AE564" s="18"/>
      <c r="AF564" s="18"/>
      <c r="AG564" s="18"/>
      <c r="AH564" s="18">
        <v>2475</v>
      </c>
    </row>
    <row r="565" spans="25:34" x14ac:dyDescent="0.35">
      <c r="Y565">
        <v>7</v>
      </c>
      <c r="Z565" s="57">
        <v>45118</v>
      </c>
      <c r="AA565" t="s">
        <v>1719</v>
      </c>
      <c r="AB565" s="18">
        <v>2668</v>
      </c>
      <c r="AC565" s="18"/>
      <c r="AD565" s="18"/>
      <c r="AE565" s="18"/>
      <c r="AF565" s="18"/>
      <c r="AG565" s="18"/>
      <c r="AH565" s="18">
        <v>2668</v>
      </c>
    </row>
    <row r="566" spans="25:34" x14ac:dyDescent="0.35">
      <c r="Z566" s="57">
        <v>45124</v>
      </c>
      <c r="AA566" t="s">
        <v>1723</v>
      </c>
      <c r="AB566" s="18">
        <v>2731.5</v>
      </c>
      <c r="AC566" s="18"/>
      <c r="AD566" s="18"/>
      <c r="AE566" s="18"/>
      <c r="AF566" s="18"/>
      <c r="AG566" s="18"/>
      <c r="AH566" s="18">
        <v>2731.5</v>
      </c>
    </row>
    <row r="567" spans="25:34" x14ac:dyDescent="0.35">
      <c r="Z567" s="57">
        <v>45134</v>
      </c>
      <c r="AA567" t="s">
        <v>1735</v>
      </c>
      <c r="AB567" s="18">
        <v>2644</v>
      </c>
      <c r="AC567" s="18"/>
      <c r="AD567" s="18"/>
      <c r="AE567" s="18"/>
      <c r="AF567" s="18"/>
      <c r="AG567" s="18"/>
      <c r="AH567" s="18">
        <v>2644</v>
      </c>
    </row>
    <row r="568" spans="25:34" x14ac:dyDescent="0.35">
      <c r="Y568">
        <v>8</v>
      </c>
      <c r="Z568" s="57">
        <v>45163</v>
      </c>
      <c r="AA568" t="s">
        <v>1830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5">
      <c r="Y569">
        <v>9</v>
      </c>
      <c r="Z569" s="57">
        <v>45176</v>
      </c>
      <c r="AA569" t="s">
        <v>1889</v>
      </c>
      <c r="AB569" s="18">
        <v>2613.5</v>
      </c>
      <c r="AC569" s="18"/>
      <c r="AD569" s="18"/>
      <c r="AE569" s="18"/>
      <c r="AF569" s="18"/>
      <c r="AG569" s="18"/>
      <c r="AH569" s="18">
        <v>2613.5</v>
      </c>
    </row>
    <row r="570" spans="25:34" x14ac:dyDescent="0.35">
      <c r="Y570">
        <v>10</v>
      </c>
      <c r="Z570" s="57">
        <v>45203</v>
      </c>
      <c r="AA570" t="s">
        <v>1994</v>
      </c>
      <c r="AB570" s="18">
        <v>2535</v>
      </c>
      <c r="AC570" s="18"/>
      <c r="AD570" s="18"/>
      <c r="AE570" s="18"/>
      <c r="AF570" s="18"/>
      <c r="AG570" s="18"/>
      <c r="AH570" s="18">
        <v>2535</v>
      </c>
    </row>
    <row r="571" spans="25:34" x14ac:dyDescent="0.35">
      <c r="Z571" s="57">
        <v>45224</v>
      </c>
      <c r="AA571" t="s">
        <v>2031</v>
      </c>
      <c r="AB571" s="18">
        <v>2561</v>
      </c>
      <c r="AC571" s="18"/>
      <c r="AD571" s="18"/>
      <c r="AE571" s="18"/>
      <c r="AF571" s="18"/>
      <c r="AG571" s="18"/>
      <c r="AH571" s="18">
        <v>2561</v>
      </c>
    </row>
    <row r="572" spans="25:34" x14ac:dyDescent="0.35">
      <c r="Y572">
        <v>11</v>
      </c>
      <c r="Z572" s="57">
        <v>45237</v>
      </c>
      <c r="AA572" t="s">
        <v>2103</v>
      </c>
      <c r="AB572" s="18">
        <v>2818.5</v>
      </c>
      <c r="AC572" s="18"/>
      <c r="AD572" s="18"/>
      <c r="AE572" s="18"/>
      <c r="AF572" s="18"/>
      <c r="AG572" s="18"/>
      <c r="AH572" s="18">
        <v>2818.5</v>
      </c>
    </row>
    <row r="573" spans="25:34" x14ac:dyDescent="0.35">
      <c r="Z573" s="57">
        <v>45255</v>
      </c>
      <c r="AA573" t="s">
        <v>2125</v>
      </c>
      <c r="AB573" s="18">
        <v>2508</v>
      </c>
      <c r="AC573" s="18"/>
      <c r="AD573" s="18"/>
      <c r="AE573" s="18"/>
      <c r="AF573" s="18"/>
      <c r="AG573" s="18"/>
      <c r="AH573" s="18">
        <v>2508</v>
      </c>
    </row>
    <row r="574" spans="25:34" x14ac:dyDescent="0.35">
      <c r="Y574">
        <v>12</v>
      </c>
      <c r="Z574" s="57">
        <v>45262</v>
      </c>
      <c r="AA574" t="s">
        <v>2167</v>
      </c>
      <c r="AB574" s="18">
        <v>3449</v>
      </c>
      <c r="AC574" s="18"/>
      <c r="AD574" s="18"/>
      <c r="AE574" s="18"/>
      <c r="AF574" s="18"/>
      <c r="AG574" s="18"/>
      <c r="AH574" s="18">
        <v>3449</v>
      </c>
    </row>
    <row r="575" spans="25:34" x14ac:dyDescent="0.35">
      <c r="Z575" s="57">
        <v>45267</v>
      </c>
      <c r="AA575" t="s">
        <v>2170</v>
      </c>
      <c r="AB575" s="18">
        <v>2700.5</v>
      </c>
      <c r="AC575" s="18"/>
      <c r="AD575" s="18"/>
      <c r="AE575" s="18"/>
      <c r="AF575" s="18"/>
      <c r="AG575" s="18"/>
      <c r="AH575" s="18">
        <v>2700.5</v>
      </c>
    </row>
    <row r="576" spans="25:34" x14ac:dyDescent="0.35">
      <c r="Z576" s="57">
        <v>45275</v>
      </c>
      <c r="AA576" t="s">
        <v>2179</v>
      </c>
      <c r="AB576" s="18">
        <v>2665.5</v>
      </c>
      <c r="AC576" s="18"/>
      <c r="AD576" s="18"/>
      <c r="AE576" s="18"/>
      <c r="AF576" s="18"/>
      <c r="AG576" s="18"/>
      <c r="AH576" s="18">
        <v>2665.5</v>
      </c>
    </row>
    <row r="577" spans="23:34" x14ac:dyDescent="0.35">
      <c r="Z577" s="57">
        <v>45278</v>
      </c>
      <c r="AA577" t="s">
        <v>2185</v>
      </c>
      <c r="AB577" s="18">
        <v>2978</v>
      </c>
      <c r="AC577" s="18"/>
      <c r="AD577" s="18"/>
      <c r="AE577" s="18"/>
      <c r="AF577" s="18"/>
      <c r="AG577" s="18"/>
      <c r="AH577" s="18">
        <v>2978</v>
      </c>
    </row>
    <row r="578" spans="23:34" x14ac:dyDescent="0.35">
      <c r="Z578" s="57">
        <v>45282</v>
      </c>
      <c r="AA578" t="s">
        <v>2195</v>
      </c>
      <c r="AB578" s="18">
        <v>2145.5</v>
      </c>
      <c r="AC578" s="18"/>
      <c r="AD578" s="18"/>
      <c r="AE578" s="18"/>
      <c r="AF578" s="18"/>
      <c r="AG578" s="18"/>
      <c r="AH578" s="18">
        <v>2145.5</v>
      </c>
    </row>
    <row r="579" spans="23:34" x14ac:dyDescent="0.35">
      <c r="Z579" s="57">
        <v>45290</v>
      </c>
      <c r="AA579" t="s">
        <v>2200</v>
      </c>
      <c r="AB579" s="18">
        <v>2423</v>
      </c>
      <c r="AC579" s="18"/>
      <c r="AD579" s="18"/>
      <c r="AE579" s="18"/>
      <c r="AF579" s="18"/>
      <c r="AG579" s="18"/>
      <c r="AH579" s="18">
        <v>2423</v>
      </c>
    </row>
    <row r="580" spans="23:34" x14ac:dyDescent="0.35">
      <c r="Y580">
        <v>4</v>
      </c>
      <c r="Z580" t="s">
        <v>1404</v>
      </c>
      <c r="AA580" t="s">
        <v>1407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5">
      <c r="Z581" t="s">
        <v>1429</v>
      </c>
      <c r="AA581" t="s">
        <v>1428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5">
      <c r="Z582" t="s">
        <v>1440</v>
      </c>
      <c r="AA582" t="s">
        <v>1439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5">
      <c r="Z583" t="s">
        <v>1467</v>
      </c>
      <c r="AA583" t="s">
        <v>1466</v>
      </c>
      <c r="AB583" s="18">
        <v>1965</v>
      </c>
      <c r="AC583" s="18"/>
      <c r="AD583" s="18"/>
      <c r="AE583" s="18"/>
      <c r="AF583" s="18"/>
      <c r="AG583" s="18"/>
      <c r="AH583" s="18">
        <v>1965</v>
      </c>
    </row>
    <row r="584" spans="23:34" x14ac:dyDescent="0.35">
      <c r="W584" s="36" t="s">
        <v>501</v>
      </c>
      <c r="X584" s="36"/>
      <c r="Y584" s="36"/>
      <c r="Z584" s="36"/>
      <c r="AA584" s="36"/>
      <c r="AB584" s="37">
        <v>46831</v>
      </c>
      <c r="AC584" s="37"/>
      <c r="AD584" s="37"/>
      <c r="AE584" s="37"/>
      <c r="AF584" s="37"/>
      <c r="AG584" s="37"/>
      <c r="AH584" s="37">
        <v>46831</v>
      </c>
    </row>
    <row r="585" spans="23:34" x14ac:dyDescent="0.35">
      <c r="W585" t="s">
        <v>638</v>
      </c>
      <c r="X585">
        <v>2022</v>
      </c>
      <c r="Y585">
        <v>3</v>
      </c>
      <c r="Z585" s="57">
        <v>44628</v>
      </c>
      <c r="AA585" t="s">
        <v>635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5">
      <c r="Z586" s="57">
        <v>44629</v>
      </c>
      <c r="AA586" t="s">
        <v>643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5">
      <c r="Z587" s="57">
        <v>44632</v>
      </c>
      <c r="AA587" t="s">
        <v>645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5">
      <c r="Y588">
        <v>5</v>
      </c>
      <c r="Z588" s="57">
        <v>44693</v>
      </c>
      <c r="AA588" t="s">
        <v>770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5">
      <c r="Y589">
        <v>6</v>
      </c>
      <c r="Z589" s="57">
        <v>44715</v>
      </c>
      <c r="AA589" t="s">
        <v>828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5">
      <c r="Z590" s="57">
        <v>44721</v>
      </c>
      <c r="AA590" t="s">
        <v>833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5">
      <c r="Y591">
        <v>9</v>
      </c>
      <c r="Z591" s="57">
        <v>44830</v>
      </c>
      <c r="AA591" t="s">
        <v>953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5">
      <c r="AA592" t="s">
        <v>954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5">
      <c r="Y593">
        <v>11</v>
      </c>
      <c r="Z593" s="57">
        <v>44872</v>
      </c>
      <c r="AA593" t="s">
        <v>1056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5">
      <c r="Y594">
        <v>12</v>
      </c>
      <c r="Z594" s="57">
        <v>44896</v>
      </c>
      <c r="AA594" t="s">
        <v>1109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5">
      <c r="Z595" s="57">
        <v>44900</v>
      </c>
      <c r="AA595" t="s">
        <v>1117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5">
      <c r="Z596" s="57">
        <v>44902</v>
      </c>
      <c r="AA596" t="s">
        <v>1121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5">
      <c r="Z597" s="57">
        <v>44917</v>
      </c>
      <c r="AA597" t="s">
        <v>1131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5">
      <c r="Y598">
        <v>4</v>
      </c>
      <c r="Z598" s="57">
        <v>44652</v>
      </c>
      <c r="AA598" t="s">
        <v>685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5">
      <c r="Z599" s="57">
        <v>44663</v>
      </c>
      <c r="AA599" t="s">
        <v>692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5">
      <c r="X600">
        <v>2023</v>
      </c>
      <c r="Y600">
        <v>1</v>
      </c>
      <c r="Z600" s="57">
        <v>44938</v>
      </c>
      <c r="AA600" t="s">
        <v>1183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5">
      <c r="Z601" s="57">
        <v>44944</v>
      </c>
      <c r="AA601" t="s">
        <v>1192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5">
      <c r="Z602" s="57">
        <v>44956</v>
      </c>
      <c r="AA602" t="s">
        <v>1206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5">
      <c r="Y603">
        <v>2</v>
      </c>
      <c r="Z603" t="s">
        <v>1241</v>
      </c>
      <c r="AA603" t="s">
        <v>1240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5">
      <c r="Z604" t="s">
        <v>1247</v>
      </c>
      <c r="AA604" t="s">
        <v>1249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5">
      <c r="Z605" t="s">
        <v>1265</v>
      </c>
      <c r="AA605" t="s">
        <v>1269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5">
      <c r="Y606">
        <v>3</v>
      </c>
      <c r="Z606" t="s">
        <v>1302</v>
      </c>
      <c r="AA606" t="s">
        <v>1283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5">
      <c r="Y607">
        <v>7</v>
      </c>
      <c r="Z607" s="57">
        <v>45111</v>
      </c>
      <c r="AA607" t="s">
        <v>1711</v>
      </c>
      <c r="AB607" s="18">
        <v>100</v>
      </c>
      <c r="AC607" s="18"/>
      <c r="AD607" s="18"/>
      <c r="AE607" s="18"/>
      <c r="AF607" s="18"/>
      <c r="AG607" s="18"/>
      <c r="AH607" s="18">
        <v>100</v>
      </c>
    </row>
    <row r="608" spans="24:34" x14ac:dyDescent="0.35">
      <c r="Y608">
        <v>9</v>
      </c>
      <c r="Z608" s="57">
        <v>45187</v>
      </c>
      <c r="AA608" t="s">
        <v>1906</v>
      </c>
      <c r="AB608" s="18">
        <v>6699</v>
      </c>
      <c r="AC608" s="18"/>
      <c r="AD608" s="18"/>
      <c r="AE608" s="18"/>
      <c r="AF608" s="18"/>
      <c r="AG608" s="18"/>
      <c r="AH608" s="18">
        <v>6699</v>
      </c>
    </row>
    <row r="609" spans="23:34" x14ac:dyDescent="0.35">
      <c r="Y609">
        <v>10</v>
      </c>
      <c r="Z609" s="57">
        <v>45205</v>
      </c>
      <c r="AA609" t="s">
        <v>1998</v>
      </c>
      <c r="AB609" s="18">
        <v>4068</v>
      </c>
      <c r="AC609" s="18"/>
      <c r="AD609" s="18"/>
      <c r="AE609" s="18"/>
      <c r="AF609" s="18"/>
      <c r="AG609" s="18"/>
      <c r="AH609" s="18">
        <v>4068</v>
      </c>
    </row>
    <row r="610" spans="23:34" x14ac:dyDescent="0.35">
      <c r="Z610" s="57">
        <v>45209</v>
      </c>
      <c r="AA610" t="s">
        <v>2005</v>
      </c>
      <c r="AB610" s="18">
        <v>344</v>
      </c>
      <c r="AC610" s="18"/>
      <c r="AD610" s="18"/>
      <c r="AE610" s="18"/>
      <c r="AF610" s="18"/>
      <c r="AG610" s="18"/>
      <c r="AH610" s="18">
        <v>344</v>
      </c>
    </row>
    <row r="611" spans="23:34" x14ac:dyDescent="0.35">
      <c r="Z611" t="s">
        <v>2011</v>
      </c>
      <c r="AA611" t="s">
        <v>2013</v>
      </c>
      <c r="AB611" s="18">
        <v>1738</v>
      </c>
      <c r="AC611" s="18"/>
      <c r="AD611" s="18"/>
      <c r="AE611" s="18"/>
      <c r="AF611" s="18"/>
      <c r="AG611" s="18"/>
      <c r="AH611" s="18">
        <v>1738</v>
      </c>
    </row>
    <row r="612" spans="23:34" x14ac:dyDescent="0.35">
      <c r="Y612">
        <v>12</v>
      </c>
      <c r="Z612" s="57">
        <v>45268</v>
      </c>
      <c r="AA612" t="s">
        <v>2171</v>
      </c>
      <c r="AB612" s="18">
        <v>250</v>
      </c>
      <c r="AC612" s="18"/>
      <c r="AD612" s="18"/>
      <c r="AE612" s="18"/>
      <c r="AF612" s="18"/>
      <c r="AG612" s="18"/>
      <c r="AH612" s="18">
        <v>250</v>
      </c>
    </row>
    <row r="613" spans="23:34" x14ac:dyDescent="0.35">
      <c r="AA613" t="s">
        <v>2172</v>
      </c>
      <c r="AB613" s="18">
        <v>4068</v>
      </c>
      <c r="AC613" s="18"/>
      <c r="AD613" s="18"/>
      <c r="AE613" s="18"/>
      <c r="AF613" s="18"/>
      <c r="AG613" s="18"/>
      <c r="AH613" s="18">
        <v>4068</v>
      </c>
    </row>
    <row r="614" spans="23:34" x14ac:dyDescent="0.35">
      <c r="Z614" s="57">
        <v>45279</v>
      </c>
      <c r="AA614" t="s">
        <v>2188</v>
      </c>
      <c r="AB614" s="18">
        <v>4700</v>
      </c>
      <c r="AC614" s="18"/>
      <c r="AD614" s="18"/>
      <c r="AE614" s="18"/>
      <c r="AF614" s="18"/>
      <c r="AG614" s="18"/>
      <c r="AH614" s="18">
        <v>4700</v>
      </c>
    </row>
    <row r="615" spans="23:34" x14ac:dyDescent="0.35">
      <c r="Y615">
        <v>4</v>
      </c>
      <c r="Z615" s="57">
        <v>45019</v>
      </c>
      <c r="AA615" t="s">
        <v>1392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5">
      <c r="Z616" t="s">
        <v>1415</v>
      </c>
      <c r="AA616" t="s">
        <v>1414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3:34" x14ac:dyDescent="0.35">
      <c r="Z617" s="57">
        <v>45030</v>
      </c>
      <c r="AA617" t="s">
        <v>1433</v>
      </c>
      <c r="AB617" s="18">
        <v>617.20000000000005</v>
      </c>
      <c r="AC617" s="18"/>
      <c r="AD617" s="18"/>
      <c r="AE617" s="18"/>
      <c r="AF617" s="18"/>
      <c r="AG617" s="18"/>
      <c r="AH617" s="18">
        <v>617.20000000000005</v>
      </c>
    </row>
    <row r="618" spans="23:34" x14ac:dyDescent="0.35">
      <c r="W618" s="36" t="s">
        <v>642</v>
      </c>
      <c r="X618" s="36"/>
      <c r="Y618" s="36"/>
      <c r="Z618" s="36"/>
      <c r="AA618" s="36"/>
      <c r="AB618" s="37">
        <v>22584.2</v>
      </c>
      <c r="AC618" s="37"/>
      <c r="AD618" s="37"/>
      <c r="AE618" s="37"/>
      <c r="AF618" s="37"/>
      <c r="AG618" s="37"/>
      <c r="AH618" s="37">
        <v>22584.2</v>
      </c>
    </row>
    <row r="619" spans="23:34" x14ac:dyDescent="0.35">
      <c r="W619" t="s">
        <v>666</v>
      </c>
      <c r="X619">
        <v>2022</v>
      </c>
      <c r="Y619">
        <v>3</v>
      </c>
      <c r="Z619" s="57">
        <v>44651</v>
      </c>
      <c r="AA619" t="s">
        <v>664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5">
      <c r="Y620">
        <v>5</v>
      </c>
      <c r="Z620" s="57">
        <v>44687</v>
      </c>
      <c r="AA620" t="s">
        <v>764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5">
      <c r="Y621">
        <v>6</v>
      </c>
      <c r="Z621" s="57">
        <v>44725</v>
      </c>
      <c r="AA621" t="s">
        <v>836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5">
      <c r="Y622">
        <v>4</v>
      </c>
      <c r="Z622" s="57">
        <v>44667</v>
      </c>
      <c r="AA622" t="s">
        <v>698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5">
      <c r="Z623" t="s">
        <v>722</v>
      </c>
      <c r="AA623" t="s">
        <v>721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3:34" x14ac:dyDescent="0.35">
      <c r="Z624" s="57">
        <v>44680</v>
      </c>
      <c r="AA624" t="s">
        <v>729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5">
      <c r="X625">
        <v>2023</v>
      </c>
      <c r="Y625">
        <v>1</v>
      </c>
      <c r="Z625" s="57">
        <v>44932</v>
      </c>
      <c r="AA625" t="s">
        <v>1171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Z626" s="57">
        <v>44935</v>
      </c>
      <c r="AA626" t="s">
        <v>1174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Z627" s="57">
        <v>44937</v>
      </c>
      <c r="AA627" t="s">
        <v>1180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Z628" s="57">
        <v>44939</v>
      </c>
      <c r="AA628" t="s">
        <v>1184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5">
      <c r="Y629">
        <v>6</v>
      </c>
      <c r="Z629" s="57">
        <v>45084</v>
      </c>
      <c r="AA629" t="s">
        <v>1614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5">
      <c r="W630" s="36" t="s">
        <v>680</v>
      </c>
      <c r="X630" s="36"/>
      <c r="Y630" s="36"/>
      <c r="Z630" s="36"/>
      <c r="AA630" s="36"/>
      <c r="AB630" s="37">
        <v>0</v>
      </c>
      <c r="AC630" s="37"/>
      <c r="AD630" s="37"/>
      <c r="AE630" s="37"/>
      <c r="AF630" s="37"/>
      <c r="AG630" s="37"/>
      <c r="AH630" s="37">
        <v>0</v>
      </c>
    </row>
    <row r="631" spans="23:34" x14ac:dyDescent="0.35">
      <c r="W631" t="s">
        <v>710</v>
      </c>
      <c r="X631">
        <v>2022</v>
      </c>
      <c r="Y631">
        <v>4</v>
      </c>
      <c r="Z631" s="57">
        <v>44671</v>
      </c>
      <c r="AA631" t="s">
        <v>700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Z632" s="57">
        <v>44672</v>
      </c>
      <c r="AA632" t="s">
        <v>702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W633" s="36" t="s">
        <v>755</v>
      </c>
      <c r="X633" s="36"/>
      <c r="Y633" s="36"/>
      <c r="Z633" s="36"/>
      <c r="AA633" s="36"/>
      <c r="AB633" s="37">
        <v>0</v>
      </c>
      <c r="AC633" s="37"/>
      <c r="AD633" s="37"/>
      <c r="AE633" s="37"/>
      <c r="AF633" s="37"/>
      <c r="AG633" s="37"/>
      <c r="AH633" s="37">
        <v>0</v>
      </c>
    </row>
    <row r="634" spans="23:34" x14ac:dyDescent="0.35">
      <c r="W634" t="s">
        <v>774</v>
      </c>
      <c r="X634">
        <v>2022</v>
      </c>
      <c r="Y634">
        <v>5</v>
      </c>
      <c r="Z634" s="57">
        <v>44693</v>
      </c>
      <c r="AA634" t="s">
        <v>775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Y635">
        <v>4</v>
      </c>
      <c r="Z635" s="57">
        <v>44660</v>
      </c>
      <c r="AA635" t="s">
        <v>691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s="57">
        <v>44664</v>
      </c>
      <c r="AA636" t="s">
        <v>693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Z637" s="57">
        <v>44666</v>
      </c>
      <c r="AA637" t="s">
        <v>696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W638" s="36" t="s">
        <v>799</v>
      </c>
      <c r="X638" s="36"/>
      <c r="Y638" s="36"/>
      <c r="Z638" s="36"/>
      <c r="AA638" s="36"/>
      <c r="AB638" s="37">
        <v>0</v>
      </c>
      <c r="AC638" s="37"/>
      <c r="AD638" s="37"/>
      <c r="AE638" s="37"/>
      <c r="AF638" s="37"/>
      <c r="AG638" s="37"/>
      <c r="AH638" s="37">
        <v>0</v>
      </c>
    </row>
    <row r="639" spans="23:34" x14ac:dyDescent="0.35">
      <c r="W639" t="s">
        <v>785</v>
      </c>
      <c r="X639">
        <v>2022</v>
      </c>
      <c r="Y639">
        <v>5</v>
      </c>
      <c r="Z639" s="57">
        <v>44702</v>
      </c>
      <c r="AA639" t="s">
        <v>789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Y640">
        <v>8</v>
      </c>
      <c r="Z640" s="57">
        <v>44782</v>
      </c>
      <c r="AA640" t="s">
        <v>899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Y641">
        <v>10</v>
      </c>
      <c r="Z641" s="57">
        <v>44851</v>
      </c>
      <c r="AA641" t="s">
        <v>1005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Y642">
        <v>12</v>
      </c>
      <c r="Z642" t="s">
        <v>1125</v>
      </c>
      <c r="AA642" t="s">
        <v>1126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X643">
        <v>2023</v>
      </c>
      <c r="Y643">
        <v>3</v>
      </c>
      <c r="Z643" t="s">
        <v>1360</v>
      </c>
      <c r="AA643" t="s">
        <v>1359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Y644">
        <v>12</v>
      </c>
      <c r="Z644" s="57">
        <v>45281</v>
      </c>
      <c r="AA644" t="s">
        <v>2192</v>
      </c>
      <c r="AB644" s="18">
        <v>771.3</v>
      </c>
      <c r="AC644" s="18"/>
      <c r="AD644" s="18"/>
      <c r="AE644" s="18"/>
      <c r="AF644" s="18"/>
      <c r="AG644" s="18"/>
      <c r="AH644" s="18">
        <v>771.3</v>
      </c>
    </row>
    <row r="645" spans="23:34" x14ac:dyDescent="0.35">
      <c r="Z645" s="57">
        <v>45282</v>
      </c>
      <c r="AA645" t="s">
        <v>2194</v>
      </c>
      <c r="AB645" s="18">
        <v>175</v>
      </c>
      <c r="AC645" s="18"/>
      <c r="AD645" s="18"/>
      <c r="AE645" s="18"/>
      <c r="AF645" s="18"/>
      <c r="AG645" s="18"/>
      <c r="AH645" s="18">
        <v>175</v>
      </c>
    </row>
    <row r="646" spans="23:34" x14ac:dyDescent="0.35">
      <c r="W646" s="36" t="s">
        <v>800</v>
      </c>
      <c r="X646" s="36"/>
      <c r="Y646" s="36"/>
      <c r="Z646" s="36"/>
      <c r="AA646" s="36"/>
      <c r="AB646" s="37">
        <v>946.3</v>
      </c>
      <c r="AC646" s="37"/>
      <c r="AD646" s="37"/>
      <c r="AE646" s="37"/>
      <c r="AF646" s="37"/>
      <c r="AG646" s="37"/>
      <c r="AH646" s="37">
        <v>946.3</v>
      </c>
    </row>
    <row r="647" spans="23:34" x14ac:dyDescent="0.35">
      <c r="W647" t="s">
        <v>860</v>
      </c>
      <c r="X647">
        <v>2022</v>
      </c>
      <c r="Y647">
        <v>7</v>
      </c>
      <c r="Z647" s="57">
        <v>44756</v>
      </c>
      <c r="AA647" t="s">
        <v>862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Y648">
        <v>8</v>
      </c>
      <c r="Z648" s="57">
        <v>44777</v>
      </c>
      <c r="AA648" t="s">
        <v>892</v>
      </c>
      <c r="AB648" s="18">
        <v>0.20000000000004547</v>
      </c>
      <c r="AC648" s="18"/>
      <c r="AD648" s="18"/>
      <c r="AE648" s="18"/>
      <c r="AF648" s="18"/>
      <c r="AG648" s="18"/>
      <c r="AH648" s="18">
        <v>0.20000000000004547</v>
      </c>
    </row>
    <row r="649" spans="23:34" x14ac:dyDescent="0.35">
      <c r="Z649" s="57">
        <v>44796</v>
      </c>
      <c r="AA649" t="s">
        <v>910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Z650" s="57">
        <v>44798</v>
      </c>
      <c r="AA650" t="s">
        <v>915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9</v>
      </c>
      <c r="Z651" s="57">
        <v>44832</v>
      </c>
      <c r="AA651" t="s">
        <v>956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Y652">
        <v>11</v>
      </c>
      <c r="Z652" s="57">
        <v>44879</v>
      </c>
      <c r="AA652" t="s">
        <v>1066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X653">
        <v>2023</v>
      </c>
      <c r="Y653">
        <v>2</v>
      </c>
      <c r="Z653" t="s">
        <v>1279</v>
      </c>
      <c r="AA653" t="s">
        <v>1277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Y654">
        <v>5</v>
      </c>
      <c r="Z654" s="57">
        <v>45052</v>
      </c>
      <c r="AA654" t="s">
        <v>1535</v>
      </c>
      <c r="AB654" s="18">
        <v>3784</v>
      </c>
      <c r="AC654" s="18"/>
      <c r="AD654" s="18"/>
      <c r="AE654" s="18"/>
      <c r="AF654" s="18"/>
      <c r="AG654" s="18"/>
      <c r="AH654" s="18">
        <v>3784</v>
      </c>
    </row>
    <row r="655" spans="23:34" x14ac:dyDescent="0.35">
      <c r="Y655">
        <v>7</v>
      </c>
      <c r="Z655" s="57">
        <v>45113</v>
      </c>
      <c r="AA655" t="s">
        <v>1712</v>
      </c>
      <c r="AB655" s="18">
        <v>2516</v>
      </c>
      <c r="AC655" s="18"/>
      <c r="AD655" s="18"/>
      <c r="AE655" s="18"/>
      <c r="AF655" s="18"/>
      <c r="AG655" s="18"/>
      <c r="AH655" s="18">
        <v>2516</v>
      </c>
    </row>
    <row r="656" spans="23:34" x14ac:dyDescent="0.35">
      <c r="Y656">
        <v>11</v>
      </c>
      <c r="Z656" s="57">
        <v>45257</v>
      </c>
      <c r="AA656" t="s">
        <v>2126</v>
      </c>
      <c r="AB656" s="18">
        <v>4987.1000000000004</v>
      </c>
      <c r="AC656" s="18"/>
      <c r="AD656" s="18"/>
      <c r="AE656" s="18"/>
      <c r="AF656" s="18"/>
      <c r="AG656" s="18"/>
      <c r="AH656" s="18">
        <v>4987.1000000000004</v>
      </c>
    </row>
    <row r="657" spans="23:34" x14ac:dyDescent="0.35">
      <c r="Y657">
        <v>4</v>
      </c>
      <c r="Z657" s="57">
        <v>45020</v>
      </c>
      <c r="AA657" t="s">
        <v>1401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5">
      <c r="Z658" t="s">
        <v>1402</v>
      </c>
      <c r="AA658" t="s">
        <v>1401</v>
      </c>
      <c r="AB658" s="18">
        <v>6058.6</v>
      </c>
      <c r="AC658" s="18"/>
      <c r="AD658" s="18"/>
      <c r="AE658" s="18"/>
      <c r="AF658" s="18"/>
      <c r="AG658" s="18"/>
      <c r="AH658" s="18">
        <v>6058.6</v>
      </c>
    </row>
    <row r="659" spans="23:34" x14ac:dyDescent="0.35">
      <c r="W659" s="36" t="s">
        <v>875</v>
      </c>
      <c r="X659" s="36"/>
      <c r="Y659" s="36"/>
      <c r="Z659" s="36"/>
      <c r="AA659" s="36"/>
      <c r="AB659" s="37">
        <v>17345.900000000001</v>
      </c>
      <c r="AC659" s="37"/>
      <c r="AD659" s="37"/>
      <c r="AE659" s="37"/>
      <c r="AF659" s="37"/>
      <c r="AG659" s="37"/>
      <c r="AH659" s="37">
        <v>17345.900000000001</v>
      </c>
    </row>
    <row r="660" spans="23:34" x14ac:dyDescent="0.35">
      <c r="W660" t="s">
        <v>959</v>
      </c>
      <c r="X660">
        <v>2022</v>
      </c>
      <c r="Y660">
        <v>9</v>
      </c>
      <c r="Z660" s="57">
        <v>44813</v>
      </c>
      <c r="AA660" t="s">
        <v>931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Z661" s="57">
        <v>44832</v>
      </c>
      <c r="AA661" t="s">
        <v>957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X662">
        <v>2023</v>
      </c>
      <c r="Y662">
        <v>1</v>
      </c>
      <c r="Z662" s="57">
        <v>44940</v>
      </c>
      <c r="AA662" t="s">
        <v>1189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W663" s="36" t="s">
        <v>986</v>
      </c>
      <c r="X663" s="36"/>
      <c r="Y663" s="36"/>
      <c r="Z663" s="36"/>
      <c r="AA663" s="36"/>
      <c r="AB663" s="37">
        <v>0</v>
      </c>
      <c r="AC663" s="37"/>
      <c r="AD663" s="37"/>
      <c r="AE663" s="37"/>
      <c r="AF663" s="37"/>
      <c r="AG663" s="37"/>
      <c r="AH663" s="37">
        <v>0</v>
      </c>
    </row>
    <row r="664" spans="23:34" x14ac:dyDescent="0.35">
      <c r="W664" t="s">
        <v>1045</v>
      </c>
      <c r="X664" t="s">
        <v>1764</v>
      </c>
      <c r="Y664" t="s">
        <v>1764</v>
      </c>
      <c r="Z664" s="57">
        <v>44788</v>
      </c>
      <c r="AA664" t="s">
        <v>901</v>
      </c>
      <c r="AB664" s="18"/>
      <c r="AC664" s="18"/>
      <c r="AD664" s="18"/>
      <c r="AE664" s="18"/>
      <c r="AF664" s="18">
        <v>0</v>
      </c>
      <c r="AG664" s="18"/>
      <c r="AH664" s="18">
        <v>0</v>
      </c>
    </row>
    <row r="665" spans="23:34" x14ac:dyDescent="0.35">
      <c r="Z665" s="57">
        <v>45220</v>
      </c>
      <c r="AA665" t="s">
        <v>2021</v>
      </c>
      <c r="AB665" s="18"/>
      <c r="AC665" s="18"/>
      <c r="AD665" s="18"/>
      <c r="AE665" s="18"/>
      <c r="AF665" s="18">
        <v>0</v>
      </c>
      <c r="AG665" s="18"/>
      <c r="AH665" s="18">
        <v>0</v>
      </c>
    </row>
    <row r="666" spans="23:34" x14ac:dyDescent="0.35">
      <c r="W666" s="36" t="s">
        <v>1046</v>
      </c>
      <c r="X666" s="36"/>
      <c r="Y666" s="36"/>
      <c r="Z666" s="36"/>
      <c r="AA666" s="36"/>
      <c r="AB666" s="37"/>
      <c r="AC666" s="37"/>
      <c r="AD666" s="37"/>
      <c r="AE666" s="37"/>
      <c r="AF666" s="37">
        <v>0</v>
      </c>
      <c r="AG666" s="37"/>
      <c r="AH666" s="37">
        <v>0</v>
      </c>
    </row>
    <row r="667" spans="23:34" x14ac:dyDescent="0.35">
      <c r="W667" t="s">
        <v>1052</v>
      </c>
      <c r="X667">
        <v>2022</v>
      </c>
      <c r="Y667">
        <v>11</v>
      </c>
      <c r="Z667" s="57">
        <v>44870</v>
      </c>
      <c r="AA667" t="s">
        <v>1054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Z668" t="s">
        <v>1071</v>
      </c>
      <c r="AA668" t="s">
        <v>1072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Y669">
        <v>12</v>
      </c>
      <c r="Z669" s="57">
        <v>44896</v>
      </c>
      <c r="AA669" t="s">
        <v>1107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5">
      <c r="W670" s="36" t="s">
        <v>1089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5">
      <c r="W671" t="s">
        <v>1058</v>
      </c>
      <c r="X671">
        <v>2022</v>
      </c>
      <c r="Y671">
        <v>11</v>
      </c>
      <c r="Z671" s="57">
        <v>44873</v>
      </c>
      <c r="AA671" t="s">
        <v>1063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W672" s="36" t="s">
        <v>1090</v>
      </c>
      <c r="X672" s="36"/>
      <c r="Y672" s="36"/>
      <c r="Z672" s="36"/>
      <c r="AA672" s="36"/>
      <c r="AB672" s="37">
        <v>0</v>
      </c>
      <c r="AC672" s="37"/>
      <c r="AD672" s="37"/>
      <c r="AE672" s="37"/>
      <c r="AF672" s="37"/>
      <c r="AG672" s="37"/>
      <c r="AH672" s="37">
        <v>0</v>
      </c>
    </row>
    <row r="673" spans="23:34" x14ac:dyDescent="0.35">
      <c r="W673" t="s">
        <v>1102</v>
      </c>
      <c r="X673">
        <v>2022</v>
      </c>
      <c r="Y673">
        <v>11</v>
      </c>
      <c r="Z673" s="57">
        <v>44895</v>
      </c>
      <c r="AA673" t="s">
        <v>1097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W674" s="36" t="s">
        <v>1105</v>
      </c>
      <c r="X674" s="36"/>
      <c r="Y674" s="36"/>
      <c r="Z674" s="36"/>
      <c r="AA674" s="36"/>
      <c r="AB674" s="37">
        <v>0</v>
      </c>
      <c r="AC674" s="37"/>
      <c r="AD674" s="37"/>
      <c r="AE674" s="37"/>
      <c r="AF674" s="37"/>
      <c r="AG674" s="37"/>
      <c r="AH674" s="37">
        <v>0</v>
      </c>
    </row>
    <row r="675" spans="23:34" x14ac:dyDescent="0.35">
      <c r="W675" t="s">
        <v>1101</v>
      </c>
      <c r="X675">
        <v>2022</v>
      </c>
      <c r="Y675">
        <v>11</v>
      </c>
      <c r="Z675" s="57">
        <v>44895</v>
      </c>
      <c r="AA675" t="s">
        <v>1098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W676" s="36" t="s">
        <v>1106</v>
      </c>
      <c r="X676" s="36"/>
      <c r="Y676" s="36"/>
      <c r="Z676" s="36"/>
      <c r="AA676" s="36"/>
      <c r="AB676" s="37">
        <v>0</v>
      </c>
      <c r="AC676" s="37"/>
      <c r="AD676" s="37"/>
      <c r="AE676" s="37"/>
      <c r="AF676" s="37"/>
      <c r="AG676" s="37"/>
      <c r="AH676" s="37">
        <v>0</v>
      </c>
    </row>
    <row r="677" spans="23:34" x14ac:dyDescent="0.35">
      <c r="W677" t="s">
        <v>1197</v>
      </c>
      <c r="X677">
        <v>2023</v>
      </c>
      <c r="Y677">
        <v>1</v>
      </c>
      <c r="Z677" s="57">
        <v>44953</v>
      </c>
      <c r="AA677" t="s">
        <v>1204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Y678">
        <v>2</v>
      </c>
      <c r="Z678" s="57">
        <v>44958</v>
      </c>
      <c r="AA678" t="s">
        <v>1235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Z679" t="s">
        <v>1241</v>
      </c>
      <c r="AA679" t="s">
        <v>1245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3</v>
      </c>
      <c r="Z680" t="s">
        <v>1351</v>
      </c>
      <c r="AA680" t="s">
        <v>1354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Z681" t="s">
        <v>1356</v>
      </c>
      <c r="AA681" t="s">
        <v>1355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t="s">
        <v>1363</v>
      </c>
      <c r="AA682" t="s">
        <v>1364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AA683" t="s">
        <v>1365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Y684">
        <v>5</v>
      </c>
      <c r="Z684" s="57">
        <v>45048</v>
      </c>
      <c r="AA684" t="s">
        <v>1531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45054</v>
      </c>
      <c r="AA685" t="s">
        <v>1536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Z686" t="s">
        <v>1553</v>
      </c>
      <c r="AA686" t="s">
        <v>1554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Z687" s="57">
        <v>45066</v>
      </c>
      <c r="AA687" t="s">
        <v>1555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Z688" s="57">
        <v>45076</v>
      </c>
      <c r="AA688" t="s">
        <v>1563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5">
      <c r="Y689">
        <v>6</v>
      </c>
      <c r="Z689" t="s">
        <v>1612</v>
      </c>
      <c r="AA689" t="s">
        <v>1610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5">
      <c r="Z690" s="57">
        <v>45086</v>
      </c>
      <c r="AA690" t="s">
        <v>1623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5">
      <c r="Z691" t="s">
        <v>1626</v>
      </c>
      <c r="AA691" t="s">
        <v>1624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5">
      <c r="Z692" s="57">
        <v>45092</v>
      </c>
      <c r="AA692" t="s">
        <v>1633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5">
      <c r="Z693" s="57">
        <v>45097</v>
      </c>
      <c r="AA693" t="s">
        <v>1647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5">
      <c r="Z694" t="s">
        <v>1646</v>
      </c>
      <c r="AA694" t="s">
        <v>1645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5">
      <c r="Z695" s="57">
        <v>45099</v>
      </c>
      <c r="AA695" t="s">
        <v>1650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5">
      <c r="Z696" t="s">
        <v>1664</v>
      </c>
      <c r="AA696" t="s">
        <v>1663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5">
      <c r="Y697">
        <v>7</v>
      </c>
      <c r="Z697" s="57">
        <v>45110</v>
      </c>
      <c r="AA697" t="s">
        <v>1708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5">
      <c r="AA698" t="s">
        <v>1710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5">
      <c r="Z699" s="57">
        <v>45117</v>
      </c>
      <c r="AA699" t="s">
        <v>1718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5">
      <c r="Z700" t="s">
        <v>1722</v>
      </c>
      <c r="AA700" t="s">
        <v>1721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5">
      <c r="Z701" s="57">
        <v>45131</v>
      </c>
      <c r="AA701" t="s">
        <v>1730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5">
      <c r="Y702">
        <v>8</v>
      </c>
      <c r="Z702" s="57">
        <v>45139</v>
      </c>
      <c r="AA702" t="s">
        <v>1792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5">
      <c r="Z703" s="57">
        <v>45145</v>
      </c>
      <c r="AA703" t="s">
        <v>1808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5">
      <c r="Z704" s="57">
        <v>45152</v>
      </c>
      <c r="AA704" t="s">
        <v>1811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45154</v>
      </c>
      <c r="AA705" t="s">
        <v>1817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Z706" s="57">
        <v>45161</v>
      </c>
      <c r="AA706" t="s">
        <v>1828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Z707" s="57">
        <v>45162</v>
      </c>
      <c r="AA707" t="s">
        <v>1829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Z708" s="57">
        <v>45166</v>
      </c>
      <c r="AA708" t="s">
        <v>1833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Y709">
        <v>9</v>
      </c>
      <c r="Z709" t="s">
        <v>1879</v>
      </c>
      <c r="AA709" t="s">
        <v>1880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Z710" s="57">
        <v>45174</v>
      </c>
      <c r="AA710" t="s">
        <v>1885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Z711" s="57">
        <v>45181</v>
      </c>
      <c r="AA711" t="s">
        <v>1898</v>
      </c>
      <c r="AB711" s="18">
        <v>3773.3</v>
      </c>
      <c r="AC711" s="18"/>
      <c r="AD711" s="18"/>
      <c r="AE711" s="18"/>
      <c r="AF711" s="18"/>
      <c r="AG711" s="18"/>
      <c r="AH711" s="18">
        <v>3773.3</v>
      </c>
    </row>
    <row r="712" spans="23:34" x14ac:dyDescent="0.35">
      <c r="Z712" s="57">
        <v>45195</v>
      </c>
      <c r="AA712" t="s">
        <v>1920</v>
      </c>
      <c r="AB712" s="18">
        <v>1235</v>
      </c>
      <c r="AC712" s="18"/>
      <c r="AD712" s="18"/>
      <c r="AE712" s="18"/>
      <c r="AF712" s="18"/>
      <c r="AG712" s="18"/>
      <c r="AH712" s="18">
        <v>1235</v>
      </c>
    </row>
    <row r="713" spans="23:34" x14ac:dyDescent="0.35">
      <c r="Z713" s="57">
        <v>45198</v>
      </c>
      <c r="AA713" t="s">
        <v>1925</v>
      </c>
      <c r="AB713" s="18">
        <v>250</v>
      </c>
      <c r="AC713" s="18"/>
      <c r="AD713" s="18"/>
      <c r="AE713" s="18"/>
      <c r="AF713" s="18"/>
      <c r="AG713" s="18"/>
      <c r="AH713" s="18">
        <v>250</v>
      </c>
    </row>
    <row r="714" spans="23:34" x14ac:dyDescent="0.35">
      <c r="Y714">
        <v>10</v>
      </c>
      <c r="Z714" t="s">
        <v>2006</v>
      </c>
      <c r="AA714" t="s">
        <v>2009</v>
      </c>
      <c r="AB714" s="18">
        <v>2045</v>
      </c>
      <c r="AC714" s="18"/>
      <c r="AD714" s="18"/>
      <c r="AE714" s="18"/>
      <c r="AF714" s="18"/>
      <c r="AG714" s="18"/>
      <c r="AH714" s="18">
        <v>2045</v>
      </c>
    </row>
    <row r="715" spans="23:34" x14ac:dyDescent="0.35">
      <c r="Z715" s="57">
        <v>45226</v>
      </c>
      <c r="AA715" t="s">
        <v>2036</v>
      </c>
      <c r="AB715" s="18">
        <v>695</v>
      </c>
      <c r="AC715" s="18"/>
      <c r="AD715" s="18"/>
      <c r="AE715" s="18"/>
      <c r="AF715" s="18"/>
      <c r="AG715" s="18"/>
      <c r="AH715" s="18">
        <v>695</v>
      </c>
    </row>
    <row r="716" spans="23:34" x14ac:dyDescent="0.35">
      <c r="Y716">
        <v>11</v>
      </c>
      <c r="Z716" s="57">
        <v>45234</v>
      </c>
      <c r="AA716" t="s">
        <v>2100</v>
      </c>
      <c r="AB716" s="18">
        <v>3078</v>
      </c>
      <c r="AC716" s="18"/>
      <c r="AD716" s="18"/>
      <c r="AE716" s="18"/>
      <c r="AF716" s="18"/>
      <c r="AG716" s="18"/>
      <c r="AH716" s="18">
        <v>3078</v>
      </c>
    </row>
    <row r="717" spans="23:34" x14ac:dyDescent="0.35">
      <c r="Y717">
        <v>4</v>
      </c>
      <c r="Z717" s="57">
        <v>45019</v>
      </c>
      <c r="AA717" t="s">
        <v>1395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Z718" t="s">
        <v>1418</v>
      </c>
      <c r="AA718" t="s">
        <v>1417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W719" s="36" t="s">
        <v>1233</v>
      </c>
      <c r="X719" s="36"/>
      <c r="Y719" s="36"/>
      <c r="Z719" s="36"/>
      <c r="AA719" s="36"/>
      <c r="AB719" s="37">
        <v>11076.3</v>
      </c>
      <c r="AC719" s="37"/>
      <c r="AD719" s="37"/>
      <c r="AE719" s="37"/>
      <c r="AF719" s="37"/>
      <c r="AG719" s="37"/>
      <c r="AH719" s="37">
        <v>11076.3</v>
      </c>
    </row>
    <row r="720" spans="23:34" x14ac:dyDescent="0.35">
      <c r="W720" t="s">
        <v>1258</v>
      </c>
      <c r="X720">
        <v>2023</v>
      </c>
      <c r="Y720">
        <v>2</v>
      </c>
      <c r="Z720" s="57">
        <v>44972</v>
      </c>
      <c r="AA720" t="s">
        <v>1263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Y721">
        <v>4</v>
      </c>
      <c r="Z721" t="s">
        <v>1399</v>
      </c>
      <c r="AA721" t="s">
        <v>1396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5">
      <c r="W722" s="36" t="s">
        <v>1388</v>
      </c>
      <c r="X722" s="36"/>
      <c r="Y722" s="36"/>
      <c r="Z722" s="36"/>
      <c r="AA722" s="36"/>
      <c r="AB722" s="37">
        <v>0</v>
      </c>
      <c r="AC722" s="37"/>
      <c r="AD722" s="37"/>
      <c r="AE722" s="37"/>
      <c r="AF722" s="37"/>
      <c r="AG722" s="37"/>
      <c r="AH722" s="37">
        <v>0</v>
      </c>
    </row>
    <row r="723" spans="23:34" x14ac:dyDescent="0.35">
      <c r="W723" t="s">
        <v>1305</v>
      </c>
      <c r="X723">
        <v>2023</v>
      </c>
      <c r="Y723">
        <v>3</v>
      </c>
      <c r="Z723" t="s">
        <v>1304</v>
      </c>
      <c r="AA723" t="s">
        <v>1307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Z724" t="s">
        <v>1318</v>
      </c>
      <c r="AA724" t="s">
        <v>1314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W725" s="36" t="s">
        <v>1389</v>
      </c>
      <c r="X725" s="36"/>
      <c r="Y725" s="36"/>
      <c r="Z725" s="36"/>
      <c r="AA725" s="36"/>
      <c r="AB725" s="37">
        <v>0</v>
      </c>
      <c r="AC725" s="37"/>
      <c r="AD725" s="37"/>
      <c r="AE725" s="37"/>
      <c r="AF725" s="37"/>
      <c r="AG725" s="37"/>
      <c r="AH725" s="37">
        <v>0</v>
      </c>
    </row>
    <row r="726" spans="23:34" x14ac:dyDescent="0.35">
      <c r="W726" t="s">
        <v>1310</v>
      </c>
      <c r="X726">
        <v>2023</v>
      </c>
      <c r="Y726">
        <v>5</v>
      </c>
      <c r="Z726" t="s">
        <v>1431</v>
      </c>
      <c r="AA726" t="s">
        <v>1430</v>
      </c>
      <c r="AB726" s="18"/>
      <c r="AC726" s="18"/>
      <c r="AD726" s="18"/>
      <c r="AE726" s="18"/>
      <c r="AF726" s="18"/>
      <c r="AG726" s="18">
        <v>0</v>
      </c>
      <c r="AH726" s="18">
        <v>0</v>
      </c>
    </row>
    <row r="727" spans="23:34" x14ac:dyDescent="0.35">
      <c r="Y727">
        <v>6</v>
      </c>
      <c r="Z727" s="57">
        <v>45048</v>
      </c>
      <c r="AA727" t="s">
        <v>1530</v>
      </c>
      <c r="AB727" s="18"/>
      <c r="AC727" s="18"/>
      <c r="AD727" s="18"/>
      <c r="AE727" s="18"/>
      <c r="AF727" s="18"/>
      <c r="AG727" s="18">
        <v>0</v>
      </c>
      <c r="AH727" s="18">
        <v>0</v>
      </c>
    </row>
    <row r="728" spans="23:34" x14ac:dyDescent="0.35">
      <c r="Z728" s="57">
        <v>45061</v>
      </c>
      <c r="AA728" t="s">
        <v>1545</v>
      </c>
      <c r="AB728" s="18"/>
      <c r="AC728" s="18"/>
      <c r="AD728" s="18"/>
      <c r="AE728" s="18"/>
      <c r="AF728" s="18"/>
      <c r="AG728" s="18">
        <v>0</v>
      </c>
      <c r="AH728" s="18">
        <v>0</v>
      </c>
    </row>
    <row r="729" spans="23:34" x14ac:dyDescent="0.35">
      <c r="Y729">
        <v>7</v>
      </c>
      <c r="Z729" t="s">
        <v>1641</v>
      </c>
      <c r="AA729" t="s">
        <v>1642</v>
      </c>
      <c r="AB729" s="18"/>
      <c r="AC729" s="18"/>
      <c r="AD729" s="18"/>
      <c r="AE729" s="18"/>
      <c r="AF729" s="18"/>
      <c r="AG729" s="18">
        <v>0</v>
      </c>
      <c r="AH729" s="18">
        <v>0</v>
      </c>
    </row>
    <row r="730" spans="23:34" x14ac:dyDescent="0.35">
      <c r="Z730" s="57">
        <v>45098</v>
      </c>
      <c r="AA730" t="s">
        <v>1648</v>
      </c>
      <c r="AB730" s="18"/>
      <c r="AC730" s="18"/>
      <c r="AD730" s="18"/>
      <c r="AE730" s="18"/>
      <c r="AF730" s="18"/>
      <c r="AG730" s="18">
        <v>0</v>
      </c>
      <c r="AH730" s="18">
        <v>0</v>
      </c>
    </row>
    <row r="731" spans="23:34" x14ac:dyDescent="0.35">
      <c r="Y731">
        <v>8</v>
      </c>
      <c r="Z731" s="57">
        <v>45118</v>
      </c>
      <c r="AA731" t="s">
        <v>1720</v>
      </c>
      <c r="AB731" s="18"/>
      <c r="AC731" s="18"/>
      <c r="AD731" s="18"/>
      <c r="AE731" s="18"/>
      <c r="AF731" s="18"/>
      <c r="AG731" s="18">
        <v>0</v>
      </c>
      <c r="AH731" s="18">
        <v>0</v>
      </c>
    </row>
    <row r="732" spans="23:34" x14ac:dyDescent="0.35">
      <c r="Z732" s="57">
        <v>45128</v>
      </c>
      <c r="AA732" t="s">
        <v>1729</v>
      </c>
      <c r="AB732" s="18"/>
      <c r="AC732" s="18"/>
      <c r="AD732" s="18"/>
      <c r="AE732" s="18"/>
      <c r="AF732" s="18"/>
      <c r="AG732" s="18">
        <v>0</v>
      </c>
      <c r="AH732" s="18">
        <v>0</v>
      </c>
    </row>
    <row r="733" spans="23:34" x14ac:dyDescent="0.35">
      <c r="Y733">
        <v>9</v>
      </c>
      <c r="Z733" s="57">
        <v>45146</v>
      </c>
      <c r="AA733" t="s">
        <v>1809</v>
      </c>
      <c r="AB733" s="18"/>
      <c r="AC733" s="18"/>
      <c r="AD733" s="18"/>
      <c r="AE733" s="18"/>
      <c r="AF733" s="18"/>
      <c r="AG733" s="18">
        <v>0</v>
      </c>
      <c r="AH733" s="18">
        <v>0</v>
      </c>
    </row>
    <row r="734" spans="23:34" x14ac:dyDescent="0.35">
      <c r="Z734" s="57">
        <v>45160</v>
      </c>
      <c r="AA734" t="s">
        <v>1824</v>
      </c>
      <c r="AB734" s="18"/>
      <c r="AC734" s="18"/>
      <c r="AD734" s="18"/>
      <c r="AE734" s="18"/>
      <c r="AF734" s="18"/>
      <c r="AG734" s="18">
        <v>0</v>
      </c>
      <c r="AH734" s="18">
        <v>0</v>
      </c>
    </row>
    <row r="735" spans="23:34" x14ac:dyDescent="0.35">
      <c r="Y735">
        <v>10</v>
      </c>
      <c r="Z735" s="57">
        <v>45191</v>
      </c>
      <c r="AA735" t="s">
        <v>1914</v>
      </c>
      <c r="AB735" s="18"/>
      <c r="AC735" s="18"/>
      <c r="AD735" s="18"/>
      <c r="AE735" s="18"/>
      <c r="AF735" s="18"/>
      <c r="AG735" s="18">
        <v>0</v>
      </c>
      <c r="AH735" s="18">
        <v>0</v>
      </c>
    </row>
    <row r="736" spans="23:34" x14ac:dyDescent="0.35">
      <c r="Y736">
        <v>11</v>
      </c>
      <c r="Z736" s="57">
        <v>45229</v>
      </c>
      <c r="AA736" t="s">
        <v>2039</v>
      </c>
      <c r="AB736" s="18"/>
      <c r="AC736" s="18"/>
      <c r="AD736" s="18"/>
      <c r="AE736" s="18"/>
      <c r="AF736" s="18"/>
      <c r="AG736" s="18">
        <v>0</v>
      </c>
      <c r="AH736" s="18">
        <v>0</v>
      </c>
    </row>
    <row r="737" spans="23:34" x14ac:dyDescent="0.35">
      <c r="Y737">
        <v>4</v>
      </c>
      <c r="Z737" t="s">
        <v>1309</v>
      </c>
      <c r="AA737" t="s">
        <v>1313</v>
      </c>
      <c r="AB737" s="18"/>
      <c r="AC737" s="18"/>
      <c r="AD737" s="18"/>
      <c r="AE737" s="18"/>
      <c r="AF737" s="18"/>
      <c r="AG737" s="18">
        <v>0</v>
      </c>
      <c r="AH737" s="18">
        <v>0</v>
      </c>
    </row>
    <row r="738" spans="23:34" x14ac:dyDescent="0.35">
      <c r="Z738" t="s">
        <v>1346</v>
      </c>
      <c r="AA738" t="s">
        <v>1345</v>
      </c>
      <c r="AB738" s="18"/>
      <c r="AC738" s="18"/>
      <c r="AD738" s="18"/>
      <c r="AE738" s="18"/>
      <c r="AF738" s="18"/>
      <c r="AG738" s="18">
        <v>0</v>
      </c>
      <c r="AH738" s="18">
        <v>0</v>
      </c>
    </row>
    <row r="739" spans="23:34" x14ac:dyDescent="0.35">
      <c r="Z739" t="s">
        <v>1363</v>
      </c>
      <c r="AA739" t="s">
        <v>1362</v>
      </c>
      <c r="AB739" s="18"/>
      <c r="AC739" s="18"/>
      <c r="AD739" s="18"/>
      <c r="AE739" s="18"/>
      <c r="AF739" s="18"/>
      <c r="AG739" s="18">
        <v>0</v>
      </c>
      <c r="AH739" s="18">
        <v>0</v>
      </c>
    </row>
    <row r="740" spans="23:34" x14ac:dyDescent="0.35">
      <c r="X740">
        <v>2024</v>
      </c>
      <c r="Y740">
        <v>1</v>
      </c>
      <c r="Z740" s="57">
        <v>45280</v>
      </c>
      <c r="AA740" t="s">
        <v>2189</v>
      </c>
      <c r="AB740" s="18"/>
      <c r="AC740" s="18"/>
      <c r="AD740" s="18"/>
      <c r="AE740" s="18"/>
      <c r="AF740" s="18"/>
      <c r="AG740" s="18">
        <v>11904.5</v>
      </c>
      <c r="AH740" s="18">
        <v>11904.5</v>
      </c>
    </row>
    <row r="741" spans="23:34" x14ac:dyDescent="0.35">
      <c r="W741" s="36" t="s">
        <v>1390</v>
      </c>
      <c r="X741" s="36"/>
      <c r="Y741" s="36"/>
      <c r="Z741" s="36"/>
      <c r="AA741" s="36"/>
      <c r="AB741" s="37"/>
      <c r="AC741" s="37"/>
      <c r="AD741" s="37"/>
      <c r="AE741" s="37"/>
      <c r="AF741" s="37"/>
      <c r="AG741" s="37">
        <v>11904.5</v>
      </c>
      <c r="AH741" s="37">
        <v>11904.5</v>
      </c>
    </row>
    <row r="742" spans="23:34" x14ac:dyDescent="0.35">
      <c r="W742" t="s">
        <v>1421</v>
      </c>
      <c r="X742">
        <v>2023</v>
      </c>
      <c r="Y742">
        <v>5</v>
      </c>
      <c r="Z742" s="57">
        <v>45063</v>
      </c>
      <c r="AA742" t="s">
        <v>1549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s="57">
        <v>45071</v>
      </c>
      <c r="AA743" t="s">
        <v>1559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Y744">
        <v>6</v>
      </c>
      <c r="Z744" t="s">
        <v>1608</v>
      </c>
      <c r="AA744" t="s">
        <v>1607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s="57">
        <v>45092</v>
      </c>
      <c r="AA745" t="s">
        <v>1630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Y746">
        <v>7</v>
      </c>
      <c r="Z746" s="57">
        <v>45132</v>
      </c>
      <c r="AA746" t="s">
        <v>1731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Y747">
        <v>4</v>
      </c>
      <c r="Z747" t="s">
        <v>1427</v>
      </c>
      <c r="AA747" t="s">
        <v>1423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W748" s="36" t="s">
        <v>1437</v>
      </c>
      <c r="X748" s="36"/>
      <c r="Y748" s="36"/>
      <c r="Z748" s="36"/>
      <c r="AA748" s="36"/>
      <c r="AB748" s="37">
        <v>0</v>
      </c>
      <c r="AC748" s="37"/>
      <c r="AD748" s="37"/>
      <c r="AE748" s="37"/>
      <c r="AF748" s="37"/>
      <c r="AG748" s="37"/>
      <c r="AH748" s="37">
        <v>0</v>
      </c>
    </row>
    <row r="749" spans="23:34" x14ac:dyDescent="0.35">
      <c r="W749" t="s">
        <v>1454</v>
      </c>
      <c r="X749">
        <v>2021</v>
      </c>
      <c r="Y749">
        <v>1</v>
      </c>
      <c r="Z749" s="57">
        <v>44200</v>
      </c>
      <c r="AA749" t="s">
        <v>227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s="57">
        <v>44204</v>
      </c>
      <c r="AA750" t="s">
        <v>243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44214</v>
      </c>
      <c r="AA751" t="s">
        <v>247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Y752">
        <v>2</v>
      </c>
      <c r="Z752" s="57">
        <v>44236</v>
      </c>
      <c r="AA752" t="s">
        <v>266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Y753">
        <v>5</v>
      </c>
      <c r="Z753" s="57">
        <v>44341</v>
      </c>
      <c r="AA753" t="s">
        <v>318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Y754">
        <v>10</v>
      </c>
      <c r="Z754" s="57">
        <v>44480</v>
      </c>
      <c r="AA754" t="s">
        <v>411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12</v>
      </c>
      <c r="Z755" s="57">
        <v>44540</v>
      </c>
      <c r="AA755" t="s">
        <v>503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X756">
        <v>2023</v>
      </c>
      <c r="Y756">
        <v>5</v>
      </c>
      <c r="Z756" s="57">
        <v>45063</v>
      </c>
      <c r="AA756" t="s">
        <v>1552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t="s">
        <v>1553</v>
      </c>
      <c r="AA757" t="s">
        <v>1552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6</v>
      </c>
      <c r="Z758" t="s">
        <v>1637</v>
      </c>
      <c r="AA758" t="s">
        <v>1636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Z759" t="s">
        <v>1641</v>
      </c>
      <c r="AA759" t="s">
        <v>1636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Z760" s="57">
        <v>45103</v>
      </c>
      <c r="AA760" t="s">
        <v>1653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Y761">
        <v>7</v>
      </c>
      <c r="Z761" s="57">
        <v>45138</v>
      </c>
      <c r="AA761" t="s">
        <v>1748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Y762">
        <v>9</v>
      </c>
      <c r="Z762" t="s">
        <v>1879</v>
      </c>
      <c r="AA762" t="s">
        <v>1881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Z763" s="57">
        <v>45188</v>
      </c>
      <c r="AA763" t="s">
        <v>1910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10</v>
      </c>
      <c r="Z764" s="57">
        <v>45202</v>
      </c>
      <c r="AA764" t="s">
        <v>1992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11</v>
      </c>
      <c r="Z765" s="57">
        <v>45231</v>
      </c>
      <c r="AA765" t="s">
        <v>2097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Y766">
        <v>4</v>
      </c>
      <c r="Z766" t="s">
        <v>1456</v>
      </c>
      <c r="AA766" t="s">
        <v>1455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W767" s="36" t="s">
        <v>1529</v>
      </c>
      <c r="X767" s="36"/>
      <c r="Y767" s="36"/>
      <c r="Z767" s="36"/>
      <c r="AA767" s="36"/>
      <c r="AB767" s="37">
        <v>0</v>
      </c>
      <c r="AC767" s="37"/>
      <c r="AD767" s="37"/>
      <c r="AE767" s="37"/>
      <c r="AF767" s="37"/>
      <c r="AG767" s="37"/>
      <c r="AH767" s="37">
        <v>0</v>
      </c>
    </row>
    <row r="768" spans="23:34" x14ac:dyDescent="0.35">
      <c r="W768" t="s">
        <v>1698</v>
      </c>
      <c r="X768">
        <v>2021</v>
      </c>
      <c r="Y768">
        <v>9</v>
      </c>
      <c r="Z768" s="57">
        <v>44440</v>
      </c>
      <c r="AA768" t="s">
        <v>364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W769" s="36" t="s">
        <v>1790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5">
      <c r="W770" t="s">
        <v>1621</v>
      </c>
      <c r="X770">
        <v>2023</v>
      </c>
      <c r="Y770">
        <v>6</v>
      </c>
      <c r="Z770" s="57">
        <v>45085</v>
      </c>
      <c r="AA770" t="s">
        <v>1619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Y771">
        <v>8</v>
      </c>
      <c r="Z771" s="57">
        <v>45153</v>
      </c>
      <c r="AA771" t="s">
        <v>1812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W772" s="36" t="s">
        <v>1791</v>
      </c>
      <c r="X772" s="36"/>
      <c r="Y772" s="36"/>
      <c r="Z772" s="36"/>
      <c r="AA772" s="36"/>
      <c r="AB772" s="37">
        <v>0</v>
      </c>
      <c r="AC772" s="37"/>
      <c r="AD772" s="37"/>
      <c r="AE772" s="37"/>
      <c r="AF772" s="37"/>
      <c r="AG772" s="37"/>
      <c r="AH772" s="37">
        <v>0</v>
      </c>
    </row>
    <row r="773" spans="23:34" x14ac:dyDescent="0.35">
      <c r="W773" t="s">
        <v>1703</v>
      </c>
      <c r="X773">
        <v>2023</v>
      </c>
      <c r="Y773">
        <v>9</v>
      </c>
      <c r="Z773" s="57">
        <v>45178</v>
      </c>
      <c r="AA773" t="s">
        <v>1894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W774" s="36" t="s">
        <v>1987</v>
      </c>
      <c r="X774" s="36"/>
      <c r="Y774" s="36"/>
      <c r="Z774" s="36"/>
      <c r="AA774" s="36"/>
      <c r="AB774" s="37">
        <v>0</v>
      </c>
      <c r="AC774" s="37"/>
      <c r="AD774" s="37"/>
      <c r="AE774" s="37"/>
      <c r="AF774" s="37"/>
      <c r="AG774" s="37"/>
      <c r="AH774" s="37">
        <v>0</v>
      </c>
    </row>
    <row r="775" spans="23:34" x14ac:dyDescent="0.35">
      <c r="W775" t="s">
        <v>1705</v>
      </c>
      <c r="X775">
        <v>2023</v>
      </c>
      <c r="Y775">
        <v>9</v>
      </c>
      <c r="Z775" s="57">
        <v>45180</v>
      </c>
      <c r="AA775" t="s">
        <v>1897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Y776">
        <v>12</v>
      </c>
      <c r="Z776" s="57">
        <v>45261</v>
      </c>
      <c r="AA776" t="s">
        <v>2165</v>
      </c>
      <c r="AB776" s="18">
        <v>237</v>
      </c>
      <c r="AC776" s="18"/>
      <c r="AD776" s="18"/>
      <c r="AE776" s="18"/>
      <c r="AF776" s="18"/>
      <c r="AG776" s="18"/>
      <c r="AH776" s="18">
        <v>237</v>
      </c>
    </row>
    <row r="777" spans="23:34" x14ac:dyDescent="0.35">
      <c r="W777" s="36" t="s">
        <v>1988</v>
      </c>
      <c r="X777" s="36"/>
      <c r="Y777" s="36"/>
      <c r="Z777" s="36"/>
      <c r="AA777" s="36"/>
      <c r="AB777" s="37">
        <v>237</v>
      </c>
      <c r="AC777" s="37"/>
      <c r="AD777" s="37"/>
      <c r="AE777" s="37"/>
      <c r="AF777" s="37"/>
      <c r="AG777" s="37"/>
      <c r="AH777" s="37">
        <v>237</v>
      </c>
    </row>
    <row r="778" spans="23:34" x14ac:dyDescent="0.35">
      <c r="W778" t="s">
        <v>2014</v>
      </c>
      <c r="X778">
        <v>2023</v>
      </c>
      <c r="Y778">
        <v>10</v>
      </c>
      <c r="Z778" s="57">
        <v>45216</v>
      </c>
      <c r="AA778" t="s">
        <v>2015</v>
      </c>
      <c r="AB778" s="18">
        <v>312.5</v>
      </c>
      <c r="AC778" s="18"/>
      <c r="AD778" s="18"/>
      <c r="AE778" s="18"/>
      <c r="AF778" s="18"/>
      <c r="AG778" s="18"/>
      <c r="AH778" s="18">
        <v>312.5</v>
      </c>
    </row>
    <row r="779" spans="23:34" x14ac:dyDescent="0.35">
      <c r="AA779" t="s">
        <v>2016</v>
      </c>
      <c r="AB779" s="18">
        <v>14658</v>
      </c>
      <c r="AC779" s="18"/>
      <c r="AD779" s="18"/>
      <c r="AE779" s="18"/>
      <c r="AF779" s="18"/>
      <c r="AG779" s="18"/>
      <c r="AH779" s="18">
        <v>14658</v>
      </c>
    </row>
    <row r="780" spans="23:34" x14ac:dyDescent="0.35">
      <c r="Z780" t="s">
        <v>2020</v>
      </c>
      <c r="AA780" t="s">
        <v>2019</v>
      </c>
      <c r="AB780" s="18">
        <v>2700</v>
      </c>
      <c r="AC780" s="18"/>
      <c r="AD780" s="18"/>
      <c r="AE780" s="18"/>
      <c r="AF780" s="18"/>
      <c r="AG780" s="18"/>
      <c r="AH780" s="18">
        <v>2700</v>
      </c>
    </row>
    <row r="781" spans="23:34" x14ac:dyDescent="0.35">
      <c r="Z781" s="57">
        <v>45224</v>
      </c>
      <c r="AA781" t="s">
        <v>2022</v>
      </c>
      <c r="AB781" s="18">
        <v>250</v>
      </c>
      <c r="AC781" s="18"/>
      <c r="AD781" s="18"/>
      <c r="AE781" s="18"/>
      <c r="AF781" s="18"/>
      <c r="AG781" s="18"/>
      <c r="AH781" s="18">
        <v>250</v>
      </c>
    </row>
    <row r="782" spans="23:34" x14ac:dyDescent="0.35">
      <c r="AA782" t="s">
        <v>2023</v>
      </c>
      <c r="AB782" s="18">
        <v>7916</v>
      </c>
      <c r="AC782" s="18"/>
      <c r="AD782" s="18"/>
      <c r="AE782" s="18"/>
      <c r="AF782" s="18"/>
      <c r="AG782" s="18"/>
      <c r="AH782" s="18">
        <v>7916</v>
      </c>
    </row>
    <row r="783" spans="23:34" x14ac:dyDescent="0.35">
      <c r="Z783" s="57">
        <v>45225</v>
      </c>
      <c r="AA783" t="s">
        <v>2034</v>
      </c>
      <c r="AB783" s="18">
        <v>1000</v>
      </c>
      <c r="AC783" s="18"/>
      <c r="AD783" s="18"/>
      <c r="AE783" s="18"/>
      <c r="AF783" s="18"/>
      <c r="AG783" s="18"/>
      <c r="AH783" s="18">
        <v>1000</v>
      </c>
    </row>
    <row r="784" spans="23:34" x14ac:dyDescent="0.35">
      <c r="Z784" s="57">
        <v>45227</v>
      </c>
      <c r="AA784" t="s">
        <v>2037</v>
      </c>
      <c r="AB784" s="18">
        <v>187.5</v>
      </c>
      <c r="AC784" s="18"/>
      <c r="AD784" s="18"/>
      <c r="AE784" s="18"/>
      <c r="AF784" s="18"/>
      <c r="AG784" s="18"/>
      <c r="AH784" s="18">
        <v>187.5</v>
      </c>
    </row>
    <row r="785" spans="25:34" x14ac:dyDescent="0.35">
      <c r="AA785" t="s">
        <v>2038</v>
      </c>
      <c r="AB785" s="18">
        <v>7440</v>
      </c>
      <c r="AC785" s="18"/>
      <c r="AD785" s="18"/>
      <c r="AE785" s="18"/>
      <c r="AF785" s="18"/>
      <c r="AG785" s="18"/>
      <c r="AH785" s="18">
        <v>7440</v>
      </c>
    </row>
    <row r="786" spans="25:34" x14ac:dyDescent="0.35">
      <c r="Z786" s="57">
        <v>45229</v>
      </c>
      <c r="AA786" t="s">
        <v>2096</v>
      </c>
      <c r="AB786" s="18">
        <v>1000</v>
      </c>
      <c r="AC786" s="18"/>
      <c r="AD786" s="18"/>
      <c r="AE786" s="18"/>
      <c r="AF786" s="18"/>
      <c r="AG786" s="18"/>
      <c r="AH786" s="18">
        <v>1000</v>
      </c>
    </row>
    <row r="787" spans="25:34" x14ac:dyDescent="0.35">
      <c r="Y787">
        <v>11</v>
      </c>
      <c r="Z787" s="57">
        <v>45236</v>
      </c>
      <c r="AA787" t="s">
        <v>2101</v>
      </c>
      <c r="AB787" s="18">
        <v>437.5</v>
      </c>
      <c r="AC787" s="18"/>
      <c r="AD787" s="18"/>
      <c r="AE787" s="18"/>
      <c r="AF787" s="18"/>
      <c r="AG787" s="18"/>
      <c r="AH787" s="18">
        <v>437.5</v>
      </c>
    </row>
    <row r="788" spans="25:34" x14ac:dyDescent="0.35">
      <c r="AA788" t="s">
        <v>2102</v>
      </c>
      <c r="AB788" s="18">
        <v>19024</v>
      </c>
      <c r="AC788" s="18"/>
      <c r="AD788" s="18"/>
      <c r="AE788" s="18"/>
      <c r="AF788" s="18"/>
      <c r="AG788" s="18"/>
      <c r="AH788" s="18">
        <v>19024</v>
      </c>
    </row>
    <row r="789" spans="25:34" x14ac:dyDescent="0.35">
      <c r="Z789" s="57">
        <v>45240</v>
      </c>
      <c r="AA789" t="s">
        <v>2107</v>
      </c>
      <c r="AB789" s="18">
        <v>1000</v>
      </c>
      <c r="AC789" s="18"/>
      <c r="AD789" s="18"/>
      <c r="AE789" s="18"/>
      <c r="AF789" s="18"/>
      <c r="AG789" s="18"/>
      <c r="AH789" s="18">
        <v>1000</v>
      </c>
    </row>
    <row r="790" spans="25:34" x14ac:dyDescent="0.35">
      <c r="AA790" t="s">
        <v>2108</v>
      </c>
      <c r="AB790" s="18">
        <v>125</v>
      </c>
      <c r="AC790" s="18"/>
      <c r="AD790" s="18"/>
      <c r="AE790" s="18"/>
      <c r="AF790" s="18"/>
      <c r="AG790" s="18"/>
      <c r="AH790" s="18">
        <v>125</v>
      </c>
    </row>
    <row r="791" spans="25:34" x14ac:dyDescent="0.35">
      <c r="Z791" s="57">
        <v>45245</v>
      </c>
      <c r="AA791" t="s">
        <v>2109</v>
      </c>
      <c r="AB791" s="18">
        <v>6201.6</v>
      </c>
      <c r="AC791" s="18"/>
      <c r="AD791" s="18"/>
      <c r="AE791" s="18"/>
      <c r="AF791" s="18"/>
      <c r="AG791" s="18"/>
      <c r="AH791" s="18">
        <v>6201.6</v>
      </c>
    </row>
    <row r="792" spans="25:34" x14ac:dyDescent="0.35">
      <c r="Z792" s="57">
        <v>45247</v>
      </c>
      <c r="AA792" t="s">
        <v>2117</v>
      </c>
      <c r="AB792" s="18">
        <v>62.5</v>
      </c>
      <c r="AC792" s="18"/>
      <c r="AD792" s="18"/>
      <c r="AE792" s="18"/>
      <c r="AF792" s="18"/>
      <c r="AG792" s="18"/>
      <c r="AH792" s="18">
        <v>62.5</v>
      </c>
    </row>
    <row r="793" spans="25:34" x14ac:dyDescent="0.35">
      <c r="AA793" t="s">
        <v>2118</v>
      </c>
      <c r="AB793" s="18">
        <v>2717.8</v>
      </c>
      <c r="AC793" s="18"/>
      <c r="AD793" s="18"/>
      <c r="AE793" s="18"/>
      <c r="AF793" s="18"/>
      <c r="AG793" s="18"/>
      <c r="AH793" s="18">
        <v>2717.8</v>
      </c>
    </row>
    <row r="794" spans="25:34" x14ac:dyDescent="0.35">
      <c r="Z794" s="57">
        <v>45251</v>
      </c>
      <c r="AA794" t="s">
        <v>2120</v>
      </c>
      <c r="AB794" s="18">
        <v>125</v>
      </c>
      <c r="AC794" s="18"/>
      <c r="AD794" s="18"/>
      <c r="AE794" s="18"/>
      <c r="AF794" s="18"/>
      <c r="AG794" s="18"/>
      <c r="AH794" s="18">
        <v>125</v>
      </c>
    </row>
    <row r="795" spans="25:34" x14ac:dyDescent="0.35">
      <c r="AA795" t="s">
        <v>2121</v>
      </c>
      <c r="AB795" s="18">
        <v>3212</v>
      </c>
      <c r="AC795" s="18"/>
      <c r="AD795" s="18"/>
      <c r="AE795" s="18"/>
      <c r="AF795" s="18"/>
      <c r="AG795" s="18"/>
      <c r="AH795" s="18">
        <v>3212</v>
      </c>
    </row>
    <row r="796" spans="25:34" x14ac:dyDescent="0.35">
      <c r="Z796" s="57">
        <v>45254</v>
      </c>
      <c r="AA796" t="s">
        <v>2123</v>
      </c>
      <c r="AB796" s="18">
        <v>187.5</v>
      </c>
      <c r="AC796" s="18"/>
      <c r="AD796" s="18"/>
      <c r="AE796" s="18"/>
      <c r="AF796" s="18"/>
      <c r="AG796" s="18"/>
      <c r="AH796" s="18">
        <v>187.5</v>
      </c>
    </row>
    <row r="797" spans="25:34" x14ac:dyDescent="0.35">
      <c r="AA797" t="s">
        <v>2124</v>
      </c>
      <c r="AB797" s="18">
        <v>8685.4</v>
      </c>
      <c r="AC797" s="18"/>
      <c r="AD797" s="18"/>
      <c r="AE797" s="18"/>
      <c r="AF797" s="18"/>
      <c r="AG797" s="18"/>
      <c r="AH797" s="18">
        <v>8685.4</v>
      </c>
    </row>
    <row r="798" spans="25:34" x14ac:dyDescent="0.35">
      <c r="Z798" s="57">
        <v>45258</v>
      </c>
      <c r="AA798" t="s">
        <v>2127</v>
      </c>
      <c r="AB798" s="18">
        <v>187.5</v>
      </c>
      <c r="AC798" s="18"/>
      <c r="AD798" s="18"/>
      <c r="AE798" s="18"/>
      <c r="AF798" s="18"/>
      <c r="AG798" s="18"/>
      <c r="AH798" s="18">
        <v>187.5</v>
      </c>
    </row>
    <row r="799" spans="25:34" x14ac:dyDescent="0.35">
      <c r="AA799" t="s">
        <v>2128</v>
      </c>
      <c r="AB799" s="18">
        <v>8065.4</v>
      </c>
      <c r="AC799" s="18"/>
      <c r="AD799" s="18"/>
      <c r="AE799" s="18"/>
      <c r="AF799" s="18"/>
      <c r="AG799" s="18"/>
      <c r="AH799" s="18">
        <v>8065.4</v>
      </c>
    </row>
    <row r="800" spans="25:34" x14ac:dyDescent="0.35">
      <c r="Y800">
        <v>12</v>
      </c>
      <c r="Z800" s="57">
        <v>45261</v>
      </c>
      <c r="AA800" t="s">
        <v>2163</v>
      </c>
      <c r="AB800" s="18">
        <v>125</v>
      </c>
      <c r="AC800" s="18"/>
      <c r="AD800" s="18"/>
      <c r="AE800" s="18"/>
      <c r="AF800" s="18"/>
      <c r="AG800" s="18"/>
      <c r="AH800" s="18">
        <v>125</v>
      </c>
    </row>
    <row r="801" spans="23:34" x14ac:dyDescent="0.35">
      <c r="AA801" t="s">
        <v>2164</v>
      </c>
      <c r="AB801" s="18">
        <v>4784</v>
      </c>
      <c r="AC801" s="18"/>
      <c r="AD801" s="18"/>
      <c r="AE801" s="18"/>
      <c r="AF801" s="18"/>
      <c r="AG801" s="18"/>
      <c r="AH801" s="18">
        <v>4784</v>
      </c>
    </row>
    <row r="802" spans="23:34" x14ac:dyDescent="0.35">
      <c r="Z802" s="57">
        <v>45264</v>
      </c>
      <c r="AA802" t="s">
        <v>2168</v>
      </c>
      <c r="AB802" s="18">
        <v>250</v>
      </c>
      <c r="AC802" s="18"/>
      <c r="AD802" s="18"/>
      <c r="AE802" s="18"/>
      <c r="AF802" s="18"/>
      <c r="AG802" s="18"/>
      <c r="AH802" s="18">
        <v>250</v>
      </c>
    </row>
    <row r="803" spans="23:34" x14ac:dyDescent="0.35">
      <c r="AA803" t="s">
        <v>2169</v>
      </c>
      <c r="AB803" s="18">
        <v>9682</v>
      </c>
      <c r="AC803" s="18"/>
      <c r="AD803" s="18"/>
      <c r="AE803" s="18"/>
      <c r="AF803" s="18"/>
      <c r="AG803" s="18"/>
      <c r="AH803" s="18">
        <v>9682</v>
      </c>
    </row>
    <row r="804" spans="23:34" x14ac:dyDescent="0.35">
      <c r="Z804" s="57">
        <v>45269</v>
      </c>
      <c r="AA804" t="s">
        <v>2174</v>
      </c>
      <c r="AB804" s="18">
        <v>250</v>
      </c>
      <c r="AC804" s="18"/>
      <c r="AD804" s="18"/>
      <c r="AE804" s="18"/>
      <c r="AF804" s="18"/>
      <c r="AG804" s="18"/>
      <c r="AH804" s="18">
        <v>250</v>
      </c>
    </row>
    <row r="805" spans="23:34" x14ac:dyDescent="0.35">
      <c r="AA805" t="s">
        <v>2175</v>
      </c>
      <c r="AB805" s="18">
        <v>10725</v>
      </c>
      <c r="AC805" s="18"/>
      <c r="AD805" s="18"/>
      <c r="AE805" s="18"/>
      <c r="AF805" s="18"/>
      <c r="AG805" s="18"/>
      <c r="AH805" s="18">
        <v>10725</v>
      </c>
    </row>
    <row r="806" spans="23:34" x14ac:dyDescent="0.35">
      <c r="Z806" s="57">
        <v>45274</v>
      </c>
      <c r="AA806" t="s">
        <v>2177</v>
      </c>
      <c r="AB806" s="18">
        <v>125</v>
      </c>
      <c r="AC806" s="18"/>
      <c r="AD806" s="18"/>
      <c r="AE806" s="18"/>
      <c r="AF806" s="18"/>
      <c r="AG806" s="18"/>
      <c r="AH806" s="18">
        <v>125</v>
      </c>
    </row>
    <row r="807" spans="23:34" x14ac:dyDescent="0.35">
      <c r="Z807" s="57">
        <v>45275</v>
      </c>
      <c r="AA807" t="s">
        <v>2178</v>
      </c>
      <c r="AB807" s="18">
        <v>6650.2</v>
      </c>
      <c r="AC807" s="18"/>
      <c r="AD807" s="18"/>
      <c r="AE807" s="18"/>
      <c r="AF807" s="18"/>
      <c r="AG807" s="18"/>
      <c r="AH807" s="18">
        <v>6650.2</v>
      </c>
    </row>
    <row r="808" spans="23:34" x14ac:dyDescent="0.35">
      <c r="Z808" s="57">
        <v>45276</v>
      </c>
      <c r="AA808" t="s">
        <v>2183</v>
      </c>
      <c r="AB808" s="18">
        <v>250</v>
      </c>
      <c r="AC808" s="18"/>
      <c r="AD808" s="18"/>
      <c r="AE808" s="18"/>
      <c r="AF808" s="18"/>
      <c r="AG808" s="18"/>
      <c r="AH808" s="18">
        <v>250</v>
      </c>
    </row>
    <row r="809" spans="23:34" x14ac:dyDescent="0.35">
      <c r="AA809" t="s">
        <v>2184</v>
      </c>
      <c r="AB809" s="18">
        <v>10539.6</v>
      </c>
      <c r="AC809" s="18"/>
      <c r="AD809" s="18"/>
      <c r="AE809" s="18"/>
      <c r="AF809" s="18"/>
      <c r="AG809" s="18"/>
      <c r="AH809" s="18">
        <v>10539.6</v>
      </c>
    </row>
    <row r="810" spans="23:34" x14ac:dyDescent="0.35">
      <c r="Z810" s="57">
        <v>45281</v>
      </c>
      <c r="AA810" t="s">
        <v>2190</v>
      </c>
      <c r="AB810" s="18">
        <v>250</v>
      </c>
      <c r="AC810" s="18"/>
      <c r="AD810" s="18"/>
      <c r="AE810" s="18"/>
      <c r="AF810" s="18"/>
      <c r="AG810" s="18"/>
      <c r="AH810" s="18">
        <v>250</v>
      </c>
    </row>
    <row r="811" spans="23:34" x14ac:dyDescent="0.35">
      <c r="AA811" t="s">
        <v>2191</v>
      </c>
      <c r="AB811" s="18">
        <v>11783.2</v>
      </c>
      <c r="AC811" s="18"/>
      <c r="AD811" s="18"/>
      <c r="AE811" s="18"/>
      <c r="AF811" s="18"/>
      <c r="AG811" s="18"/>
      <c r="AH811" s="18">
        <v>11783.2</v>
      </c>
    </row>
    <row r="812" spans="23:34" x14ac:dyDescent="0.35">
      <c r="Z812" s="57">
        <v>45287</v>
      </c>
      <c r="AA812" t="s">
        <v>2196</v>
      </c>
      <c r="AB812" s="18">
        <v>312.5</v>
      </c>
      <c r="AC812" s="18"/>
      <c r="AD812" s="18"/>
      <c r="AE812" s="18"/>
      <c r="AF812" s="18"/>
      <c r="AG812" s="18"/>
      <c r="AH812" s="18">
        <v>312.5</v>
      </c>
    </row>
    <row r="813" spans="23:34" x14ac:dyDescent="0.35">
      <c r="AA813" t="s">
        <v>2197</v>
      </c>
      <c r="AB813" s="18">
        <v>12348</v>
      </c>
      <c r="AC813" s="18"/>
      <c r="AD813" s="18"/>
      <c r="AE813" s="18"/>
      <c r="AF813" s="18"/>
      <c r="AG813" s="18"/>
      <c r="AH813" s="18">
        <v>12348</v>
      </c>
    </row>
    <row r="814" spans="23:34" x14ac:dyDescent="0.35">
      <c r="Z814" s="57">
        <v>45290</v>
      </c>
      <c r="AA814" t="s">
        <v>2198</v>
      </c>
      <c r="AB814" s="18">
        <v>625</v>
      </c>
      <c r="AC814" s="18"/>
      <c r="AD814" s="18"/>
      <c r="AE814" s="18"/>
      <c r="AF814" s="18"/>
      <c r="AG814" s="18"/>
      <c r="AH814" s="18">
        <v>625</v>
      </c>
    </row>
    <row r="815" spans="23:34" x14ac:dyDescent="0.35">
      <c r="AA815" t="s">
        <v>2199</v>
      </c>
      <c r="AB815" s="18">
        <v>14334</v>
      </c>
      <c r="AC815" s="18"/>
      <c r="AD815" s="18"/>
      <c r="AE815" s="18"/>
      <c r="AF815" s="18"/>
      <c r="AG815" s="18"/>
      <c r="AH815" s="18">
        <v>14334</v>
      </c>
    </row>
    <row r="816" spans="23:34" x14ac:dyDescent="0.35">
      <c r="W816" s="36" t="s">
        <v>2040</v>
      </c>
      <c r="X816" s="36"/>
      <c r="Y816" s="36"/>
      <c r="Z816" s="36"/>
      <c r="AA816" s="36"/>
      <c r="AB816" s="37">
        <v>168528.69999999998</v>
      </c>
      <c r="AC816" s="37"/>
      <c r="AD816" s="37"/>
      <c r="AE816" s="37"/>
      <c r="AF816" s="37"/>
      <c r="AG816" s="37"/>
      <c r="AH816" s="37">
        <v>168528.69999999998</v>
      </c>
    </row>
    <row r="817" spans="23:34" x14ac:dyDescent="0.35">
      <c r="W817" t="s">
        <v>2024</v>
      </c>
      <c r="X817">
        <v>2023</v>
      </c>
      <c r="Y817">
        <v>10</v>
      </c>
      <c r="Z817" s="57">
        <v>45224</v>
      </c>
      <c r="AA817" t="s">
        <v>2030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Y818">
        <v>11</v>
      </c>
      <c r="Z818" s="57">
        <v>45233</v>
      </c>
      <c r="AA818" t="s">
        <v>2098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W819" s="36" t="s">
        <v>2041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5">
      <c r="W820" t="s">
        <v>2207</v>
      </c>
      <c r="X820">
        <v>2023</v>
      </c>
      <c r="Y820">
        <v>12</v>
      </c>
      <c r="Z820" s="57">
        <v>45275</v>
      </c>
      <c r="AA820" t="s">
        <v>2180</v>
      </c>
      <c r="AB820" s="18">
        <v>4925.8</v>
      </c>
      <c r="AC820" s="18"/>
      <c r="AD820" s="18"/>
      <c r="AE820" s="18"/>
      <c r="AF820" s="18"/>
      <c r="AG820" s="18"/>
      <c r="AH820" s="18">
        <v>4925.8</v>
      </c>
    </row>
    <row r="821" spans="23:34" x14ac:dyDescent="0.35">
      <c r="Z821" s="57">
        <v>45281</v>
      </c>
      <c r="AA821" t="s">
        <v>2193</v>
      </c>
      <c r="AB821" s="18">
        <v>4728</v>
      </c>
      <c r="AC821" s="18"/>
      <c r="AD821" s="18"/>
      <c r="AE821" s="18"/>
      <c r="AF821" s="18"/>
      <c r="AG821" s="18"/>
      <c r="AH821" s="18">
        <v>4728</v>
      </c>
    </row>
    <row r="822" spans="23:34" x14ac:dyDescent="0.35">
      <c r="W822" s="36" t="s">
        <v>2222</v>
      </c>
      <c r="X822" s="36"/>
      <c r="Y822" s="36"/>
      <c r="Z822" s="36"/>
      <c r="AA822" s="36"/>
      <c r="AB822" s="37">
        <v>9653.7999999999993</v>
      </c>
      <c r="AC822" s="37"/>
      <c r="AD822" s="37"/>
      <c r="AE822" s="37"/>
      <c r="AF822" s="37"/>
      <c r="AG822" s="37"/>
      <c r="AH822" s="37">
        <v>9653.7999999999993</v>
      </c>
    </row>
    <row r="823" spans="23:34" x14ac:dyDescent="0.35">
      <c r="W823" t="s">
        <v>2213</v>
      </c>
      <c r="X823">
        <v>2023</v>
      </c>
      <c r="Y823">
        <v>12</v>
      </c>
      <c r="Z823" s="57">
        <v>45276</v>
      </c>
      <c r="AA823" t="s">
        <v>2182</v>
      </c>
      <c r="AB823" s="18">
        <v>2131</v>
      </c>
      <c r="AC823" s="18"/>
      <c r="AD823" s="18"/>
      <c r="AE823" s="18"/>
      <c r="AF823" s="18"/>
      <c r="AG823" s="18"/>
      <c r="AH823" s="18">
        <v>2131</v>
      </c>
    </row>
    <row r="824" spans="23:34" x14ac:dyDescent="0.35">
      <c r="W824" s="36" t="s">
        <v>2223</v>
      </c>
      <c r="X824" s="36"/>
      <c r="Y824" s="36"/>
      <c r="Z824" s="36"/>
      <c r="AA824" s="36"/>
      <c r="AB824" s="37">
        <v>2131</v>
      </c>
      <c r="AC824" s="37"/>
      <c r="AD824" s="37"/>
      <c r="AE824" s="37"/>
      <c r="AF824" s="37"/>
      <c r="AG824" s="37"/>
      <c r="AH824" s="37">
        <v>2131</v>
      </c>
    </row>
    <row r="825" spans="23:34" x14ac:dyDescent="0.35">
      <c r="W825" t="s">
        <v>131</v>
      </c>
      <c r="AB825" s="18">
        <v>727019.7</v>
      </c>
      <c r="AC825" s="18">
        <v>0</v>
      </c>
      <c r="AD825" s="18">
        <v>16620.8</v>
      </c>
      <c r="AE825" s="18">
        <v>90050.5</v>
      </c>
      <c r="AF825" s="18">
        <v>0</v>
      </c>
      <c r="AG825" s="18">
        <v>11904.5</v>
      </c>
      <c r="AH825" s="18">
        <v>845595.49999999988</v>
      </c>
    </row>
  </sheetData>
  <pageMargins left="0.39370078740157483" right="0.19685039370078741" top="0.59055118110236227" bottom="0.78740157480314965" header="0.31496062992125984" footer="0.31496062992125984"/>
  <pageSetup scale="9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>
    <tabColor rgb="FFFF0000"/>
    <pageSetUpPr fitToPage="1"/>
  </sheetPr>
  <dimension ref="A1:X2782"/>
  <sheetViews>
    <sheetView tabSelected="1" topLeftCell="A2766" zoomScale="85" zoomScaleNormal="85" workbookViewId="0">
      <selection activeCell="J2676" sqref="J2676"/>
    </sheetView>
  </sheetViews>
  <sheetFormatPr defaultColWidth="8.81640625" defaultRowHeight="15.5" x14ac:dyDescent="0.35"/>
  <cols>
    <col min="1" max="1" width="12.54296875" style="5" customWidth="1"/>
    <col min="2" max="2" width="5.54296875" style="5" customWidth="1"/>
    <col min="3" max="3" width="6.81640625" style="5" customWidth="1"/>
    <col min="4" max="4" width="19" style="5" bestFit="1" customWidth="1"/>
    <col min="5" max="5" width="12.54296875" style="5" customWidth="1"/>
    <col min="6" max="6" width="26.36328125" style="1" customWidth="1"/>
    <col min="7" max="7" width="29.6328125" style="11" customWidth="1"/>
    <col min="8" max="8" width="4.36328125" style="5" customWidth="1"/>
    <col min="9" max="9" width="8.9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5.08984375" style="6" customWidth="1"/>
    <col min="16" max="16" width="13.1796875" style="6" bestFit="1" customWidth="1"/>
    <col min="17" max="17" width="14.81640625" style="1" customWidth="1"/>
    <col min="18" max="18" width="9.08984375" style="5" customWidth="1"/>
    <col min="19" max="19" width="35.90625" style="1" customWidth="1"/>
    <col min="20" max="20" width="8.81640625" style="1"/>
    <col min="21" max="21" width="13" style="1" customWidth="1"/>
    <col min="22" max="22" width="13.54296875" style="1" customWidth="1"/>
    <col min="23" max="23" width="11.453125" style="1" customWidth="1"/>
    <col min="24" max="16384" width="8.81640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hidden="1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hidden="1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hidden="1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hidden="1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hidden="1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hidden="1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hidden="1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hidden="1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hidden="1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hidden="1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hidden="1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hidden="1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hidden="1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hidden="1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hidden="1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hidden="1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hidden="1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hidden="1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hidden="1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hidden="1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hidden="1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hidden="1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hidden="1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hidden="1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hidden="1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hidden="1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hidden="1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hidden="1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hidden="1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hidden="1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hidden="1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hidden="1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hidden="1" x14ac:dyDescent="0.35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hidden="1" x14ac:dyDescent="0.35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hidden="1" x14ac:dyDescent="0.35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hidden="1" x14ac:dyDescent="0.35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hidden="1" x14ac:dyDescent="0.35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hidden="1" x14ac:dyDescent="0.35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hidden="1" x14ac:dyDescent="0.35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hidden="1" x14ac:dyDescent="0.35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hidden="1" x14ac:dyDescent="0.35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hidden="1" x14ac:dyDescent="0.35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hidden="1" x14ac:dyDescent="0.35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hidden="1" x14ac:dyDescent="0.35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hidden="1" x14ac:dyDescent="0.35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hidden="1" x14ac:dyDescent="0.35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hidden="1" x14ac:dyDescent="0.35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hidden="1" x14ac:dyDescent="0.35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hidden="1" x14ac:dyDescent="0.35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hidden="1" x14ac:dyDescent="0.35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hidden="1" x14ac:dyDescent="0.35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hidden="1" x14ac:dyDescent="0.35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hidden="1" x14ac:dyDescent="0.35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hidden="1" x14ac:dyDescent="0.35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hidden="1" x14ac:dyDescent="0.35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hidden="1" x14ac:dyDescent="0.35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hidden="1" x14ac:dyDescent="0.35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hidden="1" x14ac:dyDescent="0.35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hidden="1" x14ac:dyDescent="0.35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hidden="1" x14ac:dyDescent="0.35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hidden="1" x14ac:dyDescent="0.35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hidden="1" x14ac:dyDescent="0.35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hidden="1" x14ac:dyDescent="0.35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hidden="1" x14ac:dyDescent="0.35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hidden="1" x14ac:dyDescent="0.35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hidden="1" x14ac:dyDescent="0.35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hidden="1" x14ac:dyDescent="0.35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hidden="1" x14ac:dyDescent="0.35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hidden="1" x14ac:dyDescent="0.35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hidden="1" customHeight="1" x14ac:dyDescent="0.35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hidden="1" x14ac:dyDescent="0.35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hidden="1" x14ac:dyDescent="0.35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hidden="1" x14ac:dyDescent="0.35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hidden="1" x14ac:dyDescent="0.35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hidden="1" x14ac:dyDescent="0.35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hidden="1" x14ac:dyDescent="0.35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hidden="1" x14ac:dyDescent="0.35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hidden="1" x14ac:dyDescent="0.35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hidden="1" x14ac:dyDescent="0.35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hidden="1" x14ac:dyDescent="0.35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hidden="1" x14ac:dyDescent="0.35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hidden="1" x14ac:dyDescent="0.35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hidden="1" x14ac:dyDescent="0.35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hidden="1" x14ac:dyDescent="0.35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hidden="1" x14ac:dyDescent="0.35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hidden="1" x14ac:dyDescent="0.35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hidden="1" x14ac:dyDescent="0.35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hidden="1" x14ac:dyDescent="0.35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hidden="1" customHeight="1" x14ac:dyDescent="0.35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hidden="1" x14ac:dyDescent="0.35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hidden="1" x14ac:dyDescent="0.35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hidden="1" x14ac:dyDescent="0.35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hidden="1" x14ac:dyDescent="0.35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hidden="1" x14ac:dyDescent="0.35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hidden="1" x14ac:dyDescent="0.35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hidden="1" x14ac:dyDescent="0.35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hidden="1" x14ac:dyDescent="0.35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hidden="1" x14ac:dyDescent="0.35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hidden="1" x14ac:dyDescent="0.35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hidden="1" x14ac:dyDescent="0.35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hidden="1" x14ac:dyDescent="0.35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hidden="1" x14ac:dyDescent="0.35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hidden="1" x14ac:dyDescent="0.35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hidden="1" x14ac:dyDescent="0.35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hidden="1" x14ac:dyDescent="0.35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hidden="1" x14ac:dyDescent="0.35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hidden="1" x14ac:dyDescent="0.35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hidden="1" x14ac:dyDescent="0.35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hidden="1" x14ac:dyDescent="0.35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hidden="1" x14ac:dyDescent="0.35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hidden="1" x14ac:dyDescent="0.35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hidden="1" x14ac:dyDescent="0.35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hidden="1" x14ac:dyDescent="0.35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hidden="1" x14ac:dyDescent="0.35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hidden="1" x14ac:dyDescent="0.35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hidden="1" x14ac:dyDescent="0.35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hidden="1" x14ac:dyDescent="0.35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hidden="1" x14ac:dyDescent="0.35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hidden="1" x14ac:dyDescent="0.35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hidden="1" x14ac:dyDescent="0.35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hidden="1" x14ac:dyDescent="0.35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hidden="1" x14ac:dyDescent="0.35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hidden="1" x14ac:dyDescent="0.35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hidden="1" x14ac:dyDescent="0.35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hidden="1" x14ac:dyDescent="0.35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hidden="1" x14ac:dyDescent="0.35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hidden="1" x14ac:dyDescent="0.35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hidden="1" x14ac:dyDescent="0.35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hidden="1" x14ac:dyDescent="0.35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hidden="1" x14ac:dyDescent="0.35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hidden="1" x14ac:dyDescent="0.35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hidden="1" x14ac:dyDescent="0.35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hidden="1" x14ac:dyDescent="0.35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hidden="1" x14ac:dyDescent="0.35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hidden="1" x14ac:dyDescent="0.35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hidden="1" x14ac:dyDescent="0.35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hidden="1" x14ac:dyDescent="0.35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hidden="1" x14ac:dyDescent="0.35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hidden="1" x14ac:dyDescent="0.35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hidden="1" x14ac:dyDescent="0.35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hidden="1" x14ac:dyDescent="0.35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hidden="1" x14ac:dyDescent="0.35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hidden="1" x14ac:dyDescent="0.35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hidden="1" x14ac:dyDescent="0.35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hidden="1" x14ac:dyDescent="0.35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hidden="1" x14ac:dyDescent="0.35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5" hidden="1" x14ac:dyDescent="0.35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5" hidden="1" x14ac:dyDescent="0.35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5" hidden="1" x14ac:dyDescent="0.35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hidden="1" x14ac:dyDescent="0.35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hidden="1" x14ac:dyDescent="0.35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hidden="1" x14ac:dyDescent="0.35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hidden="1" x14ac:dyDescent="0.35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hidden="1" x14ac:dyDescent="0.35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hidden="1" x14ac:dyDescent="0.35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hidden="1" x14ac:dyDescent="0.35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hidden="1" x14ac:dyDescent="0.35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hidden="1" x14ac:dyDescent="0.35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hidden="1" x14ac:dyDescent="0.35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hidden="1" x14ac:dyDescent="0.35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hidden="1" x14ac:dyDescent="0.35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hidden="1" x14ac:dyDescent="0.35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hidden="1" x14ac:dyDescent="0.35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hidden="1" x14ac:dyDescent="0.35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hidden="1" x14ac:dyDescent="0.35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hidden="1" x14ac:dyDescent="0.35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hidden="1" x14ac:dyDescent="0.35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hidden="1" x14ac:dyDescent="0.35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hidden="1" x14ac:dyDescent="0.35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hidden="1" x14ac:dyDescent="0.35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hidden="1" x14ac:dyDescent="0.35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hidden="1" x14ac:dyDescent="0.35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hidden="1" x14ac:dyDescent="0.35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hidden="1" x14ac:dyDescent="0.35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hidden="1" x14ac:dyDescent="0.35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hidden="1" x14ac:dyDescent="0.35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5" hidden="1" x14ac:dyDescent="0.35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5" hidden="1" x14ac:dyDescent="0.35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5" hidden="1" x14ac:dyDescent="0.35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hidden="1" x14ac:dyDescent="0.35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hidden="1" x14ac:dyDescent="0.35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hidden="1" x14ac:dyDescent="0.35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hidden="1" x14ac:dyDescent="0.35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hidden="1" x14ac:dyDescent="0.35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hidden="1" x14ac:dyDescent="0.35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hidden="1" x14ac:dyDescent="0.35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hidden="1" x14ac:dyDescent="0.35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hidden="1" x14ac:dyDescent="0.35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hidden="1" x14ac:dyDescent="0.35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hidden="1" x14ac:dyDescent="0.35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hidden="1" x14ac:dyDescent="0.35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hidden="1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hidden="1" x14ac:dyDescent="0.35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hidden="1" x14ac:dyDescent="0.35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hidden="1" x14ac:dyDescent="0.35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hidden="1" x14ac:dyDescent="0.35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hidden="1" x14ac:dyDescent="0.35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hidden="1" x14ac:dyDescent="0.35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hidden="1" x14ac:dyDescent="0.35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hidden="1" x14ac:dyDescent="0.35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hidden="1" x14ac:dyDescent="0.35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hidden="1" x14ac:dyDescent="0.35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hidden="1" x14ac:dyDescent="0.35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hidden="1" x14ac:dyDescent="0.35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hidden="1" x14ac:dyDescent="0.35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hidden="1" x14ac:dyDescent="0.35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hidden="1" x14ac:dyDescent="0.35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hidden="1" x14ac:dyDescent="0.35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hidden="1" x14ac:dyDescent="0.35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hidden="1" x14ac:dyDescent="0.35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hidden="1" x14ac:dyDescent="0.35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hidden="1" x14ac:dyDescent="0.35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hidden="1" x14ac:dyDescent="0.35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hidden="1" x14ac:dyDescent="0.35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hidden="1" x14ac:dyDescent="0.35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hidden="1" x14ac:dyDescent="0.35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hidden="1" x14ac:dyDescent="0.35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hidden="1" x14ac:dyDescent="0.35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hidden="1" x14ac:dyDescent="0.35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hidden="1" x14ac:dyDescent="0.35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hidden="1" x14ac:dyDescent="0.35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hidden="1" x14ac:dyDescent="0.35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hidden="1" x14ac:dyDescent="0.35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hidden="1" customHeight="1" x14ac:dyDescent="0.35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hidden="1" customHeight="1" x14ac:dyDescent="0.35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hidden="1" customHeight="1" x14ac:dyDescent="0.35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hidden="1" customHeight="1" x14ac:dyDescent="0.35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hidden="1" customHeight="1" x14ac:dyDescent="0.35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hidden="1" customHeight="1" x14ac:dyDescent="0.35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hidden="1" customHeight="1" x14ac:dyDescent="0.35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hidden="1" customHeight="1" x14ac:dyDescent="0.35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hidden="1" customHeight="1" x14ac:dyDescent="0.35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hidden="1" customHeight="1" x14ac:dyDescent="0.35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hidden="1" customHeight="1" x14ac:dyDescent="0.35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hidden="1" customHeight="1" x14ac:dyDescent="0.35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hidden="1" x14ac:dyDescent="0.35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hidden="1" customHeight="1" x14ac:dyDescent="0.35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hidden="1" customHeight="1" x14ac:dyDescent="0.35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hidden="1" customHeight="1" x14ac:dyDescent="0.35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hidden="1" customHeight="1" x14ac:dyDescent="0.35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hidden="1" customHeight="1" x14ac:dyDescent="0.35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hidden="1" customHeight="1" x14ac:dyDescent="0.35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hidden="1" customHeight="1" x14ac:dyDescent="0.35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hidden="1" customHeight="1" x14ac:dyDescent="0.35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hidden="1" customHeight="1" x14ac:dyDescent="0.35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hidden="1" customHeight="1" x14ac:dyDescent="0.35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hidden="1" customHeight="1" x14ac:dyDescent="0.35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hidden="1" customHeight="1" x14ac:dyDescent="0.35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hidden="1" customHeight="1" x14ac:dyDescent="0.35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hidden="1" customHeight="1" x14ac:dyDescent="0.35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hidden="1" customHeight="1" x14ac:dyDescent="0.35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hidden="1" customHeight="1" x14ac:dyDescent="0.35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hidden="1" customHeight="1" x14ac:dyDescent="0.35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hidden="1" customHeight="1" x14ac:dyDescent="0.35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hidden="1" customHeight="1" x14ac:dyDescent="0.35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hidden="1" customHeight="1" x14ac:dyDescent="0.35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hidden="1" customHeight="1" x14ac:dyDescent="0.35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hidden="1" customHeight="1" x14ac:dyDescent="0.35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hidden="1" customHeight="1" x14ac:dyDescent="0.4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hidden="1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hidden="1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hidden="1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hidden="1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hidden="1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hidden="1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hidden="1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hidden="1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hidden="1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hidden="1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hidden="1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hidden="1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hidden="1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hidden="1" customHeight="1" x14ac:dyDescent="0.35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hidden="1" customHeight="1" x14ac:dyDescent="0.35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hidden="1" customHeight="1" x14ac:dyDescent="0.35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hidden="1" customHeight="1" x14ac:dyDescent="0.35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hidden="1" customHeight="1" x14ac:dyDescent="0.35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hidden="1" customHeight="1" x14ac:dyDescent="0.35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hidden="1" customHeight="1" x14ac:dyDescent="0.35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hidden="1" customHeight="1" x14ac:dyDescent="0.35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hidden="1" customHeight="1" x14ac:dyDescent="0.35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hidden="1" customHeight="1" x14ac:dyDescent="0.35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hidden="1" customHeight="1" x14ac:dyDescent="0.35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hidden="1" customHeight="1" x14ac:dyDescent="0.35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hidden="1" customHeight="1" x14ac:dyDescent="0.35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hidden="1" customHeight="1" x14ac:dyDescent="0.35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hidden="1" customHeight="1" x14ac:dyDescent="0.35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hidden="1" customHeight="1" x14ac:dyDescent="0.35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hidden="1" customHeight="1" x14ac:dyDescent="0.35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hidden="1" x14ac:dyDescent="0.35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hidden="1" x14ac:dyDescent="0.35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hidden="1" x14ac:dyDescent="0.35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hidden="1" x14ac:dyDescent="0.35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hidden="1" x14ac:dyDescent="0.35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hidden="1" x14ac:dyDescent="0.35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hidden="1" x14ac:dyDescent="0.35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hidden="1" x14ac:dyDescent="0.35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hidden="1" x14ac:dyDescent="0.35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hidden="1" x14ac:dyDescent="0.35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hidden="1" x14ac:dyDescent="0.35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hidden="1" x14ac:dyDescent="0.35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hidden="1" x14ac:dyDescent="0.35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hidden="1" x14ac:dyDescent="0.35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9" hidden="1" x14ac:dyDescent="0.35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hidden="1" x14ac:dyDescent="0.35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hidden="1" x14ac:dyDescent="0.35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hidden="1" x14ac:dyDescent="0.35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idden="1" x14ac:dyDescent="0.35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hidden="1" x14ac:dyDescent="0.35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hidden="1" x14ac:dyDescent="0.35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hidden="1" x14ac:dyDescent="0.35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idden="1" x14ac:dyDescent="0.35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hidden="1" x14ac:dyDescent="0.35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hidden="1" x14ac:dyDescent="0.35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hidden="1" x14ac:dyDescent="0.35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hidden="1" x14ac:dyDescent="0.35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hidden="1" x14ac:dyDescent="0.35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hidden="1" x14ac:dyDescent="0.35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hidden="1" x14ac:dyDescent="0.35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hidden="1" x14ac:dyDescent="0.35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hidden="1" x14ac:dyDescent="0.35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hidden="1" x14ac:dyDescent="0.35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hidden="1" x14ac:dyDescent="0.35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hidden="1" x14ac:dyDescent="0.35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hidden="1" x14ac:dyDescent="0.35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hidden="1" x14ac:dyDescent="0.35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hidden="1" x14ac:dyDescent="0.35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hidden="1" x14ac:dyDescent="0.35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hidden="1" x14ac:dyDescent="0.35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" hidden="1" x14ac:dyDescent="0.35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" hidden="1" x14ac:dyDescent="0.35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" hidden="1" x14ac:dyDescent="0.35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" hidden="1" x14ac:dyDescent="0.35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hidden="1" x14ac:dyDescent="0.35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hidden="1" x14ac:dyDescent="0.35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x14ac:dyDescent="0.35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x14ac:dyDescent="0.35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x14ac:dyDescent="0.35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x14ac:dyDescent="0.35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29" x14ac:dyDescent="0.35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hidden="1" x14ac:dyDescent="0.35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hidden="1" x14ac:dyDescent="0.35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hidden="1" x14ac:dyDescent="0.35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idden="1" x14ac:dyDescent="0.35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idden="1" x14ac:dyDescent="0.35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hidden="1" x14ac:dyDescent="0.35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idden="1" x14ac:dyDescent="0.35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idden="1" x14ac:dyDescent="0.35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idden="1" x14ac:dyDescent="0.35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idden="1" x14ac:dyDescent="0.35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idden="1" x14ac:dyDescent="0.35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idden="1" x14ac:dyDescent="0.35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31" x14ac:dyDescent="0.35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29" x14ac:dyDescent="0.35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x14ac:dyDescent="0.35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x14ac:dyDescent="0.35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x14ac:dyDescent="0.35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x14ac:dyDescent="0.35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x14ac:dyDescent="0.35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29" x14ac:dyDescent="0.35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x14ac:dyDescent="0.35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x14ac:dyDescent="0.35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x14ac:dyDescent="0.35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x14ac:dyDescent="0.35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x14ac:dyDescent="0.35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idden="1" x14ac:dyDescent="0.35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31" hidden="1" x14ac:dyDescent="0.35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hidden="1" x14ac:dyDescent="0.35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idden="1" x14ac:dyDescent="0.35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31" hidden="1" x14ac:dyDescent="0.35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hidden="1" x14ac:dyDescent="0.35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hidden="1" x14ac:dyDescent="0.35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x14ac:dyDescent="0.35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x14ac:dyDescent="0.35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29" x14ac:dyDescent="0.35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x14ac:dyDescent="0.35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31" hidden="1" x14ac:dyDescent="0.35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x14ac:dyDescent="0.35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hidden="1" x14ac:dyDescent="0.35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hidden="1" x14ac:dyDescent="0.35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hidden="1" x14ac:dyDescent="0.35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hidden="1" x14ac:dyDescent="0.35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hidden="1" x14ac:dyDescent="0.35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hidden="1" x14ac:dyDescent="0.35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hidden="1" x14ac:dyDescent="0.35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hidden="1" x14ac:dyDescent="0.35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hidden="1" x14ac:dyDescent="0.35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hidden="1" x14ac:dyDescent="0.35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hidden="1" x14ac:dyDescent="0.35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hidden="1" x14ac:dyDescent="0.35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hidden="1" x14ac:dyDescent="0.35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" hidden="1" x14ac:dyDescent="0.35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" hidden="1" x14ac:dyDescent="0.35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x14ac:dyDescent="0.35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31" x14ac:dyDescent="0.35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x14ac:dyDescent="0.35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idden="1" x14ac:dyDescent="0.35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hidden="1" x14ac:dyDescent="0.35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hidden="1" x14ac:dyDescent="0.35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hidden="1" x14ac:dyDescent="0.35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x14ac:dyDescent="0.35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x14ac:dyDescent="0.35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x14ac:dyDescent="0.35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29" x14ac:dyDescent="0.35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x14ac:dyDescent="0.35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hidden="1" x14ac:dyDescent="0.35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hidden="1" x14ac:dyDescent="0.35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idden="1" x14ac:dyDescent="0.35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idden="1" x14ac:dyDescent="0.35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29" x14ac:dyDescent="0.35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x14ac:dyDescent="0.35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x14ac:dyDescent="0.35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x14ac:dyDescent="0.35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idden="1" x14ac:dyDescent="0.35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idden="1" x14ac:dyDescent="0.35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hidden="1" x14ac:dyDescent="0.35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29" hidden="1" x14ac:dyDescent="0.35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hidden="1" x14ac:dyDescent="0.35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hidden="1" x14ac:dyDescent="0.35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idden="1" x14ac:dyDescent="0.35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hidden="1" x14ac:dyDescent="0.35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" hidden="1" x14ac:dyDescent="0.35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" hidden="1" x14ac:dyDescent="0.35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" hidden="1" x14ac:dyDescent="0.35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hidden="1" x14ac:dyDescent="0.35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idden="1" x14ac:dyDescent="0.35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hidden="1" x14ac:dyDescent="0.35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hidden="1" x14ac:dyDescent="0.35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idden="1" x14ac:dyDescent="0.35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31" hidden="1" x14ac:dyDescent="0.35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x14ac:dyDescent="0.35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31" x14ac:dyDescent="0.35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29" x14ac:dyDescent="0.35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x14ac:dyDescent="0.35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x14ac:dyDescent="0.35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idden="1" x14ac:dyDescent="0.35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idden="1" x14ac:dyDescent="0.35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idden="1" x14ac:dyDescent="0.35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29" hidden="1" x14ac:dyDescent="0.35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idden="1" x14ac:dyDescent="0.35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idden="1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idden="1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29" hidden="1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29" hidden="1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31" hidden="1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31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29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29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hidden="1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hidden="1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idden="1" x14ac:dyDescent="0.35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idden="1" x14ac:dyDescent="0.35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hidden="1" x14ac:dyDescent="0.35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x14ac:dyDescent="0.35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x14ac:dyDescent="0.35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x14ac:dyDescent="0.35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hidden="1" x14ac:dyDescent="0.35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hidden="1" x14ac:dyDescent="0.35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x14ac:dyDescent="0.35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x14ac:dyDescent="0.35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x14ac:dyDescent="0.35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idden="1" x14ac:dyDescent="0.35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31" hidden="1" x14ac:dyDescent="0.35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x14ac:dyDescent="0.35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31" x14ac:dyDescent="0.35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x14ac:dyDescent="0.35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x14ac:dyDescent="0.35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x14ac:dyDescent="0.35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idden="1" x14ac:dyDescent="0.35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idden="1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idden="1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idden="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hidden="1" x14ac:dyDescent="0.35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hidden="1" x14ac:dyDescent="0.35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5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5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5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hidden="1" x14ac:dyDescent="0.35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hidden="1" x14ac:dyDescent="0.35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5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5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5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5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5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" hidden="1" x14ac:dyDescent="0.35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hidden="1" x14ac:dyDescent="0.35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hidden="1" x14ac:dyDescent="0.35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hidden="1" x14ac:dyDescent="0.35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hidden="1" x14ac:dyDescent="0.35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hidden="1" x14ac:dyDescent="0.35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hidden="1" x14ac:dyDescent="0.35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hidden="1" x14ac:dyDescent="0.35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hidden="1" x14ac:dyDescent="0.35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hidden="1" x14ac:dyDescent="0.35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hidden="1" x14ac:dyDescent="0.35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hidden="1" x14ac:dyDescent="0.35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5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5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5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5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5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hidden="1" x14ac:dyDescent="0.35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hidden="1" x14ac:dyDescent="0.35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hidden="1" x14ac:dyDescent="0.35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hidden="1" x14ac:dyDescent="0.35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hidden="1" x14ac:dyDescent="0.35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hidden="1" x14ac:dyDescent="0.35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hidden="1" x14ac:dyDescent="0.35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hidden="1" x14ac:dyDescent="0.35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hidden="1" x14ac:dyDescent="0.35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hidden="1" x14ac:dyDescent="0.35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hidden="1" x14ac:dyDescent="0.35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5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5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5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5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5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hidden="1" x14ac:dyDescent="0.35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hidden="1" x14ac:dyDescent="0.35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hidden="1" x14ac:dyDescent="0.35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hidden="1" x14ac:dyDescent="0.35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hidden="1" x14ac:dyDescent="0.35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hidden="1" x14ac:dyDescent="0.35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hidden="1" x14ac:dyDescent="0.35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hidden="1" x14ac:dyDescent="0.35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hidden="1" x14ac:dyDescent="0.35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hidden="1" x14ac:dyDescent="0.35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hidden="1" x14ac:dyDescent="0.35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hidden="1" x14ac:dyDescent="0.35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hidden="1" x14ac:dyDescent="0.35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hidden="1" x14ac:dyDescent="0.35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hidden="1" x14ac:dyDescent="0.35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hidden="1" x14ac:dyDescent="0.35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hidden="1" x14ac:dyDescent="0.35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hidden="1" x14ac:dyDescent="0.35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hidden="1" x14ac:dyDescent="0.35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hidden="1" x14ac:dyDescent="0.35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hidden="1" x14ac:dyDescent="0.35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hidden="1" x14ac:dyDescent="0.35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hidden="1" x14ac:dyDescent="0.35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hidden="1" x14ac:dyDescent="0.35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hidden="1" x14ac:dyDescent="0.35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hidden="1" x14ac:dyDescent="0.35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" hidden="1" x14ac:dyDescent="0.35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hidden="1" x14ac:dyDescent="0.35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hidden="1" x14ac:dyDescent="0.35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hidden="1" x14ac:dyDescent="0.35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hidden="1" x14ac:dyDescent="0.35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hidden="1" x14ac:dyDescent="0.35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hidden="1" x14ac:dyDescent="0.35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hidden="1" x14ac:dyDescent="0.35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hidden="1" x14ac:dyDescent="0.35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hidden="1" x14ac:dyDescent="0.35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hidden="1" x14ac:dyDescent="0.35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hidden="1" x14ac:dyDescent="0.35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hidden="1" x14ac:dyDescent="0.35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hidden="1" x14ac:dyDescent="0.35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hidden="1" x14ac:dyDescent="0.35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hidden="1" x14ac:dyDescent="0.35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hidden="1" x14ac:dyDescent="0.35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hidden="1" x14ac:dyDescent="0.35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hidden="1" x14ac:dyDescent="0.35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hidden="1" x14ac:dyDescent="0.35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hidden="1" x14ac:dyDescent="0.35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hidden="1" x14ac:dyDescent="0.35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hidden="1" x14ac:dyDescent="0.35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hidden="1" x14ac:dyDescent="0.35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hidden="1" x14ac:dyDescent="0.35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hidden="1" x14ac:dyDescent="0.35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hidden="1" x14ac:dyDescent="0.35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hidden="1" x14ac:dyDescent="0.35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hidden="1" x14ac:dyDescent="0.35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hidden="1" x14ac:dyDescent="0.35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hidden="1" x14ac:dyDescent="0.35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hidden="1" x14ac:dyDescent="0.35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hidden="1" x14ac:dyDescent="0.35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hidden="1" x14ac:dyDescent="0.35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hidden="1" x14ac:dyDescent="0.35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hidden="1" x14ac:dyDescent="0.35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hidden="1" x14ac:dyDescent="0.35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hidden="1" x14ac:dyDescent="0.35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hidden="1" x14ac:dyDescent="0.35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hidden="1" x14ac:dyDescent="0.35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hidden="1" x14ac:dyDescent="0.35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hidden="1" x14ac:dyDescent="0.35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hidden="1" x14ac:dyDescent="0.35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hidden="1" x14ac:dyDescent="0.35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hidden="1" x14ac:dyDescent="0.35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hidden="1" x14ac:dyDescent="0.35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hidden="1" x14ac:dyDescent="0.35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hidden="1" x14ac:dyDescent="0.35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hidden="1" x14ac:dyDescent="0.35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hidden="1" x14ac:dyDescent="0.35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hidden="1" x14ac:dyDescent="0.35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hidden="1" x14ac:dyDescent="0.35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hidden="1" x14ac:dyDescent="0.35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hidden="1" x14ac:dyDescent="0.35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hidden="1" x14ac:dyDescent="0.35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hidden="1" x14ac:dyDescent="0.35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hidden="1" x14ac:dyDescent="0.35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hidden="1" x14ac:dyDescent="0.35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hidden="1" x14ac:dyDescent="0.35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hidden="1" x14ac:dyDescent="0.35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hidden="1" x14ac:dyDescent="0.35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hidden="1" x14ac:dyDescent="0.35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hidden="1" x14ac:dyDescent="0.35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hidden="1" x14ac:dyDescent="0.35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hidden="1" x14ac:dyDescent="0.35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hidden="1" x14ac:dyDescent="0.35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hidden="1" x14ac:dyDescent="0.35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hidden="1" x14ac:dyDescent="0.35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" hidden="1" x14ac:dyDescent="0.35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hidden="1" x14ac:dyDescent="0.35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hidden="1" x14ac:dyDescent="0.35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hidden="1" x14ac:dyDescent="0.35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hidden="1" x14ac:dyDescent="0.35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hidden="1" x14ac:dyDescent="0.35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hidden="1" x14ac:dyDescent="0.35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hidden="1" x14ac:dyDescent="0.35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hidden="1" x14ac:dyDescent="0.35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hidden="1" x14ac:dyDescent="0.35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hidden="1" x14ac:dyDescent="0.35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hidden="1" x14ac:dyDescent="0.35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hidden="1" x14ac:dyDescent="0.35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hidden="1" x14ac:dyDescent="0.35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hidden="1" x14ac:dyDescent="0.35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hidden="1" x14ac:dyDescent="0.35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hidden="1" x14ac:dyDescent="0.35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hidden="1" x14ac:dyDescent="0.35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hidden="1" x14ac:dyDescent="0.35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hidden="1" x14ac:dyDescent="0.35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hidden="1" x14ac:dyDescent="0.35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hidden="1" x14ac:dyDescent="0.35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hidden="1" x14ac:dyDescent="0.35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5" hidden="1" customHeight="1" x14ac:dyDescent="0.35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hidden="1" x14ac:dyDescent="0.35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hidden="1" x14ac:dyDescent="0.35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hidden="1" x14ac:dyDescent="0.35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hidden="1" x14ac:dyDescent="0.35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hidden="1" x14ac:dyDescent="0.35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hidden="1" x14ac:dyDescent="0.35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hidden="1" x14ac:dyDescent="0.35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hidden="1" x14ac:dyDescent="0.35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hidden="1" x14ac:dyDescent="0.35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hidden="1" x14ac:dyDescent="0.35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hidden="1" x14ac:dyDescent="0.35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hidden="1" x14ac:dyDescent="0.35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hidden="1" x14ac:dyDescent="0.35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hidden="1" x14ac:dyDescent="0.35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hidden="1" x14ac:dyDescent="0.35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hidden="1" x14ac:dyDescent="0.35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hidden="1" x14ac:dyDescent="0.35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hidden="1" x14ac:dyDescent="0.35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hidden="1" x14ac:dyDescent="0.35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hidden="1" x14ac:dyDescent="0.35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hidden="1" x14ac:dyDescent="0.35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hidden="1" x14ac:dyDescent="0.35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hidden="1" x14ac:dyDescent="0.35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hidden="1" x14ac:dyDescent="0.35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hidden="1" x14ac:dyDescent="0.35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hidden="1" x14ac:dyDescent="0.35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hidden="1" x14ac:dyDescent="0.35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hidden="1" x14ac:dyDescent="0.35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hidden="1" x14ac:dyDescent="0.35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hidden="1" x14ac:dyDescent="0.35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hidden="1" x14ac:dyDescent="0.35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hidden="1" x14ac:dyDescent="0.35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hidden="1" x14ac:dyDescent="0.35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hidden="1" x14ac:dyDescent="0.35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hidden="1" x14ac:dyDescent="0.35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hidden="1" x14ac:dyDescent="0.35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hidden="1" x14ac:dyDescent="0.35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hidden="1" x14ac:dyDescent="0.35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hidden="1" x14ac:dyDescent="0.35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hidden="1" x14ac:dyDescent="0.35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hidden="1" x14ac:dyDescent="0.35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hidden="1" x14ac:dyDescent="0.35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hidden="1" x14ac:dyDescent="0.35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hidden="1" x14ac:dyDescent="0.35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hidden="1" x14ac:dyDescent="0.35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hidden="1" x14ac:dyDescent="0.35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hidden="1" x14ac:dyDescent="0.35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93" hidden="1" x14ac:dyDescent="0.35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5" hidden="1" x14ac:dyDescent="0.35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hidden="1" x14ac:dyDescent="0.35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hidden="1" x14ac:dyDescent="0.35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hidden="1" x14ac:dyDescent="0.35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hidden="1" x14ac:dyDescent="0.35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hidden="1" x14ac:dyDescent="0.35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hidden="1" x14ac:dyDescent="0.35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hidden="1" x14ac:dyDescent="0.35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hidden="1" x14ac:dyDescent="0.35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hidden="1" x14ac:dyDescent="0.35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hidden="1" x14ac:dyDescent="0.35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hidden="1" x14ac:dyDescent="0.35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hidden="1" x14ac:dyDescent="0.35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hidden="1" x14ac:dyDescent="0.35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hidden="1" x14ac:dyDescent="0.35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hidden="1" x14ac:dyDescent="0.35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hidden="1" x14ac:dyDescent="0.35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hidden="1" x14ac:dyDescent="0.35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hidden="1" x14ac:dyDescent="0.35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hidden="1" x14ac:dyDescent="0.35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hidden="1" x14ac:dyDescent="0.35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5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hidden="1" x14ac:dyDescent="0.35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hidden="1" x14ac:dyDescent="0.35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hidden="1" x14ac:dyDescent="0.35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hidden="1" x14ac:dyDescent="0.35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hidden="1" x14ac:dyDescent="0.35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hidden="1" x14ac:dyDescent="0.35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hidden="1" x14ac:dyDescent="0.35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hidden="1" x14ac:dyDescent="0.35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hidden="1" x14ac:dyDescent="0.35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hidden="1" x14ac:dyDescent="0.35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hidden="1" x14ac:dyDescent="0.35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hidden="1" x14ac:dyDescent="0.35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hidden="1" x14ac:dyDescent="0.35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hidden="1" x14ac:dyDescent="0.35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hidden="1" x14ac:dyDescent="0.35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hidden="1" x14ac:dyDescent="0.35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hidden="1" x14ac:dyDescent="0.35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hidden="1" x14ac:dyDescent="0.35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hidden="1" x14ac:dyDescent="0.35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hidden="1" x14ac:dyDescent="0.35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hidden="1" x14ac:dyDescent="0.35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hidden="1" x14ac:dyDescent="0.35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hidden="1" x14ac:dyDescent="0.35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hidden="1" x14ac:dyDescent="0.35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hidden="1" x14ac:dyDescent="0.35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hidden="1" x14ac:dyDescent="0.35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hidden="1" x14ac:dyDescent="0.35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hidden="1" x14ac:dyDescent="0.35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hidden="1" x14ac:dyDescent="0.35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hidden="1" x14ac:dyDescent="0.35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hidden="1" x14ac:dyDescent="0.35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hidden="1" x14ac:dyDescent="0.35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hidden="1" x14ac:dyDescent="0.35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hidden="1" x14ac:dyDescent="0.35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hidden="1" x14ac:dyDescent="0.35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hidden="1" x14ac:dyDescent="0.35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hidden="1" x14ac:dyDescent="0.35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hidden="1" x14ac:dyDescent="0.35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hidden="1" x14ac:dyDescent="0.35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hidden="1" x14ac:dyDescent="0.35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hidden="1" x14ac:dyDescent="0.35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hidden="1" x14ac:dyDescent="0.35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hidden="1" x14ac:dyDescent="0.35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hidden="1" x14ac:dyDescent="0.35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hidden="1" x14ac:dyDescent="0.35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hidden="1" x14ac:dyDescent="0.35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hidden="1" x14ac:dyDescent="0.35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hidden="1" x14ac:dyDescent="0.35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hidden="1" x14ac:dyDescent="0.35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hidden="1" x14ac:dyDescent="0.35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hidden="1" x14ac:dyDescent="0.35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hidden="1" x14ac:dyDescent="0.35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hidden="1" x14ac:dyDescent="0.35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hidden="1" x14ac:dyDescent="0.35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hidden="1" x14ac:dyDescent="0.35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hidden="1" x14ac:dyDescent="0.35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hidden="1" x14ac:dyDescent="0.35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hidden="1" x14ac:dyDescent="0.35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hidden="1" x14ac:dyDescent="0.35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hidden="1" x14ac:dyDescent="0.35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hidden="1" x14ac:dyDescent="0.35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hidden="1" x14ac:dyDescent="0.35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hidden="1" x14ac:dyDescent="0.35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hidden="1" x14ac:dyDescent="0.35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hidden="1" x14ac:dyDescent="0.35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hidden="1" x14ac:dyDescent="0.35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hidden="1" x14ac:dyDescent="0.35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hidden="1" x14ac:dyDescent="0.35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hidden="1" x14ac:dyDescent="0.35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hidden="1" x14ac:dyDescent="0.35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hidden="1" x14ac:dyDescent="0.35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hidden="1" x14ac:dyDescent="0.35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hidden="1" x14ac:dyDescent="0.35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hidden="1" x14ac:dyDescent="0.35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hidden="1" x14ac:dyDescent="0.35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hidden="1" x14ac:dyDescent="0.35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8.5" hidden="1" x14ac:dyDescent="0.35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hidden="1" x14ac:dyDescent="0.35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hidden="1" x14ac:dyDescent="0.35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hidden="1" x14ac:dyDescent="0.35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hidden="1" x14ac:dyDescent="0.35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hidden="1" x14ac:dyDescent="0.35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hidden="1" x14ac:dyDescent="0.35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hidden="1" x14ac:dyDescent="0.35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hidden="1" x14ac:dyDescent="0.35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hidden="1" x14ac:dyDescent="0.35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hidden="1" x14ac:dyDescent="0.35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hidden="1" x14ac:dyDescent="0.35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hidden="1" x14ac:dyDescent="0.35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hidden="1" x14ac:dyDescent="0.35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hidden="1" x14ac:dyDescent="0.35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hidden="1" x14ac:dyDescent="0.35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hidden="1" x14ac:dyDescent="0.35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hidden="1" x14ac:dyDescent="0.35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hidden="1" x14ac:dyDescent="0.35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hidden="1" x14ac:dyDescent="0.35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hidden="1" x14ac:dyDescent="0.35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hidden="1" x14ac:dyDescent="0.35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hidden="1" x14ac:dyDescent="0.35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hidden="1" x14ac:dyDescent="0.35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hidden="1" x14ac:dyDescent="0.35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hidden="1" x14ac:dyDescent="0.35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hidden="1" x14ac:dyDescent="0.35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hidden="1" x14ac:dyDescent="0.35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hidden="1" x14ac:dyDescent="0.35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hidden="1" x14ac:dyDescent="0.35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hidden="1" x14ac:dyDescent="0.35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hidden="1" x14ac:dyDescent="0.35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hidden="1" x14ac:dyDescent="0.35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hidden="1" x14ac:dyDescent="0.35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hidden="1" x14ac:dyDescent="0.35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hidden="1" x14ac:dyDescent="0.35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hidden="1" x14ac:dyDescent="0.35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hidden="1" x14ac:dyDescent="0.35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hidden="1" x14ac:dyDescent="0.35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hidden="1" x14ac:dyDescent="0.35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hidden="1" x14ac:dyDescent="0.35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hidden="1" x14ac:dyDescent="0.35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hidden="1" x14ac:dyDescent="0.35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hidden="1" x14ac:dyDescent="0.35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hidden="1" x14ac:dyDescent="0.35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hidden="1" x14ac:dyDescent="0.35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hidden="1" x14ac:dyDescent="0.35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hidden="1" x14ac:dyDescent="0.35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hidden="1" x14ac:dyDescent="0.35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hidden="1" x14ac:dyDescent="0.35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hidden="1" x14ac:dyDescent="0.35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hidden="1" x14ac:dyDescent="0.35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hidden="1" x14ac:dyDescent="0.35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hidden="1" x14ac:dyDescent="0.35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hidden="1" x14ac:dyDescent="0.35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hidden="1" x14ac:dyDescent="0.35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hidden="1" x14ac:dyDescent="0.35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hidden="1" x14ac:dyDescent="0.35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hidden="1" x14ac:dyDescent="0.35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hidden="1" x14ac:dyDescent="0.35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hidden="1" x14ac:dyDescent="0.35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hidden="1" x14ac:dyDescent="0.35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hidden="1" x14ac:dyDescent="0.35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hidden="1" x14ac:dyDescent="0.35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hidden="1" x14ac:dyDescent="0.35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hidden="1" x14ac:dyDescent="0.35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hidden="1" x14ac:dyDescent="0.35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hidden="1" x14ac:dyDescent="0.35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hidden="1" x14ac:dyDescent="0.35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hidden="1" x14ac:dyDescent="0.35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hidden="1" x14ac:dyDescent="0.35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hidden="1" x14ac:dyDescent="0.35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hidden="1" x14ac:dyDescent="0.35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hidden="1" x14ac:dyDescent="0.35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hidden="1" x14ac:dyDescent="0.35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hidden="1" x14ac:dyDescent="0.35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hidden="1" x14ac:dyDescent="0.35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hidden="1" x14ac:dyDescent="0.35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hidden="1" x14ac:dyDescent="0.35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hidden="1" x14ac:dyDescent="0.35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hidden="1" x14ac:dyDescent="0.35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hidden="1" x14ac:dyDescent="0.35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hidden="1" x14ac:dyDescent="0.35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hidden="1" x14ac:dyDescent="0.35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hidden="1" x14ac:dyDescent="0.35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hidden="1" x14ac:dyDescent="0.35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hidden="1" x14ac:dyDescent="0.35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hidden="1" x14ac:dyDescent="0.35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hidden="1" x14ac:dyDescent="0.35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hidden="1" x14ac:dyDescent="0.35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hidden="1" x14ac:dyDescent="0.35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hidden="1" x14ac:dyDescent="0.35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hidden="1" x14ac:dyDescent="0.35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hidden="1" x14ac:dyDescent="0.35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hidden="1" x14ac:dyDescent="0.35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hidden="1" x14ac:dyDescent="0.35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hidden="1" x14ac:dyDescent="0.35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hidden="1" x14ac:dyDescent="0.35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hidden="1" x14ac:dyDescent="0.35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hidden="1" x14ac:dyDescent="0.35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hidden="1" x14ac:dyDescent="0.35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hidden="1" x14ac:dyDescent="0.35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hidden="1" x14ac:dyDescent="0.35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hidden="1" x14ac:dyDescent="0.35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hidden="1" x14ac:dyDescent="0.35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hidden="1" x14ac:dyDescent="0.35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hidden="1" x14ac:dyDescent="0.35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hidden="1" x14ac:dyDescent="0.35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hidden="1" x14ac:dyDescent="0.35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hidden="1" x14ac:dyDescent="0.35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hidden="1" x14ac:dyDescent="0.35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hidden="1" x14ac:dyDescent="0.35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hidden="1" x14ac:dyDescent="0.35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hidden="1" x14ac:dyDescent="0.35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hidden="1" x14ac:dyDescent="0.35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hidden="1" x14ac:dyDescent="0.35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hidden="1" x14ac:dyDescent="0.35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hidden="1" x14ac:dyDescent="0.35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hidden="1" x14ac:dyDescent="0.35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hidden="1" x14ac:dyDescent="0.35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hidden="1" x14ac:dyDescent="0.35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hidden="1" x14ac:dyDescent="0.35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hidden="1" x14ac:dyDescent="0.35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hidden="1" x14ac:dyDescent="0.35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hidden="1" x14ac:dyDescent="0.35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hidden="1" x14ac:dyDescent="0.35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hidden="1" x14ac:dyDescent="0.35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hidden="1" x14ac:dyDescent="0.35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hidden="1" x14ac:dyDescent="0.35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hidden="1" x14ac:dyDescent="0.35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hidden="1" x14ac:dyDescent="0.35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hidden="1" x14ac:dyDescent="0.35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hidden="1" x14ac:dyDescent="0.35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hidden="1" x14ac:dyDescent="0.35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hidden="1" x14ac:dyDescent="0.35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hidden="1" x14ac:dyDescent="0.35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hidden="1" x14ac:dyDescent="0.35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hidden="1" x14ac:dyDescent="0.35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hidden="1" x14ac:dyDescent="0.35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hidden="1" x14ac:dyDescent="0.35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hidden="1" x14ac:dyDescent="0.35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hidden="1" x14ac:dyDescent="0.35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hidden="1" x14ac:dyDescent="0.35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hidden="1" x14ac:dyDescent="0.35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hidden="1" x14ac:dyDescent="0.35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hidden="1" x14ac:dyDescent="0.35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hidden="1" x14ac:dyDescent="0.35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hidden="1" x14ac:dyDescent="0.35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hidden="1" x14ac:dyDescent="0.35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hidden="1" x14ac:dyDescent="0.35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hidden="1" x14ac:dyDescent="0.35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hidden="1" x14ac:dyDescent="0.35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hidden="1" x14ac:dyDescent="0.35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hidden="1" x14ac:dyDescent="0.35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hidden="1" x14ac:dyDescent="0.35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hidden="1" x14ac:dyDescent="0.35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hidden="1" x14ac:dyDescent="0.35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hidden="1" x14ac:dyDescent="0.35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hidden="1" x14ac:dyDescent="0.35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hidden="1" x14ac:dyDescent="0.35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hidden="1" x14ac:dyDescent="0.35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hidden="1" x14ac:dyDescent="0.35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hidden="1" x14ac:dyDescent="0.35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hidden="1" x14ac:dyDescent="0.35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hidden="1" x14ac:dyDescent="0.35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hidden="1" x14ac:dyDescent="0.35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hidden="1" x14ac:dyDescent="0.35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hidden="1" x14ac:dyDescent="0.35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hidden="1" x14ac:dyDescent="0.35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hidden="1" x14ac:dyDescent="0.35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hidden="1" x14ac:dyDescent="0.35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hidden="1" x14ac:dyDescent="0.35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hidden="1" x14ac:dyDescent="0.35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hidden="1" x14ac:dyDescent="0.35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hidden="1" x14ac:dyDescent="0.35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hidden="1" x14ac:dyDescent="0.35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hidden="1" x14ac:dyDescent="0.35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hidden="1" x14ac:dyDescent="0.35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hidden="1" x14ac:dyDescent="0.35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hidden="1" x14ac:dyDescent="0.35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hidden="1" x14ac:dyDescent="0.35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hidden="1" x14ac:dyDescent="0.35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hidden="1" x14ac:dyDescent="0.35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hidden="1" x14ac:dyDescent="0.35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hidden="1" x14ac:dyDescent="0.35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hidden="1" x14ac:dyDescent="0.35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hidden="1" x14ac:dyDescent="0.35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hidden="1" x14ac:dyDescent="0.35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hidden="1" x14ac:dyDescent="0.35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hidden="1" x14ac:dyDescent="0.35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hidden="1" x14ac:dyDescent="0.35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hidden="1" x14ac:dyDescent="0.35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hidden="1" x14ac:dyDescent="0.35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hidden="1" x14ac:dyDescent="0.35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hidden="1" x14ac:dyDescent="0.35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hidden="1" x14ac:dyDescent="0.35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hidden="1" x14ac:dyDescent="0.35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hidden="1" x14ac:dyDescent="0.35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hidden="1" x14ac:dyDescent="0.35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hidden="1" x14ac:dyDescent="0.35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hidden="1" x14ac:dyDescent="0.35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hidden="1" x14ac:dyDescent="0.35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hidden="1" x14ac:dyDescent="0.35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hidden="1" x14ac:dyDescent="0.35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hidden="1" x14ac:dyDescent="0.35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hidden="1" x14ac:dyDescent="0.35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hidden="1" x14ac:dyDescent="0.35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hidden="1" x14ac:dyDescent="0.35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hidden="1" x14ac:dyDescent="0.35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hidden="1" x14ac:dyDescent="0.35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hidden="1" x14ac:dyDescent="0.35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hidden="1" x14ac:dyDescent="0.35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hidden="1" x14ac:dyDescent="0.35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hidden="1" x14ac:dyDescent="0.35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hidden="1" x14ac:dyDescent="0.35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hidden="1" x14ac:dyDescent="0.35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hidden="1" x14ac:dyDescent="0.35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hidden="1" x14ac:dyDescent="0.35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hidden="1" x14ac:dyDescent="0.35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hidden="1" x14ac:dyDescent="0.35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hidden="1" x14ac:dyDescent="0.35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hidden="1" x14ac:dyDescent="0.35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hidden="1" x14ac:dyDescent="0.35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hidden="1" x14ac:dyDescent="0.35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hidden="1" x14ac:dyDescent="0.35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hidden="1" x14ac:dyDescent="0.35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hidden="1" x14ac:dyDescent="0.35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hidden="1" x14ac:dyDescent="0.35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hidden="1" x14ac:dyDescent="0.35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hidden="1" x14ac:dyDescent="0.35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hidden="1" x14ac:dyDescent="0.35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hidden="1" x14ac:dyDescent="0.35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hidden="1" x14ac:dyDescent="0.35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hidden="1" x14ac:dyDescent="0.35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hidden="1" x14ac:dyDescent="0.35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hidden="1" x14ac:dyDescent="0.35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hidden="1" x14ac:dyDescent="0.35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hidden="1" x14ac:dyDescent="0.35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hidden="1" x14ac:dyDescent="0.35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hidden="1" x14ac:dyDescent="0.35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hidden="1" x14ac:dyDescent="0.35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hidden="1" x14ac:dyDescent="0.35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hidden="1" x14ac:dyDescent="0.35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hidden="1" x14ac:dyDescent="0.35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hidden="1" x14ac:dyDescent="0.35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hidden="1" x14ac:dyDescent="0.35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hidden="1" x14ac:dyDescent="0.35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hidden="1" x14ac:dyDescent="0.35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hidden="1" x14ac:dyDescent="0.35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hidden="1" x14ac:dyDescent="0.35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hidden="1" x14ac:dyDescent="0.35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hidden="1" x14ac:dyDescent="0.35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hidden="1" x14ac:dyDescent="0.35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hidden="1" x14ac:dyDescent="0.35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2042</v>
      </c>
    </row>
    <row r="1335" spans="1:19" x14ac:dyDescent="0.35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2043</v>
      </c>
    </row>
    <row r="1336" spans="1:19" x14ac:dyDescent="0.35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2044</v>
      </c>
    </row>
    <row r="1337" spans="1:19" x14ac:dyDescent="0.35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2045</v>
      </c>
    </row>
    <row r="1338" spans="1:19" hidden="1" x14ac:dyDescent="0.35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hidden="1" x14ac:dyDescent="0.35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hidden="1" x14ac:dyDescent="0.35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hidden="1" x14ac:dyDescent="0.35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hidden="1" x14ac:dyDescent="0.35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hidden="1" x14ac:dyDescent="0.35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hidden="1" x14ac:dyDescent="0.35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hidden="1" x14ac:dyDescent="0.35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hidden="1" x14ac:dyDescent="0.35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hidden="1" x14ac:dyDescent="0.35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hidden="1" x14ac:dyDescent="0.35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hidden="1" x14ac:dyDescent="0.35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hidden="1" x14ac:dyDescent="0.35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hidden="1" x14ac:dyDescent="0.35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hidden="1" x14ac:dyDescent="0.35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2046</v>
      </c>
    </row>
    <row r="1354" spans="1:19" x14ac:dyDescent="0.35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2047</v>
      </c>
    </row>
    <row r="1355" spans="1:19" x14ac:dyDescent="0.35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2048</v>
      </c>
    </row>
    <row r="1356" spans="1:19" x14ac:dyDescent="0.35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2049</v>
      </c>
    </row>
    <row r="1357" spans="1:19" x14ac:dyDescent="0.35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2050</v>
      </c>
    </row>
    <row r="1358" spans="1:19" x14ac:dyDescent="0.35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2051</v>
      </c>
    </row>
    <row r="1359" spans="1:19" x14ac:dyDescent="0.35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2052</v>
      </c>
    </row>
    <row r="1360" spans="1:19" hidden="1" x14ac:dyDescent="0.35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hidden="1" x14ac:dyDescent="0.35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hidden="1" x14ac:dyDescent="0.35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hidden="1" x14ac:dyDescent="0.35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hidden="1" x14ac:dyDescent="0.35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2053</v>
      </c>
    </row>
    <row r="1366" spans="1:19" x14ac:dyDescent="0.35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2054</v>
      </c>
    </row>
    <row r="1367" spans="1:19" x14ac:dyDescent="0.35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2055</v>
      </c>
    </row>
    <row r="1368" spans="1:19" x14ac:dyDescent="0.35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2056</v>
      </c>
    </row>
    <row r="1369" spans="1:19" x14ac:dyDescent="0.35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2057</v>
      </c>
    </row>
    <row r="1370" spans="1:19" hidden="1" x14ac:dyDescent="0.35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hidden="1" x14ac:dyDescent="0.35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hidden="1" x14ac:dyDescent="0.35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hidden="1" x14ac:dyDescent="0.35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hidden="1" x14ac:dyDescent="0.35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hidden="1" x14ac:dyDescent="0.35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hidden="1" x14ac:dyDescent="0.35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hidden="1" x14ac:dyDescent="0.35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hidden="1" x14ac:dyDescent="0.35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2058</v>
      </c>
    </row>
    <row r="1380" spans="1:19" x14ac:dyDescent="0.35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2059</v>
      </c>
    </row>
    <row r="1381" spans="1:19" x14ac:dyDescent="0.35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2060</v>
      </c>
    </row>
    <row r="1382" spans="1:19" x14ac:dyDescent="0.35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2061</v>
      </c>
    </row>
    <row r="1383" spans="1:19" x14ac:dyDescent="0.35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2062</v>
      </c>
    </row>
    <row r="1384" spans="1:19" x14ac:dyDescent="0.35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2063</v>
      </c>
    </row>
    <row r="1385" spans="1:19" hidden="1" x14ac:dyDescent="0.35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hidden="1" x14ac:dyDescent="0.35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hidden="1" x14ac:dyDescent="0.35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hidden="1" x14ac:dyDescent="0.35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hidden="1" x14ac:dyDescent="0.35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hidden="1" x14ac:dyDescent="0.35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hidden="1" x14ac:dyDescent="0.35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hidden="1" x14ac:dyDescent="0.35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hidden="1" x14ac:dyDescent="0.35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2074</v>
      </c>
    </row>
    <row r="1395" spans="1:19" x14ac:dyDescent="0.35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2064</v>
      </c>
    </row>
    <row r="1396" spans="1:19" x14ac:dyDescent="0.35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2065</v>
      </c>
    </row>
    <row r="1397" spans="1:19" x14ac:dyDescent="0.35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2066</v>
      </c>
    </row>
    <row r="1398" spans="1:19" x14ac:dyDescent="0.35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2067</v>
      </c>
    </row>
    <row r="1399" spans="1:19" hidden="1" x14ac:dyDescent="0.35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hidden="1" x14ac:dyDescent="0.35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hidden="1" x14ac:dyDescent="0.35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hidden="1" x14ac:dyDescent="0.35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hidden="1" x14ac:dyDescent="0.35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hidden="1" x14ac:dyDescent="0.35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hidden="1" x14ac:dyDescent="0.35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2311</v>
      </c>
    </row>
    <row r="1407" spans="1:19" x14ac:dyDescent="0.35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2138</v>
      </c>
    </row>
    <row r="1408" spans="1:19" x14ac:dyDescent="0.35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2139</v>
      </c>
    </row>
    <row r="1409" spans="1:19" x14ac:dyDescent="0.35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2140</v>
      </c>
    </row>
    <row r="1410" spans="1:19" x14ac:dyDescent="0.35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2141</v>
      </c>
    </row>
    <row r="1411" spans="1:19" x14ac:dyDescent="0.35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2142</v>
      </c>
    </row>
    <row r="1412" spans="1:19" x14ac:dyDescent="0.35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2143</v>
      </c>
    </row>
    <row r="1413" spans="1:19" x14ac:dyDescent="0.35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2144</v>
      </c>
    </row>
    <row r="1414" spans="1:19" hidden="1" x14ac:dyDescent="0.35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hidden="1" x14ac:dyDescent="0.35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hidden="1" x14ac:dyDescent="0.35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hidden="1" x14ac:dyDescent="0.35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hidden="1" x14ac:dyDescent="0.35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hidden="1" x14ac:dyDescent="0.35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2145</v>
      </c>
    </row>
    <row r="1421" spans="1:19" x14ac:dyDescent="0.35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2146</v>
      </c>
    </row>
    <row r="1422" spans="1:19" x14ac:dyDescent="0.35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2147</v>
      </c>
    </row>
    <row r="1423" spans="1:19" x14ac:dyDescent="0.35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2301</v>
      </c>
    </row>
    <row r="1424" spans="1:19" x14ac:dyDescent="0.35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2302</v>
      </c>
    </row>
    <row r="1425" spans="1:19" x14ac:dyDescent="0.35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2303</v>
      </c>
    </row>
    <row r="1426" spans="1:19" x14ac:dyDescent="0.35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2304</v>
      </c>
    </row>
    <row r="1427" spans="1:19" hidden="1" x14ac:dyDescent="0.35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2070</v>
      </c>
    </row>
    <row r="1428" spans="1:19" x14ac:dyDescent="0.35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2305</v>
      </c>
    </row>
    <row r="1429" spans="1:19" x14ac:dyDescent="0.35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2303</v>
      </c>
    </row>
    <row r="1430" spans="1:19" x14ac:dyDescent="0.35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2306</v>
      </c>
    </row>
    <row r="1431" spans="1:19" hidden="1" x14ac:dyDescent="0.35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hidden="1" x14ac:dyDescent="0.35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hidden="1" x14ac:dyDescent="0.35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hidden="1" x14ac:dyDescent="0.35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hidden="1" x14ac:dyDescent="0.35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hidden="1" x14ac:dyDescent="0.35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hidden="1" x14ac:dyDescent="0.35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2307</v>
      </c>
    </row>
    <row r="1439" spans="1:19" x14ac:dyDescent="0.35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2308</v>
      </c>
    </row>
    <row r="1440" spans="1:19" x14ac:dyDescent="0.35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2309</v>
      </c>
    </row>
    <row r="1441" spans="1:19" x14ac:dyDescent="0.35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2310</v>
      </c>
    </row>
    <row r="1442" spans="1:19" x14ac:dyDescent="0.35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2312</v>
      </c>
    </row>
    <row r="1443" spans="1:19" x14ac:dyDescent="0.35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2313</v>
      </c>
    </row>
    <row r="1444" spans="1:19" x14ac:dyDescent="0.35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2314</v>
      </c>
    </row>
    <row r="1445" spans="1:19" hidden="1" x14ac:dyDescent="0.35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hidden="1" x14ac:dyDescent="0.35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hidden="1" x14ac:dyDescent="0.35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hidden="1" x14ac:dyDescent="0.35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hidden="1" x14ac:dyDescent="0.35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hidden="1" x14ac:dyDescent="0.35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hidden="1" x14ac:dyDescent="0.35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hidden="1" x14ac:dyDescent="0.35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hidden="1" x14ac:dyDescent="0.35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hidden="1" x14ac:dyDescent="0.35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hidden="1" x14ac:dyDescent="0.35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hidden="1" x14ac:dyDescent="0.35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hidden="1" x14ac:dyDescent="0.35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hidden="1" x14ac:dyDescent="0.35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hidden="1" x14ac:dyDescent="0.35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hidden="1" x14ac:dyDescent="0.35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hidden="1" x14ac:dyDescent="0.35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hidden="1" x14ac:dyDescent="0.35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hidden="1" x14ac:dyDescent="0.35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hidden="1" x14ac:dyDescent="0.35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hidden="1" x14ac:dyDescent="0.35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hidden="1" x14ac:dyDescent="0.35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2315</v>
      </c>
    </row>
    <row r="1468" spans="1:19" x14ac:dyDescent="0.35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2316</v>
      </c>
    </row>
    <row r="1469" spans="1:19" hidden="1" x14ac:dyDescent="0.35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hidden="1" x14ac:dyDescent="0.35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hidden="1" x14ac:dyDescent="0.35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2317</v>
      </c>
    </row>
    <row r="1473" spans="1:19" x14ac:dyDescent="0.35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2388</v>
      </c>
    </row>
    <row r="1474" spans="1:19" x14ac:dyDescent="0.35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2389</v>
      </c>
    </row>
    <row r="1475" spans="1:19" x14ac:dyDescent="0.35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2390</v>
      </c>
    </row>
    <row r="1476" spans="1:19" x14ac:dyDescent="0.35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2391</v>
      </c>
    </row>
    <row r="1477" spans="1:19" x14ac:dyDescent="0.35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2392</v>
      </c>
    </row>
    <row r="1478" spans="1:19" hidden="1" x14ac:dyDescent="0.35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hidden="1" x14ac:dyDescent="0.35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hidden="1" x14ac:dyDescent="0.35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2094</v>
      </c>
    </row>
    <row r="1481" spans="1:19" hidden="1" x14ac:dyDescent="0.35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2094</v>
      </c>
    </row>
    <row r="1482" spans="1:19" hidden="1" x14ac:dyDescent="0.35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2094</v>
      </c>
    </row>
    <row r="1483" spans="1:19" hidden="1" x14ac:dyDescent="0.35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hidden="1" x14ac:dyDescent="0.35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hidden="1" x14ac:dyDescent="0.35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hidden="1" x14ac:dyDescent="0.35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hidden="1" x14ac:dyDescent="0.35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hidden="1" x14ac:dyDescent="0.35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hidden="1" x14ac:dyDescent="0.35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hidden="1" x14ac:dyDescent="0.35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hidden="1" x14ac:dyDescent="0.35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hidden="1" x14ac:dyDescent="0.35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hidden="1" x14ac:dyDescent="0.35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hidden="1" x14ac:dyDescent="0.35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hidden="1" x14ac:dyDescent="0.35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2393</v>
      </c>
    </row>
    <row r="1497" spans="1:19" x14ac:dyDescent="0.35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2394</v>
      </c>
    </row>
    <row r="1498" spans="1:19" x14ac:dyDescent="0.35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2395</v>
      </c>
    </row>
    <row r="1499" spans="1:19" x14ac:dyDescent="0.35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2396</v>
      </c>
    </row>
    <row r="1500" spans="1:19" x14ac:dyDescent="0.35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2397</v>
      </c>
    </row>
    <row r="1501" spans="1:19" x14ac:dyDescent="0.35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hidden="1" x14ac:dyDescent="0.35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2088</v>
      </c>
    </row>
    <row r="1503" spans="1:19" hidden="1" x14ac:dyDescent="0.35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2088</v>
      </c>
    </row>
    <row r="1504" spans="1:19" hidden="1" x14ac:dyDescent="0.35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2088</v>
      </c>
    </row>
    <row r="1505" spans="1:19" hidden="1" x14ac:dyDescent="0.35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hidden="1" x14ac:dyDescent="0.35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hidden="1" x14ac:dyDescent="0.35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hidden="1" x14ac:dyDescent="0.35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hidden="1" x14ac:dyDescent="0.35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hidden="1" x14ac:dyDescent="0.35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hidden="1" x14ac:dyDescent="0.35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hidden="1" x14ac:dyDescent="0.35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hidden="1" x14ac:dyDescent="0.35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hidden="1" x14ac:dyDescent="0.35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hidden="1" x14ac:dyDescent="0.35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hidden="1" x14ac:dyDescent="0.35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hidden="1" x14ac:dyDescent="0.35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hidden="1" x14ac:dyDescent="0.35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hidden="1" x14ac:dyDescent="0.35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hidden="1" x14ac:dyDescent="0.35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1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hidden="1" x14ac:dyDescent="0.35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P1522" s="6">
        <f t="shared" si="517"/>
        <v>312.5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2402</v>
      </c>
    </row>
    <row r="1523" spans="1:19" x14ac:dyDescent="0.35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P1523" s="6">
        <f t="shared" si="517"/>
        <v>8690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2403</v>
      </c>
    </row>
    <row r="1524" spans="1:19" x14ac:dyDescent="0.35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P1524" s="6">
        <f t="shared" si="517"/>
        <v>2280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P1525" s="6">
        <f t="shared" si="517"/>
        <v>1260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2404</v>
      </c>
    </row>
    <row r="1526" spans="1:19" x14ac:dyDescent="0.35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P1526" s="6">
        <f t="shared" si="517"/>
        <v>380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2405</v>
      </c>
    </row>
    <row r="1527" spans="1:19" hidden="1" x14ac:dyDescent="0.35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hidden="1" x14ac:dyDescent="0.35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hidden="1" x14ac:dyDescent="0.35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hidden="1" x14ac:dyDescent="0.35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hidden="1" x14ac:dyDescent="0.35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hidden="1" x14ac:dyDescent="0.35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hidden="1" x14ac:dyDescent="0.35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hidden="1" x14ac:dyDescent="0.35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hidden="1" x14ac:dyDescent="0.35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hidden="1" x14ac:dyDescent="0.35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hidden="1" x14ac:dyDescent="0.35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hidden="1" x14ac:dyDescent="0.35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2071</v>
      </c>
    </row>
    <row r="1539" spans="1:19" hidden="1" x14ac:dyDescent="0.35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2072</v>
      </c>
    </row>
    <row r="1540" spans="1:19" hidden="1" x14ac:dyDescent="0.35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2073</v>
      </c>
    </row>
    <row r="1541" spans="1:19" hidden="1" x14ac:dyDescent="0.35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hidden="1" x14ac:dyDescent="0.35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hidden="1" x14ac:dyDescent="0.35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hidden="1" x14ac:dyDescent="0.35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hidden="1" x14ac:dyDescent="0.35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hidden="1" x14ac:dyDescent="0.35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hidden="1" x14ac:dyDescent="0.35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hidden="1" x14ac:dyDescent="0.35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hidden="1" x14ac:dyDescent="0.35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hidden="1" x14ac:dyDescent="0.35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hidden="1" x14ac:dyDescent="0.35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hidden="1" x14ac:dyDescent="0.35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hidden="1" x14ac:dyDescent="0.35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7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2090</v>
      </c>
    </row>
    <row r="1554" spans="1:19" hidden="1" x14ac:dyDescent="0.35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2089</v>
      </c>
    </row>
    <row r="1555" spans="1:19" hidden="1" x14ac:dyDescent="0.35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2089</v>
      </c>
    </row>
    <row r="1556" spans="1:19" hidden="1" x14ac:dyDescent="0.35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2089</v>
      </c>
    </row>
    <row r="1557" spans="1:19" hidden="1" x14ac:dyDescent="0.35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2089</v>
      </c>
    </row>
    <row r="1558" spans="1:19" x14ac:dyDescent="0.35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P1558" s="6">
        <f t="shared" si="526"/>
        <v>625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2406</v>
      </c>
    </row>
    <row r="1559" spans="1:19" x14ac:dyDescent="0.35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P1559" s="6">
        <f t="shared" si="526"/>
        <v>17820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2407</v>
      </c>
    </row>
    <row r="1560" spans="1:19" x14ac:dyDescent="0.35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P1560" s="6">
        <f t="shared" si="526"/>
        <v>6840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2400</v>
      </c>
    </row>
    <row r="1561" spans="1:19" x14ac:dyDescent="0.35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P1561" s="6">
        <f t="shared" si="526"/>
        <v>3780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2401</v>
      </c>
    </row>
    <row r="1562" spans="1:19" x14ac:dyDescent="0.35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P1562" s="6">
        <f t="shared" si="526"/>
        <v>380</v>
      </c>
      <c r="Q1562" s="7">
        <f t="shared" si="527"/>
        <v>2896587.6500000008</v>
      </c>
      <c r="R1562" s="44" t="str">
        <f>VLOOKUP(F1562,'Set up'!$A$2:$E$48,5,FALSE)</f>
        <v>Trsf</v>
      </c>
    </row>
    <row r="1563" spans="1:19" x14ac:dyDescent="0.35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P1563" s="6">
        <f t="shared" si="526"/>
        <v>1000</v>
      </c>
      <c r="Q1563" s="7">
        <f t="shared" si="527"/>
        <v>2897587.6500000008</v>
      </c>
      <c r="R1563" s="44" t="str">
        <f>VLOOKUP(F1563,'Set up'!$A$2:$E$48,5,FALSE)</f>
        <v>Trsf</v>
      </c>
    </row>
    <row r="1564" spans="1:19" hidden="1" x14ac:dyDescent="0.35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3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hidden="1" x14ac:dyDescent="0.35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hidden="1" x14ac:dyDescent="0.35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4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hidden="1" x14ac:dyDescent="0.35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4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hidden="1" x14ac:dyDescent="0.35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4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hidden="1" x14ac:dyDescent="0.35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4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hidden="1" x14ac:dyDescent="0.35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4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hidden="1" x14ac:dyDescent="0.35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4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hidden="1" x14ac:dyDescent="0.35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hidden="1" x14ac:dyDescent="0.35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hidden="1" x14ac:dyDescent="0.35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7" si="535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hidden="1" x14ac:dyDescent="0.35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5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hidden="1" x14ac:dyDescent="0.35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5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hidden="1" x14ac:dyDescent="0.35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5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536">MONTH(A1578)</f>
        <v>4</v>
      </c>
      <c r="C1578" s="5">
        <f t="shared" ref="C1578:C1595" si="537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38">MONTH(K1578)</f>
        <v>4</v>
      </c>
      <c r="M1578" s="5">
        <f t="shared" ref="M1578:M1595" si="539">YEAR(K1578)</f>
        <v>2023</v>
      </c>
      <c r="N1578" s="6">
        <v>1000</v>
      </c>
      <c r="P1578" s="6">
        <f t="shared" ref="P1578:P1595" si="540">SUM(N1578+O1578)</f>
        <v>1000</v>
      </c>
      <c r="Q1578" s="7">
        <f t="shared" ref="Q1578:Q1595" si="541">SUM(Q1577+N1578)</f>
        <v>2914237.5500000007</v>
      </c>
      <c r="R1578" s="44" t="str">
        <f>VLOOKUP(F1578,'Set up'!$A$2:$E$48,5,FALSE)</f>
        <v>Trsf</v>
      </c>
    </row>
    <row r="1579" spans="1:19" hidden="1" x14ac:dyDescent="0.35">
      <c r="A1579" s="4" t="s">
        <v>1427</v>
      </c>
      <c r="B1579" s="5">
        <f t="shared" si="536"/>
        <v>4</v>
      </c>
      <c r="C1579" s="5">
        <f t="shared" si="537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38"/>
        <v>4</v>
      </c>
      <c r="M1579" s="5">
        <f t="shared" si="539"/>
        <v>2023</v>
      </c>
      <c r="N1579" s="6">
        <v>267</v>
      </c>
      <c r="O1579" s="6">
        <f t="shared" ref="O1579:O1585" si="542">-N1579</f>
        <v>-267</v>
      </c>
      <c r="P1579" s="6">
        <f t="shared" si="540"/>
        <v>0</v>
      </c>
      <c r="Q1579" s="7">
        <f t="shared" si="541"/>
        <v>2914504.5500000007</v>
      </c>
      <c r="R1579" s="44" t="str">
        <f>VLOOKUP(F1579,'Set up'!$A$2:$E$48,5,FALSE)</f>
        <v>Trsf</v>
      </c>
      <c r="S1579" s="1" t="s">
        <v>1486</v>
      </c>
    </row>
    <row r="1580" spans="1:19" hidden="1" x14ac:dyDescent="0.35">
      <c r="A1580" s="4" t="s">
        <v>1427</v>
      </c>
      <c r="B1580" s="5">
        <f t="shared" si="536"/>
        <v>4</v>
      </c>
      <c r="C1580" s="5">
        <f t="shared" si="537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38"/>
        <v>4</v>
      </c>
      <c r="M1580" s="5">
        <f t="shared" si="539"/>
        <v>2023</v>
      </c>
      <c r="N1580" s="6">
        <v>258</v>
      </c>
      <c r="O1580" s="6">
        <f t="shared" si="542"/>
        <v>-258</v>
      </c>
      <c r="P1580" s="6">
        <f t="shared" si="540"/>
        <v>0</v>
      </c>
      <c r="Q1580" s="7">
        <f t="shared" si="541"/>
        <v>2914762.5500000007</v>
      </c>
      <c r="R1580" s="44" t="str">
        <f>VLOOKUP(F1580,'Set up'!$A$2:$E$48,5,FALSE)</f>
        <v>Trsf</v>
      </c>
      <c r="S1580" s="1" t="s">
        <v>1486</v>
      </c>
    </row>
    <row r="1581" spans="1:19" hidden="1" x14ac:dyDescent="0.35">
      <c r="A1581" s="4" t="s">
        <v>1427</v>
      </c>
      <c r="B1581" s="5">
        <f t="shared" si="536"/>
        <v>4</v>
      </c>
      <c r="C1581" s="5">
        <f t="shared" si="537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38"/>
        <v>4</v>
      </c>
      <c r="M1581" s="5">
        <f t="shared" si="539"/>
        <v>2023</v>
      </c>
      <c r="N1581" s="6">
        <v>95</v>
      </c>
      <c r="O1581" s="6">
        <f t="shared" si="542"/>
        <v>-95</v>
      </c>
      <c r="P1581" s="6">
        <f t="shared" si="540"/>
        <v>0</v>
      </c>
      <c r="Q1581" s="7">
        <f t="shared" si="541"/>
        <v>2914857.5500000007</v>
      </c>
      <c r="R1581" s="44" t="str">
        <f>VLOOKUP(F1581,'Set up'!$A$2:$E$48,5,FALSE)</f>
        <v>Trsf</v>
      </c>
      <c r="S1581" s="1" t="s">
        <v>1486</v>
      </c>
    </row>
    <row r="1582" spans="1:19" hidden="1" x14ac:dyDescent="0.35">
      <c r="A1582" s="4" t="s">
        <v>1427</v>
      </c>
      <c r="B1582" s="5">
        <f t="shared" si="536"/>
        <v>4</v>
      </c>
      <c r="C1582" s="5">
        <f t="shared" si="537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38"/>
        <v>4</v>
      </c>
      <c r="M1582" s="5">
        <f t="shared" si="539"/>
        <v>2023</v>
      </c>
      <c r="N1582" s="6">
        <v>50</v>
      </c>
      <c r="O1582" s="6">
        <f t="shared" si="542"/>
        <v>-50</v>
      </c>
      <c r="P1582" s="6">
        <f t="shared" si="540"/>
        <v>0</v>
      </c>
      <c r="Q1582" s="7">
        <f t="shared" si="541"/>
        <v>2914907.5500000007</v>
      </c>
      <c r="R1582" s="44" t="str">
        <f>VLOOKUP(F1582,'Set up'!$A$2:$E$48,5,FALSE)</f>
        <v>Trsf</v>
      </c>
      <c r="S1582" s="1" t="s">
        <v>1486</v>
      </c>
    </row>
    <row r="1583" spans="1:19" hidden="1" x14ac:dyDescent="0.35">
      <c r="A1583" s="4" t="s">
        <v>1429</v>
      </c>
      <c r="B1583" s="5">
        <f t="shared" si="536"/>
        <v>4</v>
      </c>
      <c r="C1583" s="5">
        <f t="shared" si="537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38"/>
        <v>4</v>
      </c>
      <c r="M1583" s="5">
        <f t="shared" si="539"/>
        <v>2023</v>
      </c>
      <c r="N1583" s="6">
        <v>1870</v>
      </c>
      <c r="O1583" s="6">
        <f t="shared" si="542"/>
        <v>-1870</v>
      </c>
      <c r="P1583" s="6">
        <f t="shared" si="540"/>
        <v>0</v>
      </c>
      <c r="Q1583" s="7">
        <f t="shared" si="541"/>
        <v>2916777.5500000007</v>
      </c>
      <c r="R1583" s="44" t="str">
        <f>VLOOKUP(F1583,'Set up'!$A$2:$E$48,5,FALSE)</f>
        <v>PD Chq</v>
      </c>
      <c r="S1583" s="1" t="s">
        <v>2148</v>
      </c>
    </row>
    <row r="1584" spans="1:19" hidden="1" x14ac:dyDescent="0.35">
      <c r="A1584" s="4" t="s">
        <v>1429</v>
      </c>
      <c r="B1584" s="5">
        <f t="shared" si="536"/>
        <v>4</v>
      </c>
      <c r="C1584" s="5">
        <f t="shared" si="537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38"/>
        <v>4</v>
      </c>
      <c r="M1584" s="5">
        <f t="shared" si="539"/>
        <v>2023</v>
      </c>
      <c r="N1584" s="6">
        <v>765</v>
      </c>
      <c r="O1584" s="6">
        <f t="shared" si="542"/>
        <v>-765</v>
      </c>
      <c r="P1584" s="6">
        <f t="shared" si="540"/>
        <v>0</v>
      </c>
      <c r="Q1584" s="7">
        <f t="shared" si="541"/>
        <v>2917542.5500000007</v>
      </c>
      <c r="R1584" s="44" t="str">
        <f>VLOOKUP(F1584,'Set up'!$A$2:$E$48,5,FALSE)</f>
        <v>PD Chq</v>
      </c>
      <c r="S1584" s="1" t="s">
        <v>2148</v>
      </c>
    </row>
    <row r="1585" spans="1:19" hidden="1" x14ac:dyDescent="0.35">
      <c r="A1585" s="4" t="s">
        <v>1429</v>
      </c>
      <c r="B1585" s="5">
        <f t="shared" si="536"/>
        <v>4</v>
      </c>
      <c r="C1585" s="5">
        <f t="shared" si="537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38"/>
        <v>4</v>
      </c>
      <c r="M1585" s="5">
        <f t="shared" si="539"/>
        <v>2023</v>
      </c>
      <c r="N1585" s="6">
        <v>312.5</v>
      </c>
      <c r="O1585" s="6">
        <f t="shared" si="542"/>
        <v>-312.5</v>
      </c>
      <c r="P1585" s="6">
        <f t="shared" si="540"/>
        <v>0</v>
      </c>
      <c r="Q1585" s="7">
        <f t="shared" si="541"/>
        <v>2917855.0500000007</v>
      </c>
      <c r="R1585" s="44" t="str">
        <f>VLOOKUP(F1585,'Set up'!$A$2:$E$48,5,FALSE)</f>
        <v>PD Chq</v>
      </c>
      <c r="S1585" s="1" t="s">
        <v>2148</v>
      </c>
    </row>
    <row r="1586" spans="1:19" hidden="1" x14ac:dyDescent="0.35">
      <c r="A1586" s="4" t="s">
        <v>1431</v>
      </c>
      <c r="B1586" s="5">
        <f t="shared" si="536"/>
        <v>4</v>
      </c>
      <c r="C1586" s="5">
        <f t="shared" si="537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38"/>
        <v>5</v>
      </c>
      <c r="M1586" s="5">
        <f t="shared" si="539"/>
        <v>2023</v>
      </c>
      <c r="N1586" s="6">
        <v>3696</v>
      </c>
      <c r="O1586" s="6">
        <f t="shared" ref="O1586:O1587" si="543">-N1586</f>
        <v>-3696</v>
      </c>
      <c r="P1586" s="6">
        <f t="shared" si="540"/>
        <v>0</v>
      </c>
      <c r="Q1586" s="7">
        <f t="shared" si="541"/>
        <v>2921551.0500000007</v>
      </c>
      <c r="R1586" s="44" t="str">
        <f>VLOOKUP(F1586,'Set up'!$A$2:$E$48,5,FALSE)</f>
        <v>Chq</v>
      </c>
      <c r="S1586" s="1" t="s">
        <v>1569</v>
      </c>
    </row>
    <row r="1587" spans="1:19" hidden="1" x14ac:dyDescent="0.35">
      <c r="A1587" s="4" t="s">
        <v>1431</v>
      </c>
      <c r="B1587" s="5">
        <f t="shared" si="536"/>
        <v>4</v>
      </c>
      <c r="C1587" s="5">
        <f t="shared" si="537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38"/>
        <v>5</v>
      </c>
      <c r="M1587" s="5">
        <f t="shared" si="539"/>
        <v>2023</v>
      </c>
      <c r="N1587" s="6">
        <v>1263.5999999999999</v>
      </c>
      <c r="O1587" s="6">
        <f t="shared" si="543"/>
        <v>-1263.5999999999999</v>
      </c>
      <c r="P1587" s="6">
        <f t="shared" si="540"/>
        <v>0</v>
      </c>
      <c r="Q1587" s="7">
        <f t="shared" si="541"/>
        <v>2922814.6500000008</v>
      </c>
      <c r="R1587" s="44" t="str">
        <f>VLOOKUP(F1587,'Set up'!$A$2:$E$48,5,FALSE)</f>
        <v>Chq</v>
      </c>
      <c r="S1587" s="1" t="s">
        <v>1569</v>
      </c>
    </row>
    <row r="1588" spans="1:19" hidden="1" x14ac:dyDescent="0.35">
      <c r="A1588" s="4">
        <v>45030</v>
      </c>
      <c r="B1588" s="5">
        <f t="shared" si="536"/>
        <v>4</v>
      </c>
      <c r="C1588" s="5">
        <f t="shared" si="537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38"/>
        <v>4</v>
      </c>
      <c r="M1588" s="5">
        <f t="shared" si="539"/>
        <v>2023</v>
      </c>
      <c r="N1588" s="6">
        <v>1892</v>
      </c>
      <c r="O1588" s="6">
        <f>-1642.8-249.2</f>
        <v>-1892</v>
      </c>
      <c r="P1588" s="6">
        <f t="shared" si="540"/>
        <v>0</v>
      </c>
      <c r="Q1588" s="7">
        <f t="shared" si="541"/>
        <v>2924706.6500000008</v>
      </c>
      <c r="R1588" s="44" t="str">
        <f>VLOOKUP(F1588,'Set up'!$A$2:$E$48,5,FALSE)</f>
        <v>Trsf</v>
      </c>
      <c r="S1588" s="1" t="s">
        <v>2318</v>
      </c>
    </row>
    <row r="1589" spans="1:19" hidden="1" x14ac:dyDescent="0.35">
      <c r="A1589" s="4">
        <v>45030</v>
      </c>
      <c r="B1589" s="5">
        <f t="shared" si="536"/>
        <v>4</v>
      </c>
      <c r="C1589" s="5">
        <f t="shared" si="537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38"/>
        <v>4</v>
      </c>
      <c r="M1589" s="5">
        <f t="shared" si="539"/>
        <v>2023</v>
      </c>
      <c r="N1589" s="6">
        <v>258</v>
      </c>
      <c r="O1589" s="6">
        <f t="shared" ref="O1589:O1590" si="544">-N1589</f>
        <v>-258</v>
      </c>
      <c r="P1589" s="6">
        <f t="shared" si="540"/>
        <v>0</v>
      </c>
      <c r="Q1589" s="7">
        <f t="shared" si="541"/>
        <v>2924964.6500000008</v>
      </c>
      <c r="R1589" s="44" t="str">
        <f>VLOOKUP(F1589,'Set up'!$A$2:$E$48,5,FALSE)</f>
        <v>Trsf</v>
      </c>
      <c r="S1589" s="1" t="s">
        <v>2320</v>
      </c>
    </row>
    <row r="1590" spans="1:19" hidden="1" x14ac:dyDescent="0.35">
      <c r="A1590" s="4">
        <v>45030</v>
      </c>
      <c r="B1590" s="5">
        <f t="shared" si="536"/>
        <v>4</v>
      </c>
      <c r="C1590" s="5">
        <f t="shared" si="537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38"/>
        <v>4</v>
      </c>
      <c r="M1590" s="5">
        <f t="shared" si="539"/>
        <v>2023</v>
      </c>
      <c r="N1590" s="6">
        <v>110</v>
      </c>
      <c r="O1590" s="6">
        <f t="shared" si="544"/>
        <v>-110</v>
      </c>
      <c r="P1590" s="6">
        <f t="shared" si="540"/>
        <v>0</v>
      </c>
      <c r="Q1590" s="7">
        <f t="shared" si="541"/>
        <v>2925074.6500000008</v>
      </c>
      <c r="R1590" s="44" t="str">
        <f>VLOOKUP(F1590,'Set up'!$A$2:$E$48,5,FALSE)</f>
        <v>Trsf</v>
      </c>
      <c r="S1590" s="1" t="s">
        <v>2319</v>
      </c>
    </row>
    <row r="1591" spans="1:19" x14ac:dyDescent="0.35">
      <c r="A1591" s="4" t="s">
        <v>1436</v>
      </c>
      <c r="B1591" s="5">
        <f t="shared" si="536"/>
        <v>4</v>
      </c>
      <c r="C1591" s="5">
        <f t="shared" si="537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38"/>
        <v>4</v>
      </c>
      <c r="M1591" s="5">
        <f t="shared" si="539"/>
        <v>2023</v>
      </c>
      <c r="N1591" s="6">
        <v>312.5</v>
      </c>
      <c r="P1591" s="6">
        <f t="shared" si="540"/>
        <v>312.5</v>
      </c>
      <c r="Q1591" s="7">
        <f t="shared" si="541"/>
        <v>2925387.1500000008</v>
      </c>
      <c r="R1591" s="44" t="str">
        <f>VLOOKUP(F1591,'Set up'!$A$2:$E$48,5,FALSE)</f>
        <v>Trsf</v>
      </c>
    </row>
    <row r="1592" spans="1:19" x14ac:dyDescent="0.35">
      <c r="A1592" s="4" t="s">
        <v>1436</v>
      </c>
      <c r="B1592" s="5">
        <f t="shared" si="536"/>
        <v>4</v>
      </c>
      <c r="C1592" s="5">
        <f t="shared" si="537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38"/>
        <v>4</v>
      </c>
      <c r="M1592" s="5">
        <f t="shared" si="539"/>
        <v>2023</v>
      </c>
      <c r="N1592" s="6">
        <v>8910</v>
      </c>
      <c r="P1592" s="6">
        <f t="shared" si="540"/>
        <v>8910</v>
      </c>
      <c r="Q1592" s="7">
        <f t="shared" si="541"/>
        <v>2934297.1500000008</v>
      </c>
      <c r="R1592" s="44" t="str">
        <f>VLOOKUP(F1592,'Set up'!$A$2:$E$48,5,FALSE)</f>
        <v>Trsf</v>
      </c>
    </row>
    <row r="1593" spans="1:19" x14ac:dyDescent="0.35">
      <c r="A1593" s="4" t="s">
        <v>1436</v>
      </c>
      <c r="B1593" s="5">
        <f t="shared" si="536"/>
        <v>4</v>
      </c>
      <c r="C1593" s="5">
        <f t="shared" si="537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38"/>
        <v>4</v>
      </c>
      <c r="M1593" s="5">
        <f t="shared" si="539"/>
        <v>2023</v>
      </c>
      <c r="N1593" s="6">
        <v>3420</v>
      </c>
      <c r="P1593" s="6">
        <f t="shared" si="540"/>
        <v>3420</v>
      </c>
      <c r="Q1593" s="7">
        <f t="shared" si="541"/>
        <v>2937717.1500000008</v>
      </c>
      <c r="R1593" s="44" t="str">
        <f>VLOOKUP(F1593,'Set up'!$A$2:$E$48,5,FALSE)</f>
        <v>Trsf</v>
      </c>
    </row>
    <row r="1594" spans="1:19" x14ac:dyDescent="0.35">
      <c r="A1594" s="4" t="s">
        <v>1436</v>
      </c>
      <c r="B1594" s="5">
        <f t="shared" si="536"/>
        <v>4</v>
      </c>
      <c r="C1594" s="5">
        <f t="shared" si="537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38"/>
        <v>4</v>
      </c>
      <c r="M1594" s="5">
        <f t="shared" si="539"/>
        <v>2023</v>
      </c>
      <c r="N1594" s="6">
        <v>1852.2000000000003</v>
      </c>
      <c r="P1594" s="6">
        <f t="shared" si="540"/>
        <v>1852.2000000000003</v>
      </c>
      <c r="Q1594" s="7">
        <f t="shared" si="541"/>
        <v>2939569.350000001</v>
      </c>
      <c r="R1594" s="44" t="str">
        <f>VLOOKUP(F1594,'Set up'!$A$2:$E$48,5,FALSE)</f>
        <v>Trsf</v>
      </c>
    </row>
    <row r="1595" spans="1:19" x14ac:dyDescent="0.35">
      <c r="A1595" s="4" t="s">
        <v>1436</v>
      </c>
      <c r="B1595" s="5">
        <f t="shared" si="536"/>
        <v>4</v>
      </c>
      <c r="C1595" s="5">
        <f t="shared" si="537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38"/>
        <v>4</v>
      </c>
      <c r="M1595" s="5">
        <f t="shared" si="539"/>
        <v>2023</v>
      </c>
      <c r="N1595" s="6">
        <v>1000</v>
      </c>
      <c r="P1595" s="6">
        <f t="shared" si="540"/>
        <v>1000</v>
      </c>
      <c r="Q1595" s="7">
        <f t="shared" si="541"/>
        <v>2940569.350000001</v>
      </c>
      <c r="R1595" s="44" t="str">
        <f>VLOOKUP(F1595,'Set up'!$A$2:$E$48,5,FALSE)</f>
        <v>Trsf</v>
      </c>
    </row>
    <row r="1596" spans="1:19" hidden="1" x14ac:dyDescent="0.35">
      <c r="A1596" s="4" t="s">
        <v>1440</v>
      </c>
      <c r="B1596" s="5">
        <f t="shared" ref="B1596:B1619" si="545">MONTH(A1596)</f>
        <v>4</v>
      </c>
      <c r="C1596" s="5">
        <f t="shared" ref="C1596:C1619" si="546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47">MONTH(K1596)</f>
        <v>4</v>
      </c>
      <c r="M1596" s="5">
        <f t="shared" ref="M1596:M1620" si="548">YEAR(K1596)</f>
        <v>2023</v>
      </c>
      <c r="N1596" s="6">
        <v>1870</v>
      </c>
      <c r="O1596" s="6">
        <f t="shared" ref="O1596:O1599" si="549">-N1596</f>
        <v>-1870</v>
      </c>
      <c r="P1596" s="6">
        <f t="shared" ref="P1596:P1620" si="550">SUM(N1596+O1596)</f>
        <v>0</v>
      </c>
      <c r="Q1596" s="7">
        <f t="shared" ref="Q1596:Q1620" si="551">SUM(Q1595+N1596)</f>
        <v>2942439.350000001</v>
      </c>
      <c r="R1596" s="44" t="str">
        <f>VLOOKUP(F1596,'Set up'!$A$2:$E$48,5,FALSE)</f>
        <v>PD Chq</v>
      </c>
      <c r="S1596" s="1" t="s">
        <v>2149</v>
      </c>
    </row>
    <row r="1597" spans="1:19" hidden="1" x14ac:dyDescent="0.35">
      <c r="A1597" s="4" t="s">
        <v>1440</v>
      </c>
      <c r="B1597" s="5">
        <f t="shared" si="545"/>
        <v>4</v>
      </c>
      <c r="C1597" s="5">
        <f t="shared" si="546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47"/>
        <v>4</v>
      </c>
      <c r="M1597" s="5">
        <f t="shared" si="548"/>
        <v>2023</v>
      </c>
      <c r="N1597" s="6">
        <v>765</v>
      </c>
      <c r="O1597" s="6">
        <f t="shared" si="549"/>
        <v>-765</v>
      </c>
      <c r="P1597" s="6">
        <f t="shared" si="550"/>
        <v>0</v>
      </c>
      <c r="Q1597" s="7">
        <f t="shared" si="551"/>
        <v>2943204.350000001</v>
      </c>
      <c r="R1597" s="44" t="str">
        <f>VLOOKUP(F1597,'Set up'!$A$2:$E$48,5,FALSE)</f>
        <v>PD Chq</v>
      </c>
      <c r="S1597" s="1" t="s">
        <v>2149</v>
      </c>
    </row>
    <row r="1598" spans="1:19" hidden="1" x14ac:dyDescent="0.35">
      <c r="A1598" s="4" t="s">
        <v>1440</v>
      </c>
      <c r="B1598" s="5">
        <f t="shared" si="545"/>
        <v>4</v>
      </c>
      <c r="C1598" s="5">
        <f t="shared" si="546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47"/>
        <v>4</v>
      </c>
      <c r="M1598" s="5">
        <f t="shared" si="548"/>
        <v>2023</v>
      </c>
      <c r="N1598" s="6">
        <v>312.5</v>
      </c>
      <c r="O1598" s="6">
        <f t="shared" si="549"/>
        <v>-312.5</v>
      </c>
      <c r="P1598" s="6">
        <f t="shared" si="550"/>
        <v>0</v>
      </c>
      <c r="Q1598" s="7">
        <f t="shared" si="551"/>
        <v>2943516.850000001</v>
      </c>
      <c r="R1598" s="44" t="str">
        <f>VLOOKUP(F1598,'Set up'!$A$2:$E$48,5,FALSE)</f>
        <v>PD Chq</v>
      </c>
      <c r="S1598" s="1" t="s">
        <v>2149</v>
      </c>
    </row>
    <row r="1599" spans="1:19" hidden="1" x14ac:dyDescent="0.35">
      <c r="A1599" s="4" t="s">
        <v>1440</v>
      </c>
      <c r="B1599" s="5">
        <f t="shared" si="545"/>
        <v>4</v>
      </c>
      <c r="C1599" s="5">
        <f t="shared" si="546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47"/>
        <v>4</v>
      </c>
      <c r="M1599" s="5">
        <f t="shared" si="548"/>
        <v>2023</v>
      </c>
      <c r="N1599" s="6">
        <v>190</v>
      </c>
      <c r="O1599" s="6">
        <f t="shared" si="549"/>
        <v>-190</v>
      </c>
      <c r="P1599" s="6">
        <f t="shared" si="550"/>
        <v>0</v>
      </c>
      <c r="Q1599" s="7">
        <f t="shared" si="551"/>
        <v>2943706.850000001</v>
      </c>
      <c r="R1599" s="44" t="str">
        <f>VLOOKUP(F1599,'Set up'!$A$2:$E$48,5,FALSE)</f>
        <v>PD Chq</v>
      </c>
      <c r="S1599" s="1" t="s">
        <v>2149</v>
      </c>
    </row>
    <row r="1600" spans="1:19" hidden="1" x14ac:dyDescent="0.35">
      <c r="A1600" s="4" t="s">
        <v>1442</v>
      </c>
      <c r="B1600" s="5">
        <f t="shared" si="545"/>
        <v>4</v>
      </c>
      <c r="C1600" s="5">
        <f t="shared" si="546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47"/>
        <v>6</v>
      </c>
      <c r="M1600" s="5">
        <f t="shared" si="548"/>
        <v>2023</v>
      </c>
      <c r="N1600" s="6">
        <v>3388</v>
      </c>
      <c r="O1600" s="6">
        <f t="shared" ref="O1600:O1602" si="552">-N1600</f>
        <v>-3388</v>
      </c>
      <c r="P1600" s="6">
        <f t="shared" si="550"/>
        <v>0</v>
      </c>
      <c r="Q1600" s="7">
        <f t="shared" si="551"/>
        <v>2947094.850000001</v>
      </c>
      <c r="R1600" s="44" t="str">
        <f>VLOOKUP(F1600,'Set up'!$A$2:$E$48,5,FALSE)</f>
        <v>Chq</v>
      </c>
      <c r="S1600" s="1" t="s">
        <v>1846</v>
      </c>
    </row>
    <row r="1601" spans="1:19" hidden="1" x14ac:dyDescent="0.35">
      <c r="A1601" s="4" t="s">
        <v>1442</v>
      </c>
      <c r="B1601" s="5">
        <f t="shared" si="545"/>
        <v>4</v>
      </c>
      <c r="C1601" s="5">
        <f t="shared" si="546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47"/>
        <v>6</v>
      </c>
      <c r="M1601" s="5">
        <f t="shared" si="548"/>
        <v>2023</v>
      </c>
      <c r="N1601" s="6">
        <v>745.2</v>
      </c>
      <c r="O1601" s="6">
        <f t="shared" si="552"/>
        <v>-745.2</v>
      </c>
      <c r="P1601" s="6">
        <f t="shared" si="550"/>
        <v>0</v>
      </c>
      <c r="Q1601" s="7">
        <f t="shared" si="551"/>
        <v>2947840.0500000012</v>
      </c>
      <c r="R1601" s="44" t="str">
        <f>VLOOKUP(F1601,'Set up'!$A$2:$E$48,5,FALSE)</f>
        <v>Chq</v>
      </c>
      <c r="S1601" s="1" t="s">
        <v>1846</v>
      </c>
    </row>
    <row r="1602" spans="1:19" hidden="1" x14ac:dyDescent="0.35">
      <c r="A1602" s="4" t="s">
        <v>1442</v>
      </c>
      <c r="B1602" s="5">
        <f t="shared" si="545"/>
        <v>4</v>
      </c>
      <c r="C1602" s="5">
        <f t="shared" si="546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47"/>
        <v>6</v>
      </c>
      <c r="M1602" s="5">
        <f t="shared" si="548"/>
        <v>2023</v>
      </c>
      <c r="N1602" s="6">
        <v>745.2</v>
      </c>
      <c r="O1602" s="6">
        <f t="shared" si="552"/>
        <v>-745.2</v>
      </c>
      <c r="P1602" s="6">
        <f t="shared" si="550"/>
        <v>0</v>
      </c>
      <c r="Q1602" s="7">
        <f t="shared" si="551"/>
        <v>2948585.2500000014</v>
      </c>
      <c r="R1602" s="44" t="str">
        <f>VLOOKUP(F1602,'Set up'!$A$2:$E$48,5,FALSE)</f>
        <v>Chq</v>
      </c>
      <c r="S1602" s="1" t="s">
        <v>1846</v>
      </c>
    </row>
    <row r="1603" spans="1:19" hidden="1" x14ac:dyDescent="0.35">
      <c r="A1603" s="4" t="s">
        <v>1456</v>
      </c>
      <c r="B1603" s="5">
        <f t="shared" si="545"/>
        <v>4</v>
      </c>
      <c r="C1603" s="5">
        <f t="shared" si="546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47"/>
        <v>4</v>
      </c>
      <c r="M1603" s="5">
        <f t="shared" si="548"/>
        <v>2023</v>
      </c>
      <c r="N1603" s="6">
        <v>5478</v>
      </c>
      <c r="O1603" s="6">
        <f t="shared" ref="O1603:O1612" si="553">-N1603</f>
        <v>-5478</v>
      </c>
      <c r="P1603" s="6">
        <f t="shared" si="550"/>
        <v>0</v>
      </c>
      <c r="Q1603" s="7">
        <f t="shared" si="551"/>
        <v>2954063.2500000014</v>
      </c>
      <c r="R1603" s="44" t="str">
        <f>VLOOKUP(F1603,'Set up'!$A$2:$E$48,5,FALSE)</f>
        <v>Chq</v>
      </c>
      <c r="S1603" s="1" t="s">
        <v>1489</v>
      </c>
    </row>
    <row r="1604" spans="1:19" hidden="1" x14ac:dyDescent="0.35">
      <c r="A1604" s="4" t="s">
        <v>1456</v>
      </c>
      <c r="B1604" s="5">
        <f t="shared" si="545"/>
        <v>4</v>
      </c>
      <c r="C1604" s="5">
        <f t="shared" si="546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47"/>
        <v>4</v>
      </c>
      <c r="M1604" s="5">
        <f t="shared" si="548"/>
        <v>2023</v>
      </c>
      <c r="N1604" s="6">
        <v>2133</v>
      </c>
      <c r="O1604" s="6">
        <f t="shared" si="553"/>
        <v>-2133</v>
      </c>
      <c r="P1604" s="6">
        <f t="shared" si="550"/>
        <v>0</v>
      </c>
      <c r="Q1604" s="7">
        <f t="shared" si="551"/>
        <v>2956196.2500000014</v>
      </c>
      <c r="R1604" s="44" t="str">
        <f>VLOOKUP(F1604,'Set up'!$A$2:$E$48,5,FALSE)</f>
        <v>Chq</v>
      </c>
      <c r="S1604" s="1" t="s">
        <v>1490</v>
      </c>
    </row>
    <row r="1605" spans="1:19" hidden="1" x14ac:dyDescent="0.35">
      <c r="A1605" s="4" t="s">
        <v>1456</v>
      </c>
      <c r="B1605" s="5">
        <f t="shared" si="545"/>
        <v>4</v>
      </c>
      <c r="C1605" s="5">
        <f t="shared" si="546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47"/>
        <v>4</v>
      </c>
      <c r="M1605" s="5">
        <f t="shared" si="548"/>
        <v>2023</v>
      </c>
      <c r="N1605" s="6">
        <v>1279.8000000000002</v>
      </c>
      <c r="O1605" s="6">
        <f t="shared" si="553"/>
        <v>-1279.8000000000002</v>
      </c>
      <c r="P1605" s="6">
        <f t="shared" si="550"/>
        <v>0</v>
      </c>
      <c r="Q1605" s="7">
        <f t="shared" si="551"/>
        <v>2957476.0500000012</v>
      </c>
      <c r="R1605" s="44" t="str">
        <f>VLOOKUP(F1605,'Set up'!$A$2:$E$48,5,FALSE)</f>
        <v>Chq</v>
      </c>
      <c r="S1605" s="1" t="s">
        <v>1491</v>
      </c>
    </row>
    <row r="1606" spans="1:19" hidden="1" x14ac:dyDescent="0.35">
      <c r="A1606" s="4" t="s">
        <v>1456</v>
      </c>
      <c r="B1606" s="5">
        <f t="shared" si="545"/>
        <v>4</v>
      </c>
      <c r="C1606" s="5">
        <f t="shared" si="546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47"/>
        <v>4</v>
      </c>
      <c r="M1606" s="5">
        <f t="shared" si="548"/>
        <v>2023</v>
      </c>
      <c r="N1606" s="6">
        <v>1290</v>
      </c>
      <c r="O1606" s="6">
        <f t="shared" si="553"/>
        <v>-1290</v>
      </c>
      <c r="P1606" s="6">
        <f t="shared" si="550"/>
        <v>0</v>
      </c>
      <c r="Q1606" s="7">
        <f t="shared" si="551"/>
        <v>2958766.0500000012</v>
      </c>
      <c r="R1606" s="44" t="str">
        <f>VLOOKUP(F1606,'Set up'!$A$2:$E$48,5,FALSE)</f>
        <v>Chq</v>
      </c>
      <c r="S1606" s="1" t="s">
        <v>1492</v>
      </c>
    </row>
    <row r="1607" spans="1:19" hidden="1" x14ac:dyDescent="0.35">
      <c r="A1607" s="4" t="s">
        <v>1456</v>
      </c>
      <c r="B1607" s="5">
        <f t="shared" si="545"/>
        <v>4</v>
      </c>
      <c r="C1607" s="5">
        <f t="shared" si="546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47"/>
        <v>4</v>
      </c>
      <c r="M1607" s="5">
        <f t="shared" si="548"/>
        <v>2023</v>
      </c>
      <c r="N1607" s="6">
        <v>600</v>
      </c>
      <c r="O1607" s="6">
        <f t="shared" si="553"/>
        <v>-600</v>
      </c>
      <c r="P1607" s="6">
        <f t="shared" si="550"/>
        <v>0</v>
      </c>
      <c r="Q1607" s="7">
        <f t="shared" si="551"/>
        <v>2959366.0500000012</v>
      </c>
      <c r="R1607" s="44" t="str">
        <f>VLOOKUP(F1607,'Set up'!$A$2:$E$48,5,FALSE)</f>
        <v>Chq</v>
      </c>
      <c r="S1607" s="1" t="s">
        <v>1493</v>
      </c>
    </row>
    <row r="1608" spans="1:19" hidden="1" x14ac:dyDescent="0.35">
      <c r="A1608" s="4" t="s">
        <v>1456</v>
      </c>
      <c r="B1608" s="5">
        <f t="shared" si="545"/>
        <v>4</v>
      </c>
      <c r="C1608" s="5">
        <f t="shared" si="546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47"/>
        <v>4</v>
      </c>
      <c r="M1608" s="5">
        <f t="shared" si="548"/>
        <v>2023</v>
      </c>
      <c r="N1608" s="6">
        <v>800</v>
      </c>
      <c r="O1608" s="6">
        <f t="shared" si="553"/>
        <v>-800</v>
      </c>
      <c r="P1608" s="6">
        <f t="shared" si="550"/>
        <v>0</v>
      </c>
      <c r="Q1608" s="7">
        <f t="shared" si="551"/>
        <v>2960166.0500000012</v>
      </c>
      <c r="R1608" s="44" t="str">
        <f>VLOOKUP(F1608,'Set up'!$A$2:$E$48,5,FALSE)</f>
        <v>Chq</v>
      </c>
      <c r="S1608" s="1" t="s">
        <v>1494</v>
      </c>
    </row>
    <row r="1609" spans="1:19" hidden="1" x14ac:dyDescent="0.35">
      <c r="A1609" s="4" t="s">
        <v>1456</v>
      </c>
      <c r="B1609" s="5">
        <f t="shared" si="545"/>
        <v>4</v>
      </c>
      <c r="C1609" s="5">
        <f t="shared" si="546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47"/>
        <v>4</v>
      </c>
      <c r="M1609" s="5">
        <f t="shared" si="548"/>
        <v>2023</v>
      </c>
      <c r="N1609" s="6">
        <v>860</v>
      </c>
      <c r="O1609" s="6">
        <f t="shared" si="553"/>
        <v>-860</v>
      </c>
      <c r="P1609" s="6">
        <f t="shared" si="550"/>
        <v>0</v>
      </c>
      <c r="Q1609" s="7">
        <f t="shared" si="551"/>
        <v>2961026.0500000012</v>
      </c>
      <c r="R1609" s="44" t="str">
        <f>VLOOKUP(F1609,'Set up'!$A$2:$E$48,5,FALSE)</f>
        <v>Chq</v>
      </c>
      <c r="S1609" s="1" t="s">
        <v>1495</v>
      </c>
    </row>
    <row r="1610" spans="1:19" hidden="1" x14ac:dyDescent="0.35">
      <c r="A1610" s="4" t="s">
        <v>1456</v>
      </c>
      <c r="B1610" s="5">
        <f t="shared" si="545"/>
        <v>4</v>
      </c>
      <c r="C1610" s="5">
        <f t="shared" si="546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47"/>
        <v>4</v>
      </c>
      <c r="M1610" s="5">
        <f t="shared" si="548"/>
        <v>2023</v>
      </c>
      <c r="N1610" s="6">
        <v>440</v>
      </c>
      <c r="O1610" s="6">
        <f t="shared" si="553"/>
        <v>-440</v>
      </c>
      <c r="P1610" s="6">
        <f t="shared" si="550"/>
        <v>0</v>
      </c>
      <c r="Q1610" s="7">
        <f t="shared" si="551"/>
        <v>2961466.0500000012</v>
      </c>
      <c r="R1610" s="44" t="str">
        <f>VLOOKUP(F1610,'Set up'!$A$2:$E$48,5,FALSE)</f>
        <v>Chq</v>
      </c>
      <c r="S1610" s="1" t="s">
        <v>1496</v>
      </c>
    </row>
    <row r="1611" spans="1:19" hidden="1" x14ac:dyDescent="0.35">
      <c r="A1611" s="4" t="s">
        <v>1456</v>
      </c>
      <c r="B1611" s="5">
        <f t="shared" si="545"/>
        <v>4</v>
      </c>
      <c r="C1611" s="5">
        <f t="shared" si="546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47"/>
        <v>4</v>
      </c>
      <c r="M1611" s="5">
        <f t="shared" si="548"/>
        <v>2023</v>
      </c>
      <c r="N1611" s="6">
        <v>180</v>
      </c>
      <c r="O1611" s="6">
        <f t="shared" si="553"/>
        <v>-180</v>
      </c>
      <c r="P1611" s="6">
        <f t="shared" si="550"/>
        <v>0</v>
      </c>
      <c r="Q1611" s="7">
        <f t="shared" si="551"/>
        <v>2961646.0500000012</v>
      </c>
      <c r="R1611" s="44" t="str">
        <f>VLOOKUP(F1611,'Set up'!$A$2:$E$48,5,FALSE)</f>
        <v>Chq</v>
      </c>
      <c r="S1611" s="1" t="s">
        <v>1497</v>
      </c>
    </row>
    <row r="1612" spans="1:19" hidden="1" x14ac:dyDescent="0.35">
      <c r="A1612" s="4" t="s">
        <v>1456</v>
      </c>
      <c r="B1612" s="5">
        <f t="shared" si="545"/>
        <v>4</v>
      </c>
      <c r="C1612" s="5">
        <f t="shared" si="546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47"/>
        <v>4</v>
      </c>
      <c r="M1612" s="5">
        <f t="shared" si="548"/>
        <v>2023</v>
      </c>
      <c r="N1612" s="6">
        <v>110.4</v>
      </c>
      <c r="O1612" s="6">
        <f t="shared" si="553"/>
        <v>-110.4</v>
      </c>
      <c r="P1612" s="6">
        <f t="shared" si="550"/>
        <v>0</v>
      </c>
      <c r="Q1612" s="7">
        <f t="shared" si="551"/>
        <v>2961756.4500000011</v>
      </c>
      <c r="R1612" s="44" t="str">
        <f>VLOOKUP(F1612,'Set up'!$A$2:$E$48,5,FALSE)</f>
        <v>Chq</v>
      </c>
      <c r="S1612" s="1" t="s">
        <v>1498</v>
      </c>
    </row>
    <row r="1613" spans="1:19" hidden="1" x14ac:dyDescent="0.35">
      <c r="A1613" s="4" t="s">
        <v>1456</v>
      </c>
      <c r="B1613" s="5">
        <f t="shared" si="545"/>
        <v>4</v>
      </c>
      <c r="C1613" s="5">
        <f t="shared" si="546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47"/>
        <v>4</v>
      </c>
      <c r="M1613" s="5">
        <f t="shared" si="548"/>
        <v>2023</v>
      </c>
      <c r="N1613" s="6">
        <v>1108.4000000000001</v>
      </c>
      <c r="O1613" s="6">
        <f>-828.8-279.6</f>
        <v>-1108.4000000000001</v>
      </c>
      <c r="P1613" s="6">
        <f t="shared" si="550"/>
        <v>0</v>
      </c>
      <c r="Q1613" s="7">
        <f t="shared" si="551"/>
        <v>2962864.850000001</v>
      </c>
      <c r="R1613" s="44" t="str">
        <f>VLOOKUP(F1613,'Set up'!$A$2:$E$48,5,FALSE)</f>
        <v>Chq</v>
      </c>
      <c r="S1613" s="1" t="s">
        <v>1598</v>
      </c>
    </row>
    <row r="1614" spans="1:19" hidden="1" x14ac:dyDescent="0.35">
      <c r="A1614" s="4" t="s">
        <v>1459</v>
      </c>
      <c r="B1614" s="5">
        <f t="shared" si="545"/>
        <v>4</v>
      </c>
      <c r="C1614" s="5">
        <f t="shared" si="546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47"/>
        <v>4</v>
      </c>
      <c r="M1614" s="5">
        <f t="shared" si="548"/>
        <v>2023</v>
      </c>
      <c r="N1614" s="6">
        <v>3608</v>
      </c>
      <c r="O1614" s="6">
        <f t="shared" ref="O1614:O1622" si="554">-N1614</f>
        <v>-3608</v>
      </c>
      <c r="P1614" s="6">
        <f t="shared" si="550"/>
        <v>0</v>
      </c>
      <c r="Q1614" s="7">
        <f t="shared" si="551"/>
        <v>2966472.850000001</v>
      </c>
      <c r="R1614" s="44" t="str">
        <f>VLOOKUP(F1614,'Set up'!$A$2:$E$48,5,FALSE)</f>
        <v>Cash</v>
      </c>
      <c r="S1614" s="1" t="s">
        <v>1499</v>
      </c>
    </row>
    <row r="1615" spans="1:19" hidden="1" x14ac:dyDescent="0.35">
      <c r="A1615" s="4" t="s">
        <v>1459</v>
      </c>
      <c r="B1615" s="5">
        <f t="shared" si="545"/>
        <v>4</v>
      </c>
      <c r="C1615" s="5">
        <f t="shared" si="546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47"/>
        <v>4</v>
      </c>
      <c r="M1615" s="5">
        <f t="shared" si="548"/>
        <v>2023</v>
      </c>
      <c r="N1615" s="6">
        <v>1896</v>
      </c>
      <c r="O1615" s="6">
        <f t="shared" si="554"/>
        <v>-1896</v>
      </c>
      <c r="P1615" s="6">
        <f t="shared" si="550"/>
        <v>0</v>
      </c>
      <c r="Q1615" s="7">
        <f t="shared" si="551"/>
        <v>2968368.850000001</v>
      </c>
      <c r="R1615" s="44" t="str">
        <f>VLOOKUP(F1615,'Set up'!$A$2:$E$48,5,FALSE)</f>
        <v>Cash</v>
      </c>
      <c r="S1615" s="1" t="s">
        <v>1499</v>
      </c>
    </row>
    <row r="1616" spans="1:19" hidden="1" x14ac:dyDescent="0.35">
      <c r="A1616" s="4" t="s">
        <v>1459</v>
      </c>
      <c r="B1616" s="5">
        <f t="shared" si="545"/>
        <v>4</v>
      </c>
      <c r="C1616" s="5">
        <f t="shared" si="546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47"/>
        <v>4</v>
      </c>
      <c r="M1616" s="5">
        <f t="shared" si="548"/>
        <v>2023</v>
      </c>
      <c r="N1616" s="6">
        <v>320</v>
      </c>
      <c r="O1616" s="6">
        <f t="shared" si="554"/>
        <v>-320</v>
      </c>
      <c r="P1616" s="6">
        <f t="shared" si="550"/>
        <v>0</v>
      </c>
      <c r="Q1616" s="7">
        <f t="shared" si="551"/>
        <v>2968688.850000001</v>
      </c>
      <c r="R1616" s="44" t="str">
        <f>VLOOKUP(F1616,'Set up'!$A$2:$E$48,5,FALSE)</f>
        <v>Cash</v>
      </c>
      <c r="S1616" s="1" t="s">
        <v>1499</v>
      </c>
    </row>
    <row r="1617" spans="1:19" hidden="1" x14ac:dyDescent="0.35">
      <c r="A1617" s="4" t="s">
        <v>1459</v>
      </c>
      <c r="B1617" s="5">
        <f t="shared" si="545"/>
        <v>4</v>
      </c>
      <c r="C1617" s="5">
        <f t="shared" si="546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47"/>
        <v>4</v>
      </c>
      <c r="M1617" s="5">
        <f t="shared" si="548"/>
        <v>2023</v>
      </c>
      <c r="N1617" s="6">
        <v>62.5</v>
      </c>
      <c r="O1617" s="6">
        <f t="shared" si="554"/>
        <v>-62.5</v>
      </c>
      <c r="P1617" s="6">
        <f t="shared" si="550"/>
        <v>0</v>
      </c>
      <c r="Q1617" s="7">
        <f t="shared" si="551"/>
        <v>2968751.350000001</v>
      </c>
      <c r="R1617" s="44" t="str">
        <f>VLOOKUP(F1617,'Set up'!$A$2:$E$48,5,FALSE)</f>
        <v>Cash</v>
      </c>
      <c r="S1617" s="1" t="s">
        <v>1499</v>
      </c>
    </row>
    <row r="1618" spans="1:19" hidden="1" x14ac:dyDescent="0.35">
      <c r="A1618" s="4" t="s">
        <v>1459</v>
      </c>
      <c r="B1618" s="5">
        <f t="shared" si="545"/>
        <v>4</v>
      </c>
      <c r="C1618" s="5">
        <f t="shared" si="546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47"/>
        <v>4</v>
      </c>
      <c r="M1618" s="5">
        <f t="shared" si="548"/>
        <v>2023</v>
      </c>
      <c r="N1618" s="6">
        <v>516</v>
      </c>
      <c r="O1618" s="6">
        <f t="shared" si="554"/>
        <v>-516</v>
      </c>
      <c r="P1618" s="6">
        <f t="shared" si="550"/>
        <v>0</v>
      </c>
      <c r="Q1618" s="7">
        <f t="shared" si="551"/>
        <v>2969267.350000001</v>
      </c>
      <c r="R1618" s="44" t="str">
        <f>VLOOKUP(F1618,'Set up'!$A$2:$E$48,5,FALSE)</f>
        <v>Cash</v>
      </c>
      <c r="S1618" s="1" t="s">
        <v>1499</v>
      </c>
    </row>
    <row r="1619" spans="1:19" hidden="1" x14ac:dyDescent="0.35">
      <c r="A1619" s="4" t="s">
        <v>1459</v>
      </c>
      <c r="B1619" s="5">
        <f t="shared" si="545"/>
        <v>4</v>
      </c>
      <c r="C1619" s="5">
        <f t="shared" si="546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47"/>
        <v>4</v>
      </c>
      <c r="M1619" s="5">
        <f t="shared" si="548"/>
        <v>2023</v>
      </c>
      <c r="N1619" s="6">
        <v>190</v>
      </c>
      <c r="O1619" s="6">
        <f t="shared" si="554"/>
        <v>-190</v>
      </c>
      <c r="P1619" s="6">
        <f t="shared" si="550"/>
        <v>0</v>
      </c>
      <c r="Q1619" s="7">
        <f t="shared" si="551"/>
        <v>2969457.350000001</v>
      </c>
      <c r="R1619" s="44" t="str">
        <f>VLOOKUP(F1619,'Set up'!$A$2:$E$48,5,FALSE)</f>
        <v>Cash</v>
      </c>
      <c r="S1619" s="1" t="s">
        <v>1499</v>
      </c>
    </row>
    <row r="1620" spans="1:19" hidden="1" x14ac:dyDescent="0.35">
      <c r="A1620" s="4" t="s">
        <v>1459</v>
      </c>
      <c r="B1620" s="5">
        <f t="shared" ref="B1620:B1633" si="555">MONTH(A1620)</f>
        <v>4</v>
      </c>
      <c r="C1620" s="5">
        <f t="shared" ref="C1620:C1633" si="556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47"/>
        <v>4</v>
      </c>
      <c r="M1620" s="5">
        <f t="shared" si="548"/>
        <v>2023</v>
      </c>
      <c r="N1620" s="6">
        <v>200</v>
      </c>
      <c r="O1620" s="6">
        <f t="shared" si="554"/>
        <v>-200</v>
      </c>
      <c r="P1620" s="6">
        <f t="shared" si="550"/>
        <v>0</v>
      </c>
      <c r="Q1620" s="7">
        <f t="shared" si="551"/>
        <v>2969657.350000001</v>
      </c>
      <c r="R1620" s="44" t="str">
        <f>VLOOKUP(F1620,'Set up'!$A$2:$E$48,5,FALSE)</f>
        <v>Cash</v>
      </c>
      <c r="S1620" s="1" t="s">
        <v>1499</v>
      </c>
    </row>
    <row r="1621" spans="1:19" hidden="1" x14ac:dyDescent="0.35">
      <c r="A1621" s="4" t="s">
        <v>1459</v>
      </c>
      <c r="B1621" s="5">
        <f t="shared" si="555"/>
        <v>4</v>
      </c>
      <c r="C1621" s="5">
        <f t="shared" si="556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57">MONTH(K1621)</f>
        <v>4</v>
      </c>
      <c r="M1621" s="5">
        <f t="shared" ref="M1621:M1633" si="558">YEAR(K1621)</f>
        <v>2023</v>
      </c>
      <c r="N1621" s="6">
        <v>1804</v>
      </c>
      <c r="O1621" s="6">
        <f t="shared" si="554"/>
        <v>-1804</v>
      </c>
      <c r="P1621" s="6">
        <f t="shared" ref="P1621:P1684" si="559">SUM(N1621+O1621)</f>
        <v>0</v>
      </c>
      <c r="Q1621" s="7">
        <f t="shared" ref="Q1621:Q1633" si="560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hidden="1" x14ac:dyDescent="0.35">
      <c r="A1622" s="4" t="s">
        <v>1459</v>
      </c>
      <c r="B1622" s="5">
        <f t="shared" si="555"/>
        <v>4</v>
      </c>
      <c r="C1622" s="5">
        <f t="shared" si="556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57"/>
        <v>4</v>
      </c>
      <c r="M1622" s="5">
        <f t="shared" si="558"/>
        <v>2023</v>
      </c>
      <c r="N1622" s="6">
        <v>912</v>
      </c>
      <c r="O1622" s="6">
        <f t="shared" si="554"/>
        <v>-912</v>
      </c>
      <c r="P1622" s="6">
        <f t="shared" si="559"/>
        <v>0</v>
      </c>
      <c r="Q1622" s="7">
        <f t="shared" si="560"/>
        <v>2972373.350000001</v>
      </c>
      <c r="R1622" s="44" t="str">
        <f>VLOOKUP(F1622,'Set up'!$A$2:$E$48,5,FALSE)</f>
        <v>Trsf</v>
      </c>
      <c r="S1622" s="1" t="s">
        <v>1570</v>
      </c>
    </row>
    <row r="1623" spans="1:19" hidden="1" x14ac:dyDescent="0.35">
      <c r="A1623" s="4" t="s">
        <v>1463</v>
      </c>
      <c r="B1623" s="5">
        <f t="shared" si="555"/>
        <v>4</v>
      </c>
      <c r="C1623" s="5">
        <f t="shared" si="556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57"/>
        <v>4</v>
      </c>
      <c r="M1623" s="5">
        <f t="shared" si="558"/>
        <v>2023</v>
      </c>
      <c r="N1623" s="6">
        <v>3608</v>
      </c>
      <c r="O1623" s="6">
        <f>-568.9-1000-1000-1000-39.1</f>
        <v>-3608</v>
      </c>
      <c r="P1623" s="6">
        <f t="shared" si="559"/>
        <v>0</v>
      </c>
      <c r="Q1623" s="7">
        <f t="shared" si="560"/>
        <v>2975981.350000001</v>
      </c>
      <c r="R1623" s="44" t="str">
        <f>VLOOKUP(F1623,'Set up'!$A$2:$E$48,5,FALSE)</f>
        <v>Trsf</v>
      </c>
      <c r="S1623" s="1" t="s">
        <v>1968</v>
      </c>
    </row>
    <row r="1624" spans="1:19" hidden="1" x14ac:dyDescent="0.35">
      <c r="A1624" s="4" t="s">
        <v>1463</v>
      </c>
      <c r="B1624" s="5">
        <f t="shared" si="555"/>
        <v>4</v>
      </c>
      <c r="C1624" s="5">
        <f t="shared" si="556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1">A1624+J1624</f>
        <v>45043</v>
      </c>
      <c r="L1624" s="5">
        <f t="shared" si="557"/>
        <v>4</v>
      </c>
      <c r="M1624" s="5">
        <f t="shared" si="558"/>
        <v>2023</v>
      </c>
      <c r="N1624" s="6">
        <v>842.4</v>
      </c>
      <c r="O1624" s="6">
        <f t="shared" ref="O1624" si="562">-N1624</f>
        <v>-842.4</v>
      </c>
      <c r="P1624" s="6">
        <f t="shared" si="559"/>
        <v>0</v>
      </c>
      <c r="Q1624" s="7">
        <f t="shared" si="560"/>
        <v>2976823.7500000009</v>
      </c>
      <c r="R1624" s="44" t="str">
        <f>VLOOKUP(F1624,'Set up'!$A$2:$E$48,5,FALSE)</f>
        <v>Trsf</v>
      </c>
      <c r="S1624" s="1" t="s">
        <v>1969</v>
      </c>
    </row>
    <row r="1625" spans="1:19" hidden="1" x14ac:dyDescent="0.35">
      <c r="A1625" s="4" t="s">
        <v>1463</v>
      </c>
      <c r="B1625" s="5">
        <f t="shared" si="555"/>
        <v>4</v>
      </c>
      <c r="C1625" s="5">
        <f t="shared" si="556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1"/>
        <v>45043</v>
      </c>
      <c r="L1625" s="5">
        <f t="shared" si="557"/>
        <v>4</v>
      </c>
      <c r="M1625" s="5">
        <f t="shared" si="558"/>
        <v>2023</v>
      </c>
      <c r="N1625" s="6">
        <v>187.5</v>
      </c>
      <c r="O1625" s="6">
        <f>-118.5-69</f>
        <v>-187.5</v>
      </c>
      <c r="P1625" s="6">
        <f t="shared" si="559"/>
        <v>0</v>
      </c>
      <c r="Q1625" s="7">
        <f t="shared" si="560"/>
        <v>2977011.2500000009</v>
      </c>
      <c r="R1625" s="44" t="str">
        <f>VLOOKUP(F1625,'Set up'!$A$2:$E$48,5,FALSE)</f>
        <v>Trsf</v>
      </c>
      <c r="S1625" s="1" t="s">
        <v>1970</v>
      </c>
    </row>
    <row r="1626" spans="1:19" hidden="1" x14ac:dyDescent="0.35">
      <c r="A1626" s="4" t="s">
        <v>1463</v>
      </c>
      <c r="B1626" s="5">
        <f t="shared" si="555"/>
        <v>4</v>
      </c>
      <c r="C1626" s="5">
        <f t="shared" si="556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1"/>
        <v>45043</v>
      </c>
      <c r="L1626" s="5">
        <f t="shared" si="557"/>
        <v>4</v>
      </c>
      <c r="M1626" s="5">
        <f t="shared" si="558"/>
        <v>2023</v>
      </c>
      <c r="N1626" s="6">
        <v>150</v>
      </c>
      <c r="O1626" s="6">
        <f t="shared" ref="O1626:O1627" si="563">-N1626</f>
        <v>-150</v>
      </c>
      <c r="P1626" s="6">
        <f t="shared" si="559"/>
        <v>0</v>
      </c>
      <c r="Q1626" s="7">
        <f t="shared" si="560"/>
        <v>2977161.2500000009</v>
      </c>
      <c r="R1626" s="44" t="str">
        <f>VLOOKUP(F1626,'Set up'!$A$2:$E$48,5,FALSE)</f>
        <v>Trsf</v>
      </c>
      <c r="S1626" s="1" t="s">
        <v>1971</v>
      </c>
    </row>
    <row r="1627" spans="1:19" hidden="1" x14ac:dyDescent="0.35">
      <c r="A1627" s="4" t="s">
        <v>1463</v>
      </c>
      <c r="B1627" s="5">
        <f t="shared" si="555"/>
        <v>4</v>
      </c>
      <c r="C1627" s="5">
        <f t="shared" si="556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1"/>
        <v>45043</v>
      </c>
      <c r="L1627" s="5">
        <f t="shared" si="557"/>
        <v>4</v>
      </c>
      <c r="M1627" s="5">
        <f t="shared" si="558"/>
        <v>2023</v>
      </c>
      <c r="N1627" s="6">
        <v>160</v>
      </c>
      <c r="O1627" s="6">
        <f t="shared" si="563"/>
        <v>-160</v>
      </c>
      <c r="P1627" s="6">
        <f t="shared" si="559"/>
        <v>0</v>
      </c>
      <c r="Q1627" s="7">
        <f t="shared" si="560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555"/>
        <v>4</v>
      </c>
      <c r="C1628" s="5">
        <f t="shared" si="556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1"/>
        <v>45041</v>
      </c>
      <c r="L1628" s="5">
        <f t="shared" si="557"/>
        <v>4</v>
      </c>
      <c r="M1628" s="5">
        <f t="shared" si="558"/>
        <v>2023</v>
      </c>
      <c r="N1628" s="6">
        <v>1782</v>
      </c>
      <c r="P1628" s="6">
        <f t="shared" si="559"/>
        <v>1782</v>
      </c>
      <c r="Q1628" s="7">
        <f t="shared" si="560"/>
        <v>2979103.2500000009</v>
      </c>
      <c r="R1628" s="44" t="str">
        <f>VLOOKUP(F1628,'Set up'!$A$2:$E$48,5,FALSE)</f>
        <v>Trsf</v>
      </c>
    </row>
    <row r="1629" spans="1:19" x14ac:dyDescent="0.35">
      <c r="A1629" s="4" t="s">
        <v>1465</v>
      </c>
      <c r="B1629" s="5">
        <f t="shared" si="555"/>
        <v>4</v>
      </c>
      <c r="C1629" s="5">
        <f t="shared" si="556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1"/>
        <v>45041</v>
      </c>
      <c r="L1629" s="5">
        <f t="shared" si="557"/>
        <v>4</v>
      </c>
      <c r="M1629" s="5">
        <f t="shared" si="558"/>
        <v>2023</v>
      </c>
      <c r="N1629" s="6">
        <v>684</v>
      </c>
      <c r="P1629" s="6">
        <f t="shared" si="559"/>
        <v>684</v>
      </c>
      <c r="Q1629" s="7">
        <f t="shared" si="560"/>
        <v>2979787.2500000009</v>
      </c>
      <c r="R1629" s="44" t="str">
        <f>VLOOKUP(F1629,'Set up'!$A$2:$E$48,5,FALSE)</f>
        <v>Trsf</v>
      </c>
    </row>
    <row r="1630" spans="1:19" hidden="1" x14ac:dyDescent="0.35">
      <c r="A1630" s="4" t="s">
        <v>1467</v>
      </c>
      <c r="B1630" s="5">
        <f t="shared" si="555"/>
        <v>4</v>
      </c>
      <c r="C1630" s="5">
        <f t="shared" si="556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1"/>
        <v>45044</v>
      </c>
      <c r="L1630" s="5">
        <f t="shared" si="557"/>
        <v>4</v>
      </c>
      <c r="M1630" s="5">
        <f t="shared" si="558"/>
        <v>2023</v>
      </c>
      <c r="N1630" s="6">
        <v>1870</v>
      </c>
      <c r="O1630" s="6">
        <f t="shared" ref="O1630:O1631" si="564">-N1630</f>
        <v>-1870</v>
      </c>
      <c r="P1630" s="6">
        <f t="shared" si="559"/>
        <v>0</v>
      </c>
      <c r="Q1630" s="7">
        <f t="shared" si="560"/>
        <v>2981657.2500000009</v>
      </c>
      <c r="R1630" s="44" t="str">
        <f>VLOOKUP(F1630,'Set up'!$A$2:$E$48,5,FALSE)</f>
        <v>PD Chq</v>
      </c>
      <c r="S1630" s="1" t="s">
        <v>2327</v>
      </c>
    </row>
    <row r="1631" spans="1:19" hidden="1" x14ac:dyDescent="0.35">
      <c r="A1631" s="4" t="s">
        <v>1467</v>
      </c>
      <c r="B1631" s="5">
        <f t="shared" si="555"/>
        <v>4</v>
      </c>
      <c r="C1631" s="5">
        <f t="shared" si="556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1"/>
        <v>45044</v>
      </c>
      <c r="L1631" s="5">
        <f t="shared" si="557"/>
        <v>4</v>
      </c>
      <c r="M1631" s="5">
        <f t="shared" si="558"/>
        <v>2023</v>
      </c>
      <c r="N1631" s="6">
        <v>95</v>
      </c>
      <c r="O1631" s="6">
        <f t="shared" si="564"/>
        <v>-95</v>
      </c>
      <c r="P1631" s="6">
        <f t="shared" si="559"/>
        <v>0</v>
      </c>
      <c r="Q1631" s="7">
        <f t="shared" si="560"/>
        <v>2981752.2500000009</v>
      </c>
      <c r="R1631" s="44" t="str">
        <f>VLOOKUP(F1631,'Set up'!$A$2:$E$48,5,FALSE)</f>
        <v>PD Chq</v>
      </c>
      <c r="S1631" s="1" t="s">
        <v>2327</v>
      </c>
    </row>
    <row r="1632" spans="1:19" hidden="1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1"/>
        <v>45043</v>
      </c>
      <c r="L1632" s="5">
        <f t="shared" si="557"/>
        <v>4</v>
      </c>
      <c r="M1632" s="5">
        <f t="shared" si="558"/>
        <v>2023</v>
      </c>
      <c r="N1632" s="6">
        <v>322.5</v>
      </c>
      <c r="O1632" s="6">
        <f>-121-201.5</f>
        <v>-322.5</v>
      </c>
      <c r="P1632" s="6">
        <f t="shared" si="559"/>
        <v>0</v>
      </c>
      <c r="Q1632" s="7">
        <f t="shared" si="560"/>
        <v>2982074.7500000009</v>
      </c>
      <c r="R1632" s="44" t="str">
        <f>VLOOKUP(F1632,'Set up'!$A$2:$E$48,5,FALSE)</f>
        <v>Trsf</v>
      </c>
      <c r="S1632" s="1" t="s">
        <v>2068</v>
      </c>
    </row>
    <row r="1633" spans="1:19" hidden="1" x14ac:dyDescent="0.35">
      <c r="A1633" s="4" t="s">
        <v>1463</v>
      </c>
      <c r="B1633" s="5">
        <f t="shared" si="555"/>
        <v>4</v>
      </c>
      <c r="C1633" s="5">
        <f t="shared" si="556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1"/>
        <v>45043</v>
      </c>
      <c r="L1633" s="5">
        <f t="shared" si="557"/>
        <v>4</v>
      </c>
      <c r="M1633" s="5">
        <f t="shared" si="558"/>
        <v>2023</v>
      </c>
      <c r="N1633" s="6">
        <v>390</v>
      </c>
      <c r="O1633" s="6">
        <f t="shared" ref="O1633" si="565">-N1633</f>
        <v>-390</v>
      </c>
      <c r="P1633" s="6">
        <f t="shared" si="559"/>
        <v>0</v>
      </c>
      <c r="Q1633" s="7">
        <f t="shared" si="560"/>
        <v>2982464.7500000009</v>
      </c>
      <c r="R1633" s="44" t="str">
        <f>VLOOKUP(F1633,'Set up'!$A$2:$E$48,5,FALSE)</f>
        <v>Trsf</v>
      </c>
      <c r="S1633" s="1" t="s">
        <v>2069</v>
      </c>
    </row>
    <row r="1634" spans="1:19" hidden="1" x14ac:dyDescent="0.35">
      <c r="A1634" s="4">
        <v>45048</v>
      </c>
      <c r="B1634" s="5">
        <f t="shared" ref="B1634:B1697" si="566">MONTH(A1634)</f>
        <v>5</v>
      </c>
      <c r="C1634" s="5">
        <f t="shared" ref="C1634:C1697" si="567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1"/>
        <v>45078</v>
      </c>
      <c r="L1634" s="5">
        <f t="shared" ref="L1634:L1697" si="568">MONTH(K1634)</f>
        <v>6</v>
      </c>
      <c r="M1634" s="5">
        <f t="shared" ref="M1634:M1697" si="569">YEAR(K1634)</f>
        <v>2023</v>
      </c>
      <c r="N1634" s="6">
        <v>1870</v>
      </c>
      <c r="O1634" s="6">
        <f t="shared" ref="O1634:O1641" si="570">-N1634</f>
        <v>-1870</v>
      </c>
      <c r="P1634" s="6">
        <f t="shared" si="559"/>
        <v>0</v>
      </c>
      <c r="Q1634" s="7">
        <f t="shared" ref="Q1634:Q1697" si="571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hidden="1" x14ac:dyDescent="0.35">
      <c r="A1635" s="4">
        <v>45048</v>
      </c>
      <c r="B1635" s="5">
        <f t="shared" si="566"/>
        <v>5</v>
      </c>
      <c r="C1635" s="5">
        <f t="shared" si="567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1"/>
        <v>45078</v>
      </c>
      <c r="L1635" s="5">
        <f t="shared" si="568"/>
        <v>6</v>
      </c>
      <c r="M1635" s="5">
        <f t="shared" si="569"/>
        <v>2023</v>
      </c>
      <c r="N1635" s="6">
        <v>842.4</v>
      </c>
      <c r="O1635" s="6">
        <f t="shared" si="570"/>
        <v>-842.4</v>
      </c>
      <c r="P1635" s="6">
        <f t="shared" si="559"/>
        <v>0</v>
      </c>
      <c r="Q1635" s="7">
        <f t="shared" si="571"/>
        <v>2985177.1500000008</v>
      </c>
      <c r="R1635" s="44" t="str">
        <f>VLOOKUP(F1635,'Set up'!$A$2:$E$48,5,FALSE)</f>
        <v>Chq</v>
      </c>
      <c r="S1635" s="1" t="s">
        <v>1568</v>
      </c>
    </row>
    <row r="1636" spans="1:19" hidden="1" x14ac:dyDescent="0.35">
      <c r="A1636" s="4">
        <v>45048</v>
      </c>
      <c r="B1636" s="5">
        <f t="shared" si="566"/>
        <v>5</v>
      </c>
      <c r="C1636" s="5">
        <f t="shared" si="567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1"/>
        <v>45078</v>
      </c>
      <c r="L1636" s="5">
        <f t="shared" si="568"/>
        <v>6</v>
      </c>
      <c r="M1636" s="5">
        <f t="shared" si="569"/>
        <v>2023</v>
      </c>
      <c r="N1636" s="6">
        <v>144</v>
      </c>
      <c r="O1636" s="6">
        <f t="shared" si="570"/>
        <v>-144</v>
      </c>
      <c r="P1636" s="6">
        <f t="shared" si="559"/>
        <v>0</v>
      </c>
      <c r="Q1636" s="7">
        <f t="shared" si="571"/>
        <v>2985321.1500000008</v>
      </c>
      <c r="R1636" s="44" t="str">
        <f>VLOOKUP(F1636,'Set up'!$A$2:$E$48,5,FALSE)</f>
        <v>Chq</v>
      </c>
      <c r="S1636" s="1" t="s">
        <v>1568</v>
      </c>
    </row>
    <row r="1637" spans="1:19" hidden="1" x14ac:dyDescent="0.35">
      <c r="A1637" s="4">
        <v>45048</v>
      </c>
      <c r="B1637" s="5">
        <f t="shared" si="566"/>
        <v>5</v>
      </c>
      <c r="C1637" s="5">
        <f t="shared" si="567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1"/>
        <v>45048</v>
      </c>
      <c r="L1637" s="5">
        <f t="shared" si="568"/>
        <v>5</v>
      </c>
      <c r="M1637" s="5">
        <f t="shared" si="569"/>
        <v>2023</v>
      </c>
      <c r="N1637" s="6">
        <v>5610</v>
      </c>
      <c r="O1637" s="6">
        <f t="shared" si="570"/>
        <v>-5610</v>
      </c>
      <c r="P1637" s="6">
        <f t="shared" si="559"/>
        <v>0</v>
      </c>
      <c r="Q1637" s="7">
        <f t="shared" si="571"/>
        <v>2990931.1500000008</v>
      </c>
      <c r="R1637" s="44" t="str">
        <f>VLOOKUP(F1637,'Set up'!$A$2:$E$48,5,FALSE)</f>
        <v>Trsf</v>
      </c>
      <c r="S1637" s="1" t="s">
        <v>1583</v>
      </c>
    </row>
    <row r="1638" spans="1:19" hidden="1" x14ac:dyDescent="0.35">
      <c r="A1638" s="4">
        <v>45048</v>
      </c>
      <c r="B1638" s="5">
        <f t="shared" si="566"/>
        <v>5</v>
      </c>
      <c r="C1638" s="5">
        <f t="shared" si="567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1"/>
        <v>45048</v>
      </c>
      <c r="L1638" s="5">
        <f t="shared" si="568"/>
        <v>5</v>
      </c>
      <c r="M1638" s="5">
        <f t="shared" si="569"/>
        <v>2023</v>
      </c>
      <c r="N1638" s="6">
        <v>300</v>
      </c>
      <c r="O1638" s="6">
        <f t="shared" si="570"/>
        <v>-300</v>
      </c>
      <c r="P1638" s="6">
        <f t="shared" si="559"/>
        <v>0</v>
      </c>
      <c r="Q1638" s="7">
        <f t="shared" si="571"/>
        <v>2991231.1500000008</v>
      </c>
      <c r="R1638" s="44" t="str">
        <f>VLOOKUP(F1638,'Set up'!$A$2:$E$48,5,FALSE)</f>
        <v>Trsf</v>
      </c>
      <c r="S1638" s="1" t="s">
        <v>1583</v>
      </c>
    </row>
    <row r="1639" spans="1:19" hidden="1" x14ac:dyDescent="0.35">
      <c r="A1639" s="4">
        <v>45048</v>
      </c>
      <c r="B1639" s="5">
        <f t="shared" si="566"/>
        <v>5</v>
      </c>
      <c r="C1639" s="5">
        <f t="shared" si="567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1"/>
        <v>45048</v>
      </c>
      <c r="L1639" s="5">
        <f t="shared" si="568"/>
        <v>5</v>
      </c>
      <c r="M1639" s="5">
        <f t="shared" si="569"/>
        <v>2023</v>
      </c>
      <c r="N1639" s="6">
        <v>187.5</v>
      </c>
      <c r="O1639" s="6">
        <f t="shared" si="570"/>
        <v>-187.5</v>
      </c>
      <c r="P1639" s="6">
        <f t="shared" si="559"/>
        <v>0</v>
      </c>
      <c r="Q1639" s="7">
        <f t="shared" si="571"/>
        <v>2991418.6500000008</v>
      </c>
      <c r="R1639" s="44" t="str">
        <f>VLOOKUP(F1639,'Set up'!$A$2:$E$48,5,FALSE)</f>
        <v>Trsf</v>
      </c>
      <c r="S1639" s="1" t="s">
        <v>1583</v>
      </c>
    </row>
    <row r="1640" spans="1:19" hidden="1" x14ac:dyDescent="0.35">
      <c r="A1640" s="4">
        <v>45048</v>
      </c>
      <c r="B1640" s="5">
        <f t="shared" si="566"/>
        <v>5</v>
      </c>
      <c r="C1640" s="5">
        <f t="shared" si="567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1"/>
        <v>45048</v>
      </c>
      <c r="L1640" s="5">
        <f t="shared" si="568"/>
        <v>5</v>
      </c>
      <c r="M1640" s="5">
        <f t="shared" si="569"/>
        <v>2023</v>
      </c>
      <c r="N1640" s="6">
        <v>1125</v>
      </c>
      <c r="O1640" s="6">
        <f t="shared" si="570"/>
        <v>-1125</v>
      </c>
      <c r="P1640" s="6">
        <f t="shared" si="559"/>
        <v>0</v>
      </c>
      <c r="Q1640" s="7">
        <f t="shared" si="571"/>
        <v>2992543.6500000008</v>
      </c>
      <c r="R1640" s="44" t="str">
        <f>VLOOKUP(F1640,'Set up'!$A$2:$E$48,5,FALSE)</f>
        <v>Trsf</v>
      </c>
      <c r="S1640" s="1" t="s">
        <v>1583</v>
      </c>
    </row>
    <row r="1641" spans="1:19" hidden="1" x14ac:dyDescent="0.35">
      <c r="A1641" s="4">
        <v>45048</v>
      </c>
      <c r="B1641" s="5">
        <f t="shared" si="566"/>
        <v>5</v>
      </c>
      <c r="C1641" s="5">
        <f t="shared" si="567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1"/>
        <v>45048</v>
      </c>
      <c r="L1641" s="5">
        <f t="shared" si="568"/>
        <v>5</v>
      </c>
      <c r="M1641" s="5">
        <f t="shared" si="569"/>
        <v>2023</v>
      </c>
      <c r="N1641" s="6">
        <v>450</v>
      </c>
      <c r="O1641" s="6">
        <f t="shared" si="570"/>
        <v>-450</v>
      </c>
      <c r="P1641" s="6">
        <f t="shared" si="559"/>
        <v>0</v>
      </c>
      <c r="Q1641" s="7">
        <f t="shared" si="571"/>
        <v>2992993.6500000008</v>
      </c>
      <c r="R1641" s="44" t="str">
        <f>VLOOKUP(F1641,'Set up'!$A$2:$E$48,5,FALSE)</f>
        <v>Trsf</v>
      </c>
      <c r="S1641" s="1" t="s">
        <v>1583</v>
      </c>
    </row>
    <row r="1642" spans="1:19" hidden="1" x14ac:dyDescent="0.35">
      <c r="A1642" s="4">
        <v>45048</v>
      </c>
      <c r="B1642" s="5">
        <f t="shared" si="566"/>
        <v>5</v>
      </c>
      <c r="C1642" s="5">
        <f t="shared" si="567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1"/>
        <v>45048</v>
      </c>
      <c r="L1642" s="5">
        <f t="shared" si="568"/>
        <v>5</v>
      </c>
      <c r="M1642" s="5">
        <f t="shared" si="569"/>
        <v>2023</v>
      </c>
      <c r="N1642" s="6">
        <v>236</v>
      </c>
      <c r="O1642" s="6">
        <f>-235.5-0.5</f>
        <v>-236</v>
      </c>
      <c r="P1642" s="6">
        <f t="shared" si="559"/>
        <v>0</v>
      </c>
      <c r="Q1642" s="7">
        <f t="shared" si="571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566"/>
        <v>5</v>
      </c>
      <c r="C1643" s="5">
        <f t="shared" si="567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1"/>
        <v>45048</v>
      </c>
      <c r="L1643" s="5">
        <f t="shared" si="568"/>
        <v>5</v>
      </c>
      <c r="M1643" s="5">
        <f t="shared" si="569"/>
        <v>2023</v>
      </c>
      <c r="N1643" s="6">
        <v>187.5</v>
      </c>
      <c r="P1643" s="6">
        <f t="shared" si="559"/>
        <v>187.5</v>
      </c>
      <c r="Q1643" s="7">
        <f t="shared" si="571"/>
        <v>2993417.1500000008</v>
      </c>
      <c r="R1643" s="44" t="str">
        <f>VLOOKUP(F1643,'Set up'!$A$2:$E$48,5,FALSE)</f>
        <v>Trsf</v>
      </c>
    </row>
    <row r="1644" spans="1:19" x14ac:dyDescent="0.35">
      <c r="A1644" s="4">
        <v>45048</v>
      </c>
      <c r="B1644" s="5">
        <f t="shared" si="566"/>
        <v>5</v>
      </c>
      <c r="C1644" s="5">
        <f t="shared" si="567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1"/>
        <v>45048</v>
      </c>
      <c r="L1644" s="5">
        <f t="shared" si="568"/>
        <v>5</v>
      </c>
      <c r="M1644" s="5">
        <f t="shared" si="569"/>
        <v>2023</v>
      </c>
      <c r="N1644" s="6">
        <v>5412</v>
      </c>
      <c r="P1644" s="6">
        <f t="shared" si="559"/>
        <v>5412</v>
      </c>
      <c r="Q1644" s="7">
        <f t="shared" si="571"/>
        <v>2998829.1500000008</v>
      </c>
      <c r="R1644" s="44" t="str">
        <f>VLOOKUP(F1644,'Set up'!$A$2:$E$48,5,FALSE)</f>
        <v>Trsf</v>
      </c>
    </row>
    <row r="1645" spans="1:19" x14ac:dyDescent="0.35">
      <c r="A1645" s="4">
        <v>45048</v>
      </c>
      <c r="B1645" s="5">
        <f t="shared" si="566"/>
        <v>5</v>
      </c>
      <c r="C1645" s="5">
        <f t="shared" si="567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1"/>
        <v>45048</v>
      </c>
      <c r="L1645" s="5">
        <f t="shared" si="568"/>
        <v>5</v>
      </c>
      <c r="M1645" s="5">
        <f t="shared" si="569"/>
        <v>2023</v>
      </c>
      <c r="N1645" s="6">
        <v>2280</v>
      </c>
      <c r="P1645" s="6">
        <f t="shared" si="559"/>
        <v>2280</v>
      </c>
      <c r="Q1645" s="7">
        <f t="shared" si="571"/>
        <v>3001109.1500000008</v>
      </c>
      <c r="R1645" s="44" t="str">
        <f>VLOOKUP(F1645,'Set up'!$A$2:$E$48,5,FALSE)</f>
        <v>Trsf</v>
      </c>
    </row>
    <row r="1646" spans="1:19" x14ac:dyDescent="0.35">
      <c r="A1646" s="4">
        <v>45048</v>
      </c>
      <c r="B1646" s="5">
        <f t="shared" si="566"/>
        <v>5</v>
      </c>
      <c r="C1646" s="5">
        <f t="shared" si="567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1"/>
        <v>45048</v>
      </c>
      <c r="L1646" s="5">
        <f t="shared" si="568"/>
        <v>5</v>
      </c>
      <c r="M1646" s="5">
        <f t="shared" si="569"/>
        <v>2023</v>
      </c>
      <c r="N1646" s="6">
        <v>1587.6000000000001</v>
      </c>
      <c r="P1646" s="6">
        <f t="shared" si="559"/>
        <v>1587.6000000000001</v>
      </c>
      <c r="Q1646" s="7">
        <f t="shared" si="571"/>
        <v>3002696.7500000009</v>
      </c>
      <c r="R1646" s="44" t="str">
        <f>VLOOKUP(F1646,'Set up'!$A$2:$E$48,5,FALSE)</f>
        <v>Trsf</v>
      </c>
    </row>
    <row r="1647" spans="1:19" x14ac:dyDescent="0.35">
      <c r="A1647" s="4">
        <v>45048</v>
      </c>
      <c r="B1647" s="5">
        <f t="shared" si="566"/>
        <v>5</v>
      </c>
      <c r="C1647" s="5">
        <f t="shared" si="567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1"/>
        <v>45048</v>
      </c>
      <c r="L1647" s="5">
        <f t="shared" si="568"/>
        <v>5</v>
      </c>
      <c r="M1647" s="5">
        <f t="shared" si="569"/>
        <v>2023</v>
      </c>
      <c r="N1647" s="6">
        <v>380</v>
      </c>
      <c r="P1647" s="6">
        <f t="shared" si="559"/>
        <v>380</v>
      </c>
      <c r="Q1647" s="7">
        <f t="shared" si="571"/>
        <v>3003076.7500000009</v>
      </c>
      <c r="R1647" s="44" t="str">
        <f>VLOOKUP(F1647,'Set up'!$A$2:$E$48,5,FALSE)</f>
        <v>Trsf</v>
      </c>
    </row>
    <row r="1648" spans="1:19" x14ac:dyDescent="0.35">
      <c r="A1648" s="4">
        <v>45048</v>
      </c>
      <c r="B1648" s="5">
        <f t="shared" si="566"/>
        <v>5</v>
      </c>
      <c r="C1648" s="5">
        <f t="shared" si="567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1"/>
        <v>45048</v>
      </c>
      <c r="L1648" s="5">
        <f t="shared" si="568"/>
        <v>5</v>
      </c>
      <c r="M1648" s="5">
        <f t="shared" si="569"/>
        <v>2023</v>
      </c>
      <c r="N1648" s="6">
        <v>420</v>
      </c>
      <c r="P1648" s="6">
        <f t="shared" si="559"/>
        <v>420</v>
      </c>
      <c r="Q1648" s="7">
        <f t="shared" si="571"/>
        <v>3003496.7500000009</v>
      </c>
      <c r="R1648" s="44" t="str">
        <f>VLOOKUP(F1648,'Set up'!$A$2:$E$48,5,FALSE)</f>
        <v>Trsf</v>
      </c>
    </row>
    <row r="1649" spans="1:19" hidden="1" x14ac:dyDescent="0.35">
      <c r="A1649" s="4">
        <v>45052</v>
      </c>
      <c r="B1649" s="5">
        <f t="shared" si="566"/>
        <v>5</v>
      </c>
      <c r="C1649" s="5">
        <f t="shared" si="567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1"/>
        <v>45052</v>
      </c>
      <c r="L1649" s="5">
        <f t="shared" si="568"/>
        <v>5</v>
      </c>
      <c r="M1649" s="5">
        <f t="shared" si="569"/>
        <v>2023</v>
      </c>
      <c r="N1649" s="6">
        <v>3784</v>
      </c>
      <c r="P1649" s="6">
        <f t="shared" si="559"/>
        <v>3784</v>
      </c>
      <c r="Q1649" s="7">
        <f t="shared" si="571"/>
        <v>3007280.7500000009</v>
      </c>
      <c r="R1649" s="44" t="str">
        <f>VLOOKUP(F1649,'Set up'!$A$2:$E$48,5,FALSE)</f>
        <v>Trsf</v>
      </c>
    </row>
    <row r="1650" spans="1:19" hidden="1" x14ac:dyDescent="0.35">
      <c r="A1650" s="4">
        <v>45054</v>
      </c>
      <c r="B1650" s="5">
        <f t="shared" si="566"/>
        <v>5</v>
      </c>
      <c r="C1650" s="5">
        <f t="shared" si="567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1"/>
        <v>45054</v>
      </c>
      <c r="L1650" s="5">
        <f t="shared" si="568"/>
        <v>5</v>
      </c>
      <c r="M1650" s="5">
        <f t="shared" si="569"/>
        <v>2023</v>
      </c>
      <c r="N1650" s="6">
        <v>1912.5</v>
      </c>
      <c r="O1650" s="6">
        <f t="shared" ref="O1650:O1652" si="572">-N1650</f>
        <v>-1912.5</v>
      </c>
      <c r="P1650" s="6">
        <f t="shared" si="559"/>
        <v>0</v>
      </c>
      <c r="Q1650" s="7">
        <f t="shared" si="571"/>
        <v>3009193.2500000009</v>
      </c>
      <c r="R1650" s="44" t="str">
        <f>VLOOKUP(F1650,'Set up'!$A$2:$E$48,5,FALSE)</f>
        <v>Trsf</v>
      </c>
      <c r="S1650" s="1" t="s">
        <v>1588</v>
      </c>
    </row>
    <row r="1651" spans="1:19" hidden="1" x14ac:dyDescent="0.35">
      <c r="A1651" s="4">
        <v>45054</v>
      </c>
      <c r="B1651" s="5">
        <f t="shared" si="566"/>
        <v>5</v>
      </c>
      <c r="C1651" s="5">
        <f t="shared" si="567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1"/>
        <v>45054</v>
      </c>
      <c r="L1651" s="5">
        <f t="shared" si="568"/>
        <v>5</v>
      </c>
      <c r="M1651" s="5">
        <f t="shared" si="569"/>
        <v>2023</v>
      </c>
      <c r="N1651" s="6">
        <v>100</v>
      </c>
      <c r="O1651" s="6">
        <f t="shared" si="572"/>
        <v>-100</v>
      </c>
      <c r="P1651" s="6">
        <f t="shared" si="559"/>
        <v>0</v>
      </c>
      <c r="Q1651" s="7">
        <f t="shared" si="571"/>
        <v>3009293.2500000009</v>
      </c>
      <c r="R1651" s="44" t="str">
        <f>VLOOKUP(F1651,'Set up'!$A$2:$E$48,5,FALSE)</f>
        <v>Trsf</v>
      </c>
      <c r="S1651" s="1" t="s">
        <v>1589</v>
      </c>
    </row>
    <row r="1652" spans="1:19" hidden="1" x14ac:dyDescent="0.35">
      <c r="A1652" s="4">
        <v>45054</v>
      </c>
      <c r="B1652" s="5">
        <f t="shared" si="566"/>
        <v>5</v>
      </c>
      <c r="C1652" s="5">
        <f t="shared" si="567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1"/>
        <v>45054</v>
      </c>
      <c r="L1652" s="5">
        <f t="shared" si="568"/>
        <v>5</v>
      </c>
      <c r="M1652" s="5">
        <f t="shared" si="569"/>
        <v>2023</v>
      </c>
      <c r="N1652" s="6">
        <v>250</v>
      </c>
      <c r="O1652" s="6">
        <f t="shared" si="572"/>
        <v>-250</v>
      </c>
      <c r="P1652" s="6">
        <f t="shared" si="559"/>
        <v>0</v>
      </c>
      <c r="Q1652" s="7">
        <f t="shared" si="571"/>
        <v>3009543.2500000009</v>
      </c>
      <c r="R1652" s="44" t="str">
        <f>VLOOKUP(F1652,'Set up'!$A$2:$E$48,5,FALSE)</f>
        <v>Trsf</v>
      </c>
      <c r="S1652" s="1" t="s">
        <v>1590</v>
      </c>
    </row>
    <row r="1653" spans="1:19" hidden="1" x14ac:dyDescent="0.35">
      <c r="A1653" s="110">
        <v>45054</v>
      </c>
      <c r="B1653" s="111">
        <f t="shared" si="566"/>
        <v>5</v>
      </c>
      <c r="C1653" s="111">
        <f t="shared" si="567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1"/>
        <v>45054</v>
      </c>
      <c r="L1653" s="111">
        <f t="shared" si="568"/>
        <v>5</v>
      </c>
      <c r="M1653" s="111">
        <f t="shared" si="569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1"/>
        <v>3010183.2500000009</v>
      </c>
      <c r="R1653" s="44" t="str">
        <f>VLOOKUP(F1653,'Set up'!$A$2:$E$48,5,FALSE)</f>
        <v>Trsf</v>
      </c>
      <c r="S1653" s="1" t="s">
        <v>1591</v>
      </c>
    </row>
    <row r="1654" spans="1:19" hidden="1" x14ac:dyDescent="0.35">
      <c r="A1654" s="4">
        <v>45054</v>
      </c>
      <c r="B1654" s="5">
        <f t="shared" si="566"/>
        <v>5</v>
      </c>
      <c r="C1654" s="5">
        <f t="shared" si="567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1"/>
        <v>45114</v>
      </c>
      <c r="L1654" s="5">
        <f t="shared" si="568"/>
        <v>7</v>
      </c>
      <c r="M1654" s="5">
        <f t="shared" si="569"/>
        <v>2023</v>
      </c>
      <c r="N1654" s="6">
        <v>220</v>
      </c>
      <c r="O1654" s="6">
        <f t="shared" ref="O1654" si="573">-N1654</f>
        <v>-220</v>
      </c>
      <c r="P1654" s="6">
        <f t="shared" si="559"/>
        <v>0</v>
      </c>
      <c r="Q1654" s="7">
        <f t="shared" si="571"/>
        <v>3010403.2500000009</v>
      </c>
      <c r="R1654" s="44" t="str">
        <f>VLOOKUP(F1654,'Set up'!$A$2:$E$48,5,FALSE)</f>
        <v>Chq</v>
      </c>
      <c r="S1654" s="1" t="s">
        <v>2093</v>
      </c>
    </row>
    <row r="1655" spans="1:19" x14ac:dyDescent="0.35">
      <c r="A1655" s="4">
        <v>45054</v>
      </c>
      <c r="B1655" s="5">
        <f t="shared" si="566"/>
        <v>5</v>
      </c>
      <c r="C1655" s="5">
        <f t="shared" si="567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1"/>
        <v>45054</v>
      </c>
      <c r="L1655" s="5">
        <f t="shared" si="568"/>
        <v>5</v>
      </c>
      <c r="M1655" s="5">
        <f t="shared" si="569"/>
        <v>2023</v>
      </c>
      <c r="N1655" s="6">
        <v>937.5</v>
      </c>
      <c r="P1655" s="6">
        <f t="shared" si="559"/>
        <v>937.5</v>
      </c>
      <c r="Q1655" s="7">
        <f t="shared" si="571"/>
        <v>3011340.7500000009</v>
      </c>
      <c r="R1655" s="44" t="str">
        <f>VLOOKUP(F1655,'Set up'!$A$2:$E$48,5,FALSE)</f>
        <v>Trsf</v>
      </c>
    </row>
    <row r="1656" spans="1:19" x14ac:dyDescent="0.35">
      <c r="A1656" s="4">
        <v>45054</v>
      </c>
      <c r="B1656" s="5">
        <f t="shared" si="566"/>
        <v>5</v>
      </c>
      <c r="C1656" s="5">
        <f t="shared" si="567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1"/>
        <v>45054</v>
      </c>
      <c r="L1656" s="5">
        <f t="shared" si="568"/>
        <v>5</v>
      </c>
      <c r="M1656" s="5">
        <f t="shared" si="569"/>
        <v>2023</v>
      </c>
      <c r="N1656" s="6">
        <v>27060</v>
      </c>
      <c r="P1656" s="6">
        <f t="shared" si="559"/>
        <v>27060</v>
      </c>
      <c r="Q1656" s="7">
        <f t="shared" si="571"/>
        <v>3038400.7500000009</v>
      </c>
      <c r="R1656" s="44" t="str">
        <f>VLOOKUP(F1656,'Set up'!$A$2:$E$48,5,FALSE)</f>
        <v>Trsf</v>
      </c>
    </row>
    <row r="1657" spans="1:19" x14ac:dyDescent="0.35">
      <c r="A1657" s="4">
        <v>45054</v>
      </c>
      <c r="B1657" s="5">
        <f t="shared" si="566"/>
        <v>5</v>
      </c>
      <c r="C1657" s="5">
        <f t="shared" si="567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1"/>
        <v>45054</v>
      </c>
      <c r="L1657" s="5">
        <f t="shared" si="568"/>
        <v>5</v>
      </c>
      <c r="M1657" s="5">
        <f t="shared" si="569"/>
        <v>2023</v>
      </c>
      <c r="N1657" s="6">
        <v>10260</v>
      </c>
      <c r="P1657" s="6">
        <f t="shared" si="559"/>
        <v>10260</v>
      </c>
      <c r="Q1657" s="7">
        <f t="shared" si="571"/>
        <v>3048660.7500000009</v>
      </c>
      <c r="R1657" s="44" t="str">
        <f>VLOOKUP(F1657,'Set up'!$A$2:$E$48,5,FALSE)</f>
        <v>Trsf</v>
      </c>
    </row>
    <row r="1658" spans="1:19" x14ac:dyDescent="0.35">
      <c r="A1658" s="4">
        <v>45054</v>
      </c>
      <c r="B1658" s="5">
        <f t="shared" si="566"/>
        <v>5</v>
      </c>
      <c r="C1658" s="5">
        <f t="shared" si="567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1"/>
        <v>45054</v>
      </c>
      <c r="L1658" s="5">
        <f t="shared" si="568"/>
        <v>5</v>
      </c>
      <c r="M1658" s="5">
        <f t="shared" si="569"/>
        <v>2023</v>
      </c>
      <c r="N1658" s="6">
        <v>5821.2000000000007</v>
      </c>
      <c r="P1658" s="6">
        <f t="shared" si="559"/>
        <v>5821.2000000000007</v>
      </c>
      <c r="Q1658" s="7">
        <f t="shared" si="571"/>
        <v>3054481.9500000011</v>
      </c>
      <c r="R1658" s="44" t="str">
        <f>VLOOKUP(F1658,'Set up'!$A$2:$E$48,5,FALSE)</f>
        <v>Trsf</v>
      </c>
    </row>
    <row r="1659" spans="1:19" x14ac:dyDescent="0.35">
      <c r="A1659" s="4">
        <v>45054</v>
      </c>
      <c r="B1659" s="5">
        <f t="shared" si="566"/>
        <v>5</v>
      </c>
      <c r="C1659" s="5">
        <f t="shared" si="567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1"/>
        <v>45054</v>
      </c>
      <c r="L1659" s="5">
        <f t="shared" si="568"/>
        <v>5</v>
      </c>
      <c r="M1659" s="5">
        <f t="shared" si="569"/>
        <v>2023</v>
      </c>
      <c r="N1659" s="6">
        <v>760</v>
      </c>
      <c r="P1659" s="6">
        <f t="shared" si="559"/>
        <v>760</v>
      </c>
      <c r="Q1659" s="7">
        <f t="shared" si="571"/>
        <v>3055241.9500000011</v>
      </c>
      <c r="R1659" s="44" t="str">
        <f>VLOOKUP(F1659,'Set up'!$A$2:$E$48,5,FALSE)</f>
        <v>Trsf</v>
      </c>
    </row>
    <row r="1660" spans="1:19" x14ac:dyDescent="0.35">
      <c r="A1660" s="4">
        <v>45054</v>
      </c>
      <c r="B1660" s="5">
        <f t="shared" si="566"/>
        <v>5</v>
      </c>
      <c r="C1660" s="5">
        <f t="shared" si="567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1"/>
        <v>45054</v>
      </c>
      <c r="L1660" s="5">
        <f t="shared" si="568"/>
        <v>5</v>
      </c>
      <c r="M1660" s="5">
        <f t="shared" si="569"/>
        <v>2023</v>
      </c>
      <c r="N1660" s="6">
        <v>2000</v>
      </c>
      <c r="P1660" s="6">
        <f t="shared" si="559"/>
        <v>2000</v>
      </c>
      <c r="Q1660" s="7">
        <f t="shared" si="571"/>
        <v>3057241.9500000011</v>
      </c>
      <c r="R1660" s="44" t="str">
        <f>VLOOKUP(F1660,'Set up'!$A$2:$E$48,5,FALSE)</f>
        <v>Trsf</v>
      </c>
    </row>
    <row r="1661" spans="1:19" hidden="1" x14ac:dyDescent="0.35">
      <c r="A1661" s="4">
        <v>45054</v>
      </c>
      <c r="B1661" s="5">
        <f t="shared" si="566"/>
        <v>5</v>
      </c>
      <c r="C1661" s="5">
        <f t="shared" si="567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1"/>
        <v>45054</v>
      </c>
      <c r="L1661" s="5">
        <f t="shared" si="568"/>
        <v>5</v>
      </c>
      <c r="M1661" s="5">
        <f t="shared" si="569"/>
        <v>2023</v>
      </c>
      <c r="N1661" s="6">
        <v>5412</v>
      </c>
      <c r="O1661" s="6">
        <f t="shared" ref="O1661:O1668" si="574">-N1661</f>
        <v>-5412</v>
      </c>
      <c r="P1661" s="6">
        <f t="shared" si="559"/>
        <v>0</v>
      </c>
      <c r="Q1661" s="7">
        <f t="shared" si="571"/>
        <v>3062653.9500000011</v>
      </c>
      <c r="R1661" s="44" t="str">
        <f>VLOOKUP(F1661,'Set up'!$A$2:$E$48,5,FALSE)</f>
        <v>Cash</v>
      </c>
      <c r="S1661" s="1" t="s">
        <v>1595</v>
      </c>
    </row>
    <row r="1662" spans="1:19" hidden="1" x14ac:dyDescent="0.35">
      <c r="A1662" s="4">
        <v>45054</v>
      </c>
      <c r="B1662" s="5">
        <f t="shared" si="566"/>
        <v>5</v>
      </c>
      <c r="C1662" s="5">
        <f t="shared" si="567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1"/>
        <v>45054</v>
      </c>
      <c r="L1662" s="5">
        <f t="shared" si="568"/>
        <v>5</v>
      </c>
      <c r="M1662" s="5">
        <f t="shared" si="569"/>
        <v>2023</v>
      </c>
      <c r="N1662" s="6">
        <v>1185</v>
      </c>
      <c r="O1662" s="6">
        <f t="shared" si="574"/>
        <v>-1185</v>
      </c>
      <c r="P1662" s="6">
        <f t="shared" si="559"/>
        <v>0</v>
      </c>
      <c r="Q1662" s="7">
        <f t="shared" si="571"/>
        <v>3063838.9500000011</v>
      </c>
      <c r="R1662" s="44" t="str">
        <f>VLOOKUP(F1662,'Set up'!$A$2:$E$48,5,FALSE)</f>
        <v>Cash</v>
      </c>
      <c r="S1662" s="1" t="s">
        <v>1595</v>
      </c>
    </row>
    <row r="1663" spans="1:19" hidden="1" x14ac:dyDescent="0.35">
      <c r="A1663" s="4">
        <v>45054</v>
      </c>
      <c r="B1663" s="5">
        <f t="shared" si="566"/>
        <v>5</v>
      </c>
      <c r="C1663" s="5">
        <f t="shared" si="567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1"/>
        <v>45054</v>
      </c>
      <c r="L1663" s="5">
        <f t="shared" si="568"/>
        <v>5</v>
      </c>
      <c r="M1663" s="5">
        <f t="shared" si="569"/>
        <v>2023</v>
      </c>
      <c r="N1663" s="6">
        <v>640</v>
      </c>
      <c r="O1663" s="6">
        <f t="shared" si="574"/>
        <v>-640</v>
      </c>
      <c r="P1663" s="6">
        <f t="shared" si="559"/>
        <v>0</v>
      </c>
      <c r="Q1663" s="7">
        <f t="shared" si="571"/>
        <v>3064478.9500000011</v>
      </c>
      <c r="R1663" s="44" t="str">
        <f>VLOOKUP(F1663,'Set up'!$A$2:$E$48,5,FALSE)</f>
        <v>Cash</v>
      </c>
      <c r="S1663" s="1" t="s">
        <v>1595</v>
      </c>
    </row>
    <row r="1664" spans="1:19" hidden="1" x14ac:dyDescent="0.35">
      <c r="A1664" s="4">
        <v>45054</v>
      </c>
      <c r="B1664" s="5">
        <f t="shared" si="566"/>
        <v>5</v>
      </c>
      <c r="C1664" s="5">
        <f t="shared" si="567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1"/>
        <v>45054</v>
      </c>
      <c r="L1664" s="5">
        <f t="shared" si="568"/>
        <v>5</v>
      </c>
      <c r="M1664" s="5">
        <f t="shared" si="569"/>
        <v>2023</v>
      </c>
      <c r="N1664" s="6">
        <v>187.5</v>
      </c>
      <c r="O1664" s="6">
        <f t="shared" si="574"/>
        <v>-187.5</v>
      </c>
      <c r="P1664" s="6">
        <f t="shared" si="559"/>
        <v>0</v>
      </c>
      <c r="Q1664" s="7">
        <f t="shared" si="571"/>
        <v>3064666.4500000011</v>
      </c>
      <c r="R1664" s="44" t="str">
        <f>VLOOKUP(F1664,'Set up'!$A$2:$E$48,5,FALSE)</f>
        <v>Cash</v>
      </c>
      <c r="S1664" s="1" t="s">
        <v>1595</v>
      </c>
    </row>
    <row r="1665" spans="1:19" hidden="1" x14ac:dyDescent="0.35">
      <c r="A1665" s="4">
        <v>45054</v>
      </c>
      <c r="B1665" s="5">
        <f t="shared" si="566"/>
        <v>5</v>
      </c>
      <c r="C1665" s="5">
        <f t="shared" si="567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1"/>
        <v>45054</v>
      </c>
      <c r="L1665" s="5">
        <f t="shared" si="568"/>
        <v>5</v>
      </c>
      <c r="M1665" s="5">
        <f t="shared" si="569"/>
        <v>2023</v>
      </c>
      <c r="N1665" s="6">
        <v>1548</v>
      </c>
      <c r="O1665" s="6">
        <f t="shared" si="574"/>
        <v>-1548</v>
      </c>
      <c r="P1665" s="6">
        <f t="shared" si="559"/>
        <v>0</v>
      </c>
      <c r="Q1665" s="7">
        <f t="shared" si="571"/>
        <v>3066214.4500000011</v>
      </c>
      <c r="R1665" s="44" t="str">
        <f>VLOOKUP(F1665,'Set up'!$A$2:$E$48,5,FALSE)</f>
        <v>Cash</v>
      </c>
      <c r="S1665" s="1" t="s">
        <v>1595</v>
      </c>
    </row>
    <row r="1666" spans="1:19" hidden="1" x14ac:dyDescent="0.35">
      <c r="A1666" s="4">
        <v>45054</v>
      </c>
      <c r="B1666" s="5">
        <f t="shared" si="566"/>
        <v>5</v>
      </c>
      <c r="C1666" s="5">
        <f t="shared" si="567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1"/>
        <v>45054</v>
      </c>
      <c r="L1666" s="5">
        <f t="shared" si="568"/>
        <v>5</v>
      </c>
      <c r="M1666" s="5">
        <f t="shared" si="569"/>
        <v>2023</v>
      </c>
      <c r="N1666" s="6">
        <v>190</v>
      </c>
      <c r="O1666" s="6">
        <f t="shared" si="574"/>
        <v>-190</v>
      </c>
      <c r="P1666" s="6">
        <f t="shared" si="559"/>
        <v>0</v>
      </c>
      <c r="Q1666" s="7">
        <f t="shared" si="571"/>
        <v>3066404.4500000011</v>
      </c>
      <c r="R1666" s="44" t="str">
        <f>VLOOKUP(F1666,'Set up'!$A$2:$E$48,5,FALSE)</f>
        <v>Cash</v>
      </c>
      <c r="S1666" s="1" t="s">
        <v>1595</v>
      </c>
    </row>
    <row r="1667" spans="1:19" hidden="1" x14ac:dyDescent="0.35">
      <c r="A1667" s="4">
        <v>45054</v>
      </c>
      <c r="B1667" s="5">
        <f t="shared" si="566"/>
        <v>5</v>
      </c>
      <c r="C1667" s="5">
        <f t="shared" si="567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1"/>
        <v>45054</v>
      </c>
      <c r="L1667" s="5">
        <f t="shared" si="568"/>
        <v>5</v>
      </c>
      <c r="M1667" s="5">
        <f t="shared" si="569"/>
        <v>2023</v>
      </c>
      <c r="N1667" s="6">
        <v>200</v>
      </c>
      <c r="O1667" s="6">
        <f t="shared" si="574"/>
        <v>-200</v>
      </c>
      <c r="P1667" s="6">
        <f t="shared" si="559"/>
        <v>0</v>
      </c>
      <c r="Q1667" s="7">
        <f t="shared" si="571"/>
        <v>3066604.4500000011</v>
      </c>
      <c r="R1667" s="44" t="str">
        <f>VLOOKUP(F1667,'Set up'!$A$2:$E$48,5,FALSE)</f>
        <v>Cash</v>
      </c>
      <c r="S1667" s="1" t="s">
        <v>1595</v>
      </c>
    </row>
    <row r="1668" spans="1:19" hidden="1" x14ac:dyDescent="0.35">
      <c r="A1668" s="4">
        <v>45054</v>
      </c>
      <c r="B1668" s="5">
        <f t="shared" si="566"/>
        <v>5</v>
      </c>
      <c r="C1668" s="5">
        <f t="shared" si="567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1"/>
        <v>45054</v>
      </c>
      <c r="L1668" s="5">
        <f t="shared" si="568"/>
        <v>5</v>
      </c>
      <c r="M1668" s="5">
        <f t="shared" si="569"/>
        <v>2023</v>
      </c>
      <c r="N1668" s="6">
        <v>330</v>
      </c>
      <c r="O1668" s="6">
        <f t="shared" si="574"/>
        <v>-330</v>
      </c>
      <c r="P1668" s="6">
        <f t="shared" si="559"/>
        <v>0</v>
      </c>
      <c r="Q1668" s="7">
        <f t="shared" si="571"/>
        <v>3066934.4500000011</v>
      </c>
      <c r="R1668" s="44" t="str">
        <f>VLOOKUP(F1668,'Set up'!$A$2:$E$48,5,FALSE)</f>
        <v>Cash</v>
      </c>
      <c r="S1668" s="1" t="s">
        <v>1595</v>
      </c>
    </row>
    <row r="1669" spans="1:19" hidden="1" x14ac:dyDescent="0.35">
      <c r="A1669" s="4">
        <v>45058</v>
      </c>
      <c r="B1669" s="5">
        <f t="shared" si="566"/>
        <v>5</v>
      </c>
      <c r="C1669" s="5">
        <f t="shared" si="567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1"/>
        <v>45058</v>
      </c>
      <c r="L1669" s="5">
        <f t="shared" si="568"/>
        <v>5</v>
      </c>
      <c r="M1669" s="5">
        <f t="shared" si="569"/>
        <v>2023</v>
      </c>
      <c r="N1669" s="6">
        <v>3652</v>
      </c>
      <c r="O1669" s="6">
        <f>-408.5-2000-1000-243.5</f>
        <v>-3652</v>
      </c>
      <c r="P1669" s="6">
        <f t="shared" si="559"/>
        <v>0</v>
      </c>
      <c r="Q1669" s="7">
        <f t="shared" si="571"/>
        <v>3070586.4500000011</v>
      </c>
      <c r="R1669" s="44" t="str">
        <f>VLOOKUP(F1669,'Set up'!$A$2:$E$48,5,FALSE)</f>
        <v>Trsf</v>
      </c>
      <c r="S1669" s="1" t="s">
        <v>2133</v>
      </c>
    </row>
    <row r="1670" spans="1:19" hidden="1" x14ac:dyDescent="0.35">
      <c r="A1670" s="4">
        <v>45058</v>
      </c>
      <c r="B1670" s="5">
        <f t="shared" si="566"/>
        <v>5</v>
      </c>
      <c r="C1670" s="5">
        <f t="shared" si="567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1"/>
        <v>45058</v>
      </c>
      <c r="L1670" s="5">
        <f t="shared" si="568"/>
        <v>5</v>
      </c>
      <c r="M1670" s="5">
        <f t="shared" si="569"/>
        <v>2023</v>
      </c>
      <c r="N1670" s="6">
        <v>421.2</v>
      </c>
      <c r="O1670" s="6">
        <f t="shared" ref="O1670:O1673" si="575">-N1670</f>
        <v>-421.2</v>
      </c>
      <c r="P1670" s="6">
        <f t="shared" si="559"/>
        <v>0</v>
      </c>
      <c r="Q1670" s="7">
        <f t="shared" si="571"/>
        <v>3071007.6500000013</v>
      </c>
      <c r="R1670" s="44" t="str">
        <f>VLOOKUP(F1670,'Set up'!$A$2:$E$48,5,FALSE)</f>
        <v>Trsf</v>
      </c>
      <c r="S1670" s="1" t="s">
        <v>2134</v>
      </c>
    </row>
    <row r="1671" spans="1:19" hidden="1" x14ac:dyDescent="0.35">
      <c r="A1671" s="4">
        <v>45058</v>
      </c>
      <c r="B1671" s="5">
        <f t="shared" si="566"/>
        <v>5</v>
      </c>
      <c r="C1671" s="5">
        <f t="shared" si="567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1"/>
        <v>45058</v>
      </c>
      <c r="L1671" s="5">
        <f t="shared" si="568"/>
        <v>5</v>
      </c>
      <c r="M1671" s="5">
        <f t="shared" si="569"/>
        <v>2023</v>
      </c>
      <c r="N1671" s="6">
        <v>187.5</v>
      </c>
      <c r="O1671" s="6">
        <f t="shared" si="575"/>
        <v>-187.5</v>
      </c>
      <c r="P1671" s="6">
        <f t="shared" si="559"/>
        <v>0</v>
      </c>
      <c r="Q1671" s="7">
        <f t="shared" si="571"/>
        <v>3071195.1500000013</v>
      </c>
      <c r="R1671" s="44" t="str">
        <f>VLOOKUP(F1671,'Set up'!$A$2:$E$48,5,FALSE)</f>
        <v>Trsf</v>
      </c>
      <c r="S1671" s="1" t="s">
        <v>2135</v>
      </c>
    </row>
    <row r="1672" spans="1:19" hidden="1" x14ac:dyDescent="0.35">
      <c r="A1672" s="4">
        <v>45058</v>
      </c>
      <c r="B1672" s="5">
        <f t="shared" si="566"/>
        <v>5</v>
      </c>
      <c r="C1672" s="5">
        <f t="shared" si="567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1"/>
        <v>45058</v>
      </c>
      <c r="L1672" s="5">
        <f t="shared" si="568"/>
        <v>5</v>
      </c>
      <c r="M1672" s="5">
        <f t="shared" si="569"/>
        <v>2023</v>
      </c>
      <c r="N1672" s="6">
        <v>420</v>
      </c>
      <c r="O1672" s="6">
        <f t="shared" si="575"/>
        <v>-420</v>
      </c>
      <c r="P1672" s="6">
        <f t="shared" si="559"/>
        <v>0</v>
      </c>
      <c r="Q1672" s="7">
        <f t="shared" si="571"/>
        <v>3071615.1500000013</v>
      </c>
      <c r="R1672" s="44" t="str">
        <f>VLOOKUP(F1672,'Set up'!$A$2:$E$48,5,FALSE)</f>
        <v>Trsf</v>
      </c>
      <c r="S1672" s="1" t="s">
        <v>2136</v>
      </c>
    </row>
    <row r="1673" spans="1:19" hidden="1" x14ac:dyDescent="0.35">
      <c r="A1673" s="4">
        <v>45058</v>
      </c>
      <c r="B1673" s="5">
        <f t="shared" si="566"/>
        <v>5</v>
      </c>
      <c r="C1673" s="5">
        <f t="shared" si="567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1"/>
        <v>45058</v>
      </c>
      <c r="L1673" s="5">
        <f t="shared" si="568"/>
        <v>5</v>
      </c>
      <c r="M1673" s="5">
        <f t="shared" si="569"/>
        <v>2023</v>
      </c>
      <c r="N1673" s="6">
        <v>105</v>
      </c>
      <c r="O1673" s="6">
        <f t="shared" si="575"/>
        <v>-105</v>
      </c>
      <c r="P1673" s="6">
        <f t="shared" si="559"/>
        <v>0</v>
      </c>
      <c r="Q1673" s="7">
        <f t="shared" si="571"/>
        <v>3071720.1500000013</v>
      </c>
      <c r="R1673" s="44" t="str">
        <f>VLOOKUP(F1673,'Set up'!$A$2:$E$48,5,FALSE)</f>
        <v>Trsf</v>
      </c>
      <c r="S1673" s="1" t="s">
        <v>2137</v>
      </c>
    </row>
    <row r="1674" spans="1:19" hidden="1" x14ac:dyDescent="0.35">
      <c r="A1674" s="4">
        <v>45056</v>
      </c>
      <c r="B1674" s="5">
        <f t="shared" si="566"/>
        <v>5</v>
      </c>
      <c r="C1674" s="5">
        <f t="shared" si="567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1"/>
        <v>45176</v>
      </c>
      <c r="L1674" s="5">
        <f t="shared" si="568"/>
        <v>9</v>
      </c>
      <c r="M1674" s="5">
        <f t="shared" si="569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1"/>
        <v>3081752.1500000013</v>
      </c>
      <c r="R1674" s="44" t="str">
        <f>VLOOKUP(F1674,'Set up'!$A$2:$E$48,5,FALSE)</f>
        <v>Trsf</v>
      </c>
      <c r="S1674" s="1" t="s">
        <v>1860</v>
      </c>
    </row>
    <row r="1675" spans="1:19" hidden="1" x14ac:dyDescent="0.35">
      <c r="A1675" s="4">
        <v>45056</v>
      </c>
      <c r="B1675" s="5">
        <f t="shared" si="566"/>
        <v>5</v>
      </c>
      <c r="C1675" s="5">
        <f t="shared" si="567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1"/>
        <v>45176</v>
      </c>
      <c r="L1675" s="5">
        <f t="shared" si="568"/>
        <v>9</v>
      </c>
      <c r="M1675" s="5">
        <f t="shared" si="569"/>
        <v>2023</v>
      </c>
      <c r="N1675" s="6">
        <v>1206</v>
      </c>
      <c r="O1675" s="6">
        <f>-N1675</f>
        <v>-1206</v>
      </c>
      <c r="P1675" s="6">
        <f t="shared" si="559"/>
        <v>0</v>
      </c>
      <c r="Q1675" s="7">
        <f t="shared" si="571"/>
        <v>3082958.1500000013</v>
      </c>
      <c r="R1675" s="44" t="str">
        <f>VLOOKUP(F1675,'Set up'!$A$2:$E$48,5,FALSE)</f>
        <v>Trsf</v>
      </c>
      <c r="S1675" s="1" t="s">
        <v>1860</v>
      </c>
    </row>
    <row r="1676" spans="1:19" hidden="1" x14ac:dyDescent="0.35">
      <c r="A1676" s="4">
        <v>45056</v>
      </c>
      <c r="B1676" s="5">
        <f t="shared" si="566"/>
        <v>5</v>
      </c>
      <c r="C1676" s="5">
        <f t="shared" si="567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1"/>
        <v>45176</v>
      </c>
      <c r="L1676" s="5">
        <f t="shared" si="568"/>
        <v>9</v>
      </c>
      <c r="M1676" s="5">
        <f t="shared" si="569"/>
        <v>2023</v>
      </c>
      <c r="N1676" s="6">
        <v>575</v>
      </c>
      <c r="O1676" s="6">
        <f>-N1676</f>
        <v>-575</v>
      </c>
      <c r="P1676" s="6">
        <f t="shared" si="559"/>
        <v>0</v>
      </c>
      <c r="Q1676" s="7">
        <f t="shared" si="571"/>
        <v>3083533.1500000013</v>
      </c>
      <c r="R1676" s="44" t="str">
        <f>VLOOKUP(F1676,'Set up'!$A$2:$E$48,5,FALSE)</f>
        <v>Trsf</v>
      </c>
      <c r="S1676" s="1" t="s">
        <v>1860</v>
      </c>
    </row>
    <row r="1677" spans="1:19" hidden="1" x14ac:dyDescent="0.35">
      <c r="A1677" s="4">
        <v>45061</v>
      </c>
      <c r="B1677" s="5">
        <f t="shared" si="566"/>
        <v>5</v>
      </c>
      <c r="C1677" s="5">
        <f t="shared" si="567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1"/>
        <v>45091</v>
      </c>
      <c r="L1677" s="5">
        <f t="shared" si="568"/>
        <v>6</v>
      </c>
      <c r="M1677" s="5">
        <f t="shared" si="569"/>
        <v>2023</v>
      </c>
      <c r="N1677" s="6">
        <v>7480</v>
      </c>
      <c r="O1677" s="6">
        <f t="shared" ref="O1677:O1683" si="576">-N1677</f>
        <v>-7480</v>
      </c>
      <c r="P1677" s="6">
        <f t="shared" si="559"/>
        <v>0</v>
      </c>
      <c r="Q1677" s="7">
        <f t="shared" si="571"/>
        <v>3091013.1500000013</v>
      </c>
      <c r="R1677" s="44" t="str">
        <f>VLOOKUP(F1677,'Set up'!$A$2:$E$48,5,FALSE)</f>
        <v>Chq</v>
      </c>
      <c r="S1677" s="1" t="s">
        <v>1692</v>
      </c>
    </row>
    <row r="1678" spans="1:19" hidden="1" x14ac:dyDescent="0.35">
      <c r="A1678" s="4">
        <v>45061</v>
      </c>
      <c r="B1678" s="5">
        <f t="shared" si="566"/>
        <v>5</v>
      </c>
      <c r="C1678" s="5">
        <f t="shared" si="567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1"/>
        <v>45091</v>
      </c>
      <c r="L1678" s="5">
        <f t="shared" si="568"/>
        <v>6</v>
      </c>
      <c r="M1678" s="5">
        <f t="shared" si="569"/>
        <v>2023</v>
      </c>
      <c r="N1678" s="6">
        <v>2613</v>
      </c>
      <c r="O1678" s="6">
        <f t="shared" si="576"/>
        <v>-2613</v>
      </c>
      <c r="P1678" s="6">
        <f t="shared" si="559"/>
        <v>0</v>
      </c>
      <c r="Q1678" s="7">
        <f t="shared" si="571"/>
        <v>3093626.1500000013</v>
      </c>
      <c r="R1678" s="44" t="str">
        <f>VLOOKUP(F1678,'Set up'!$A$2:$E$48,5,FALSE)</f>
        <v>Chq</v>
      </c>
      <c r="S1678" s="1" t="s">
        <v>1692</v>
      </c>
    </row>
    <row r="1679" spans="1:19" hidden="1" x14ac:dyDescent="0.35">
      <c r="A1679" s="4">
        <v>45061</v>
      </c>
      <c r="B1679" s="5">
        <f t="shared" si="566"/>
        <v>5</v>
      </c>
      <c r="C1679" s="5">
        <f t="shared" si="567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1"/>
        <v>45091</v>
      </c>
      <c r="L1679" s="5">
        <f t="shared" si="568"/>
        <v>6</v>
      </c>
      <c r="M1679" s="5">
        <f t="shared" si="569"/>
        <v>2023</v>
      </c>
      <c r="N1679" s="6">
        <v>144</v>
      </c>
      <c r="O1679" s="6">
        <f t="shared" si="576"/>
        <v>-144</v>
      </c>
      <c r="P1679" s="6">
        <f t="shared" si="559"/>
        <v>0</v>
      </c>
      <c r="Q1679" s="7">
        <f t="shared" si="571"/>
        <v>3093770.1500000013</v>
      </c>
      <c r="R1679" s="44" t="str">
        <f>VLOOKUP(F1679,'Set up'!$A$2:$E$48,5,FALSE)</f>
        <v>Chq</v>
      </c>
      <c r="S1679" s="1" t="s">
        <v>1692</v>
      </c>
    </row>
    <row r="1680" spans="1:19" hidden="1" x14ac:dyDescent="0.35">
      <c r="A1680" s="4">
        <v>45061</v>
      </c>
      <c r="B1680" s="5">
        <f t="shared" si="566"/>
        <v>5</v>
      </c>
      <c r="C1680" s="5">
        <f t="shared" si="567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1"/>
        <v>45091</v>
      </c>
      <c r="L1680" s="5">
        <f t="shared" si="568"/>
        <v>6</v>
      </c>
      <c r="M1680" s="5">
        <f t="shared" si="569"/>
        <v>2023</v>
      </c>
      <c r="N1680" s="6">
        <v>285</v>
      </c>
      <c r="O1680" s="6">
        <f t="shared" si="576"/>
        <v>-285</v>
      </c>
      <c r="P1680" s="6">
        <f t="shared" si="559"/>
        <v>0</v>
      </c>
      <c r="Q1680" s="7">
        <f t="shared" si="571"/>
        <v>3094055.1500000013</v>
      </c>
      <c r="R1680" s="44" t="str">
        <f>VLOOKUP(F1680,'Set up'!$A$2:$E$48,5,FALSE)</f>
        <v>Chq</v>
      </c>
      <c r="S1680" s="1" t="s">
        <v>1692</v>
      </c>
    </row>
    <row r="1681" spans="1:19" hidden="1" x14ac:dyDescent="0.35">
      <c r="A1681" s="4">
        <v>45061</v>
      </c>
      <c r="B1681" s="5">
        <f t="shared" si="566"/>
        <v>5</v>
      </c>
      <c r="C1681" s="5">
        <f t="shared" si="567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1"/>
        <v>45091</v>
      </c>
      <c r="L1681" s="5">
        <f t="shared" si="568"/>
        <v>6</v>
      </c>
      <c r="M1681" s="5">
        <f t="shared" si="569"/>
        <v>2023</v>
      </c>
      <c r="N1681" s="6">
        <v>312.5</v>
      </c>
      <c r="O1681" s="6">
        <f t="shared" si="576"/>
        <v>-312.5</v>
      </c>
      <c r="P1681" s="6">
        <f t="shared" si="559"/>
        <v>0</v>
      </c>
      <c r="Q1681" s="7">
        <f t="shared" si="571"/>
        <v>3094367.6500000013</v>
      </c>
      <c r="R1681" s="44" t="str">
        <f>VLOOKUP(F1681,'Set up'!$A$2:$E$48,5,FALSE)</f>
        <v>Chq</v>
      </c>
      <c r="S1681" s="1" t="s">
        <v>1692</v>
      </c>
    </row>
    <row r="1682" spans="1:19" hidden="1" x14ac:dyDescent="0.35">
      <c r="A1682" s="4">
        <v>45061</v>
      </c>
      <c r="B1682" s="5">
        <f t="shared" si="566"/>
        <v>5</v>
      </c>
      <c r="C1682" s="5">
        <f t="shared" si="567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1"/>
        <v>45091</v>
      </c>
      <c r="L1682" s="5">
        <f t="shared" si="568"/>
        <v>6</v>
      </c>
      <c r="M1682" s="5">
        <f t="shared" si="569"/>
        <v>2023</v>
      </c>
      <c r="N1682" s="6">
        <v>520</v>
      </c>
      <c r="O1682" s="6">
        <f t="shared" si="576"/>
        <v>-520</v>
      </c>
      <c r="P1682" s="6">
        <f t="shared" si="559"/>
        <v>0</v>
      </c>
      <c r="Q1682" s="7">
        <f t="shared" si="571"/>
        <v>3094887.6500000013</v>
      </c>
      <c r="R1682" s="44" t="str">
        <f>VLOOKUP(F1682,'Set up'!$A$2:$E$48,5,FALSE)</f>
        <v>Chq</v>
      </c>
      <c r="S1682" s="1" t="s">
        <v>1692</v>
      </c>
    </row>
    <row r="1683" spans="1:19" hidden="1" x14ac:dyDescent="0.35">
      <c r="A1683" s="4">
        <v>45061</v>
      </c>
      <c r="B1683" s="5">
        <f t="shared" si="566"/>
        <v>5</v>
      </c>
      <c r="C1683" s="5">
        <f t="shared" si="567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1"/>
        <v>45091</v>
      </c>
      <c r="L1683" s="5">
        <f t="shared" si="568"/>
        <v>6</v>
      </c>
      <c r="M1683" s="5">
        <f t="shared" si="569"/>
        <v>2023</v>
      </c>
      <c r="N1683" s="6">
        <v>1860</v>
      </c>
      <c r="O1683" s="6">
        <f t="shared" si="576"/>
        <v>-1860</v>
      </c>
      <c r="P1683" s="6">
        <f t="shared" si="559"/>
        <v>0</v>
      </c>
      <c r="Q1683" s="7">
        <f t="shared" si="571"/>
        <v>3096747.6500000013</v>
      </c>
      <c r="R1683" s="44" t="str">
        <f>VLOOKUP(F1683,'Set up'!$A$2:$E$48,5,FALSE)</f>
        <v>Chq</v>
      </c>
      <c r="S1683" s="1" t="s">
        <v>1692</v>
      </c>
    </row>
    <row r="1684" spans="1:19" hidden="1" x14ac:dyDescent="0.35">
      <c r="A1684" s="4">
        <v>45063</v>
      </c>
      <c r="B1684" s="5">
        <f t="shared" si="566"/>
        <v>5</v>
      </c>
      <c r="C1684" s="5">
        <f t="shared" si="567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1"/>
        <v>45108</v>
      </c>
      <c r="L1684" s="5">
        <f t="shared" si="568"/>
        <v>7</v>
      </c>
      <c r="M1684" s="5">
        <f t="shared" si="569"/>
        <v>2023</v>
      </c>
      <c r="N1684" s="6">
        <v>3872</v>
      </c>
      <c r="O1684" s="6">
        <f>-1500-1500-872</f>
        <v>-3872</v>
      </c>
      <c r="P1684" s="6">
        <f t="shared" si="559"/>
        <v>0</v>
      </c>
      <c r="Q1684" s="7">
        <f t="shared" si="571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hidden="1" x14ac:dyDescent="0.35">
      <c r="A1685" s="4">
        <v>45063</v>
      </c>
      <c r="B1685" s="5">
        <f t="shared" si="566"/>
        <v>5</v>
      </c>
      <c r="C1685" s="5">
        <f t="shared" si="567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1"/>
        <v>45108</v>
      </c>
      <c r="L1685" s="5">
        <f t="shared" si="568"/>
        <v>7</v>
      </c>
      <c r="M1685" s="5">
        <f t="shared" si="569"/>
        <v>2023</v>
      </c>
      <c r="N1685" s="6">
        <v>420</v>
      </c>
      <c r="O1685" s="6">
        <f>-N1685</f>
        <v>-420</v>
      </c>
      <c r="P1685" s="6">
        <f t="shared" ref="P1685:P1707" si="577">SUM(N1685+O1685)</f>
        <v>0</v>
      </c>
      <c r="Q1685" s="7">
        <f t="shared" si="571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hidden="1" x14ac:dyDescent="0.35">
      <c r="A1686" s="4">
        <v>45063</v>
      </c>
      <c r="B1686" s="5">
        <f t="shared" si="566"/>
        <v>5</v>
      </c>
      <c r="C1686" s="5">
        <f t="shared" si="567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1"/>
        <v>45063</v>
      </c>
      <c r="L1686" s="5">
        <f t="shared" si="568"/>
        <v>5</v>
      </c>
      <c r="M1686" s="5">
        <f t="shared" si="569"/>
        <v>2023</v>
      </c>
      <c r="N1686" s="6">
        <v>280</v>
      </c>
      <c r="O1686" s="6">
        <f t="shared" ref="O1686:O1692" si="578">-N1686</f>
        <v>-280</v>
      </c>
      <c r="P1686" s="6">
        <f t="shared" si="577"/>
        <v>0</v>
      </c>
      <c r="Q1686" s="7">
        <f t="shared" si="571"/>
        <v>3101319.6500000013</v>
      </c>
      <c r="R1686" s="44" t="str">
        <f>VLOOKUP(F1686,'Set up'!$A$2:$E$48,5,FALSE)</f>
        <v>Trsf</v>
      </c>
      <c r="S1686" s="1" t="s">
        <v>1592</v>
      </c>
    </row>
    <row r="1687" spans="1:19" hidden="1" x14ac:dyDescent="0.35">
      <c r="A1687" s="4">
        <v>45063</v>
      </c>
      <c r="B1687" s="5">
        <f t="shared" si="566"/>
        <v>5</v>
      </c>
      <c r="C1687" s="5">
        <f t="shared" si="567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1"/>
        <v>45063</v>
      </c>
      <c r="L1687" s="5">
        <f t="shared" si="568"/>
        <v>5</v>
      </c>
      <c r="M1687" s="5">
        <f t="shared" si="569"/>
        <v>2023</v>
      </c>
      <c r="N1687" s="6">
        <v>258</v>
      </c>
      <c r="O1687" s="6">
        <f t="shared" si="578"/>
        <v>-258</v>
      </c>
      <c r="P1687" s="6">
        <f t="shared" si="577"/>
        <v>0</v>
      </c>
      <c r="Q1687" s="7">
        <f t="shared" si="571"/>
        <v>3101577.6500000013</v>
      </c>
      <c r="R1687" s="44" t="str">
        <f>VLOOKUP(F1687,'Set up'!$A$2:$E$48,5,FALSE)</f>
        <v>Trsf</v>
      </c>
      <c r="S1687" s="1" t="s">
        <v>1592</v>
      </c>
    </row>
    <row r="1688" spans="1:19" hidden="1" x14ac:dyDescent="0.35">
      <c r="A1688" s="4">
        <v>45063</v>
      </c>
      <c r="B1688" s="5">
        <f t="shared" si="566"/>
        <v>5</v>
      </c>
      <c r="C1688" s="5">
        <f t="shared" si="567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79">A1688+J1688</f>
        <v>45063</v>
      </c>
      <c r="L1688" s="5">
        <f t="shared" si="568"/>
        <v>5</v>
      </c>
      <c r="M1688" s="5">
        <f t="shared" si="569"/>
        <v>2023</v>
      </c>
      <c r="N1688" s="6">
        <v>105</v>
      </c>
      <c r="O1688" s="6">
        <f t="shared" si="578"/>
        <v>-105</v>
      </c>
      <c r="P1688" s="6">
        <f t="shared" si="577"/>
        <v>0</v>
      </c>
      <c r="Q1688" s="7">
        <f t="shared" si="571"/>
        <v>3101682.6500000013</v>
      </c>
      <c r="R1688" s="44" t="str">
        <f>VLOOKUP(F1688,'Set up'!$A$2:$E$48,5,FALSE)</f>
        <v>Trsf</v>
      </c>
      <c r="S1688" s="1" t="s">
        <v>1592</v>
      </c>
    </row>
    <row r="1689" spans="1:19" hidden="1" x14ac:dyDescent="0.35">
      <c r="A1689" s="4">
        <v>45063</v>
      </c>
      <c r="B1689" s="5">
        <f t="shared" si="566"/>
        <v>5</v>
      </c>
      <c r="C1689" s="5">
        <f t="shared" si="567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79"/>
        <v>45063</v>
      </c>
      <c r="L1689" s="5">
        <f t="shared" si="568"/>
        <v>5</v>
      </c>
      <c r="M1689" s="5">
        <f t="shared" si="569"/>
        <v>2023</v>
      </c>
      <c r="N1689" s="6">
        <v>55</v>
      </c>
      <c r="O1689" s="6">
        <f t="shared" si="578"/>
        <v>-55</v>
      </c>
      <c r="P1689" s="6">
        <f t="shared" si="577"/>
        <v>0</v>
      </c>
      <c r="Q1689" s="7">
        <f t="shared" si="571"/>
        <v>3101737.6500000013</v>
      </c>
      <c r="R1689" s="44" t="str">
        <f>VLOOKUP(F1689,'Set up'!$A$2:$E$48,5,FALSE)</f>
        <v>Trsf</v>
      </c>
      <c r="S1689" s="1" t="s">
        <v>1592</v>
      </c>
    </row>
    <row r="1690" spans="1:19" hidden="1" x14ac:dyDescent="0.35">
      <c r="A1690" s="4">
        <v>45063</v>
      </c>
      <c r="B1690" s="5">
        <f t="shared" si="566"/>
        <v>5</v>
      </c>
      <c r="C1690" s="5">
        <f t="shared" si="567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79"/>
        <v>45063</v>
      </c>
      <c r="L1690" s="5">
        <f t="shared" si="568"/>
        <v>5</v>
      </c>
      <c r="M1690" s="5">
        <f t="shared" si="569"/>
        <v>2023</v>
      </c>
      <c r="N1690" s="6">
        <v>1870</v>
      </c>
      <c r="O1690" s="6">
        <f t="shared" si="578"/>
        <v>-1870</v>
      </c>
      <c r="P1690" s="6">
        <f t="shared" si="577"/>
        <v>0</v>
      </c>
      <c r="Q1690" s="7">
        <f t="shared" si="571"/>
        <v>3103607.6500000013</v>
      </c>
      <c r="R1690" s="44" t="str">
        <f>VLOOKUP(F1690,'Set up'!$A$2:$E$48,5,FALSE)</f>
        <v>PD Chq</v>
      </c>
      <c r="S1690" s="1" t="s">
        <v>2328</v>
      </c>
    </row>
    <row r="1691" spans="1:19" hidden="1" x14ac:dyDescent="0.35">
      <c r="A1691" s="4">
        <v>45063</v>
      </c>
      <c r="B1691" s="5">
        <f t="shared" si="566"/>
        <v>5</v>
      </c>
      <c r="C1691" s="5">
        <f t="shared" si="567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79"/>
        <v>45063</v>
      </c>
      <c r="L1691" s="5">
        <f t="shared" si="568"/>
        <v>5</v>
      </c>
      <c r="M1691" s="5">
        <f t="shared" si="569"/>
        <v>2023</v>
      </c>
      <c r="N1691" s="6">
        <v>510</v>
      </c>
      <c r="O1691" s="6">
        <f t="shared" si="578"/>
        <v>-510</v>
      </c>
      <c r="P1691" s="6">
        <f t="shared" si="577"/>
        <v>0</v>
      </c>
      <c r="Q1691" s="7">
        <f t="shared" si="571"/>
        <v>3104117.6500000013</v>
      </c>
      <c r="R1691" s="44" t="str">
        <f>VLOOKUP(F1691,'Set up'!$A$2:$E$48,5,FALSE)</f>
        <v>PD Chq</v>
      </c>
      <c r="S1691" s="1" t="s">
        <v>2328</v>
      </c>
    </row>
    <row r="1692" spans="1:19" hidden="1" x14ac:dyDescent="0.35">
      <c r="A1692" s="4">
        <v>45063</v>
      </c>
      <c r="B1692" s="5">
        <f t="shared" si="566"/>
        <v>5</v>
      </c>
      <c r="C1692" s="5">
        <f t="shared" si="567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79"/>
        <v>45063</v>
      </c>
      <c r="L1692" s="5">
        <f t="shared" si="568"/>
        <v>5</v>
      </c>
      <c r="M1692" s="5">
        <f t="shared" si="569"/>
        <v>2023</v>
      </c>
      <c r="N1692" s="6">
        <v>95</v>
      </c>
      <c r="O1692" s="6">
        <f t="shared" si="578"/>
        <v>-95</v>
      </c>
      <c r="P1692" s="6">
        <f t="shared" si="577"/>
        <v>0</v>
      </c>
      <c r="Q1692" s="7">
        <f t="shared" si="571"/>
        <v>3104212.6500000013</v>
      </c>
      <c r="R1692" s="44" t="str">
        <f>VLOOKUP(F1692,'Set up'!$A$2:$E$48,5,FALSE)</f>
        <v>PD Chq</v>
      </c>
      <c r="S1692" s="1" t="s">
        <v>2328</v>
      </c>
    </row>
    <row r="1693" spans="1:19" hidden="1" x14ac:dyDescent="0.35">
      <c r="A1693" s="4">
        <v>45063</v>
      </c>
      <c r="B1693" s="5">
        <f t="shared" si="566"/>
        <v>5</v>
      </c>
      <c r="C1693" s="5">
        <f t="shared" si="567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79"/>
        <v>45063</v>
      </c>
      <c r="L1693" s="5">
        <f t="shared" si="568"/>
        <v>5</v>
      </c>
      <c r="M1693" s="5">
        <f t="shared" si="569"/>
        <v>2023</v>
      </c>
      <c r="N1693" s="6">
        <v>7304</v>
      </c>
      <c r="O1693" s="6">
        <f t="shared" ref="O1693:O1700" si="580">-N1693</f>
        <v>-7304</v>
      </c>
      <c r="P1693" s="6">
        <f t="shared" si="577"/>
        <v>0</v>
      </c>
      <c r="Q1693" s="7">
        <f t="shared" si="571"/>
        <v>3111516.6500000013</v>
      </c>
      <c r="R1693" s="44" t="str">
        <f>VLOOKUP(F1693,'Set up'!$A$2:$E$48,5,FALSE)</f>
        <v>Chq</v>
      </c>
      <c r="S1693" s="1" t="s">
        <v>1599</v>
      </c>
    </row>
    <row r="1694" spans="1:19" hidden="1" x14ac:dyDescent="0.35">
      <c r="A1694" s="4" t="s">
        <v>1553</v>
      </c>
      <c r="B1694" s="5">
        <f t="shared" si="566"/>
        <v>5</v>
      </c>
      <c r="C1694" s="5">
        <f t="shared" si="567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79"/>
        <v>45064</v>
      </c>
      <c r="L1694" s="5">
        <f t="shared" si="568"/>
        <v>5</v>
      </c>
      <c r="M1694" s="5">
        <f t="shared" si="569"/>
        <v>2023</v>
      </c>
      <c r="N1694" s="6">
        <v>2133</v>
      </c>
      <c r="O1694" s="6">
        <f t="shared" si="580"/>
        <v>-2133</v>
      </c>
      <c r="P1694" s="6">
        <f t="shared" si="577"/>
        <v>0</v>
      </c>
      <c r="Q1694" s="7">
        <f t="shared" si="571"/>
        <v>3113649.6500000013</v>
      </c>
      <c r="R1694" s="44" t="str">
        <f>VLOOKUP(F1694,'Set up'!$A$2:$E$48,5,FALSE)</f>
        <v>Chq</v>
      </c>
      <c r="S1694" s="1" t="s">
        <v>1600</v>
      </c>
    </row>
    <row r="1695" spans="1:19" hidden="1" x14ac:dyDescent="0.35">
      <c r="A1695" s="4" t="s">
        <v>1553</v>
      </c>
      <c r="B1695" s="5">
        <f t="shared" si="566"/>
        <v>5</v>
      </c>
      <c r="C1695" s="5">
        <f t="shared" si="567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79"/>
        <v>45064</v>
      </c>
      <c r="L1695" s="5">
        <f t="shared" si="568"/>
        <v>5</v>
      </c>
      <c r="M1695" s="5">
        <f t="shared" si="569"/>
        <v>2023</v>
      </c>
      <c r="N1695" s="6">
        <v>1279.8000000000002</v>
      </c>
      <c r="O1695" s="6">
        <f t="shared" si="580"/>
        <v>-1279.8000000000002</v>
      </c>
      <c r="P1695" s="6">
        <f t="shared" si="577"/>
        <v>0</v>
      </c>
      <c r="Q1695" s="7">
        <f t="shared" si="571"/>
        <v>3114929.4500000011</v>
      </c>
      <c r="R1695" s="44" t="str">
        <f>VLOOKUP(F1695,'Set up'!$A$2:$E$48,5,FALSE)</f>
        <v>Chq</v>
      </c>
      <c r="S1695" s="1" t="s">
        <v>1601</v>
      </c>
    </row>
    <row r="1696" spans="1:19" hidden="1" x14ac:dyDescent="0.35">
      <c r="A1696" s="4" t="s">
        <v>1553</v>
      </c>
      <c r="B1696" s="5">
        <f t="shared" si="566"/>
        <v>5</v>
      </c>
      <c r="C1696" s="5">
        <f t="shared" si="567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79"/>
        <v>45064</v>
      </c>
      <c r="L1696" s="5">
        <f t="shared" si="568"/>
        <v>5</v>
      </c>
      <c r="M1696" s="5">
        <f t="shared" si="569"/>
        <v>2023</v>
      </c>
      <c r="N1696" s="6">
        <v>1290</v>
      </c>
      <c r="O1696" s="6">
        <f t="shared" si="580"/>
        <v>-1290</v>
      </c>
      <c r="P1696" s="6">
        <f t="shared" si="577"/>
        <v>0</v>
      </c>
      <c r="Q1696" s="7">
        <f t="shared" si="571"/>
        <v>3116219.4500000011</v>
      </c>
      <c r="R1696" s="44" t="str">
        <f>VLOOKUP(F1696,'Set up'!$A$2:$E$48,5,FALSE)</f>
        <v>Chq</v>
      </c>
      <c r="S1696" s="1" t="s">
        <v>1602</v>
      </c>
    </row>
    <row r="1697" spans="1:19" hidden="1" x14ac:dyDescent="0.35">
      <c r="A1697" s="4" t="s">
        <v>1553</v>
      </c>
      <c r="B1697" s="5">
        <f t="shared" si="566"/>
        <v>5</v>
      </c>
      <c r="C1697" s="5">
        <f t="shared" si="567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79"/>
        <v>45064</v>
      </c>
      <c r="L1697" s="5">
        <f t="shared" si="568"/>
        <v>5</v>
      </c>
      <c r="M1697" s="5">
        <f t="shared" si="569"/>
        <v>2023</v>
      </c>
      <c r="N1697" s="6">
        <v>150</v>
      </c>
      <c r="O1697" s="6">
        <f t="shared" si="580"/>
        <v>-150</v>
      </c>
      <c r="P1697" s="6">
        <f t="shared" si="577"/>
        <v>0</v>
      </c>
      <c r="Q1697" s="7">
        <f t="shared" si="571"/>
        <v>3116369.4500000011</v>
      </c>
      <c r="R1697" s="44" t="str">
        <f>VLOOKUP(F1697,'Set up'!$A$2:$E$48,5,FALSE)</f>
        <v>Chq</v>
      </c>
      <c r="S1697" s="1" t="s">
        <v>1603</v>
      </c>
    </row>
    <row r="1698" spans="1:19" hidden="1" x14ac:dyDescent="0.35">
      <c r="A1698" s="4" t="s">
        <v>1553</v>
      </c>
      <c r="B1698" s="5">
        <f t="shared" ref="B1698:B1706" si="581">MONTH(A1698)</f>
        <v>5</v>
      </c>
      <c r="C1698" s="5">
        <f t="shared" ref="C1698:C1706" si="582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79"/>
        <v>45064</v>
      </c>
      <c r="L1698" s="5">
        <f t="shared" ref="L1698:L1707" si="583">MONTH(K1698)</f>
        <v>5</v>
      </c>
      <c r="M1698" s="5">
        <f t="shared" ref="M1698:M1707" si="584">YEAR(K1698)</f>
        <v>2023</v>
      </c>
      <c r="N1698" s="6">
        <v>1600</v>
      </c>
      <c r="O1698" s="6">
        <f t="shared" si="580"/>
        <v>-1600</v>
      </c>
      <c r="P1698" s="6">
        <f t="shared" si="577"/>
        <v>0</v>
      </c>
      <c r="Q1698" s="7">
        <f t="shared" ref="Q1698:Q1707" si="585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hidden="1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79"/>
        <v>45064</v>
      </c>
      <c r="L1699" s="5">
        <f t="shared" si="583"/>
        <v>5</v>
      </c>
      <c r="M1699" s="5">
        <f t="shared" si="584"/>
        <v>2023</v>
      </c>
      <c r="N1699" s="6">
        <v>1290</v>
      </c>
      <c r="O1699" s="6">
        <f>-963.6-326.4</f>
        <v>-1290</v>
      </c>
      <c r="P1699" s="6">
        <f t="shared" si="577"/>
        <v>0</v>
      </c>
      <c r="Q1699" s="7">
        <f t="shared" si="585"/>
        <v>3119259.4500000011</v>
      </c>
      <c r="R1699" s="44" t="str">
        <f>VLOOKUP(F1699,'Set up'!$A$2:$E$48,5,FALSE)</f>
        <v>Chq</v>
      </c>
      <c r="S1699" s="1" t="s">
        <v>1605</v>
      </c>
    </row>
    <row r="1700" spans="1:19" hidden="1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79"/>
        <v>45064</v>
      </c>
      <c r="L1700" s="5">
        <f t="shared" si="583"/>
        <v>5</v>
      </c>
      <c r="M1700" s="5">
        <f t="shared" si="584"/>
        <v>2023</v>
      </c>
      <c r="N1700" s="6">
        <v>660</v>
      </c>
      <c r="O1700" s="6">
        <f t="shared" si="580"/>
        <v>-660</v>
      </c>
      <c r="P1700" s="6">
        <f t="shared" si="577"/>
        <v>0</v>
      </c>
      <c r="Q1700" s="7">
        <f t="shared" si="585"/>
        <v>3119919.4500000011</v>
      </c>
      <c r="R1700" s="44" t="str">
        <f>VLOOKUP(F1700,'Set up'!$A$2:$E$48,5,FALSE)</f>
        <v>Chq</v>
      </c>
      <c r="S1700" s="1" t="s">
        <v>1606</v>
      </c>
    </row>
    <row r="1701" spans="1:19" hidden="1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79"/>
        <v>45064</v>
      </c>
      <c r="L1701" s="5">
        <f t="shared" si="583"/>
        <v>5</v>
      </c>
      <c r="M1701" s="5">
        <f t="shared" si="584"/>
        <v>2023</v>
      </c>
      <c r="N1701" s="6">
        <v>1112</v>
      </c>
      <c r="O1701" s="6">
        <f t="shared" ref="O1701:O1703" si="586">-N1701</f>
        <v>-1112</v>
      </c>
      <c r="P1701" s="6">
        <f t="shared" si="577"/>
        <v>0</v>
      </c>
      <c r="Q1701" s="7">
        <f t="shared" si="585"/>
        <v>3121031.4500000011</v>
      </c>
      <c r="R1701" s="44" t="str">
        <f>VLOOKUP(F1701,'Set up'!$A$2:$E$48,5,FALSE)</f>
        <v>Trsf</v>
      </c>
      <c r="S1701" s="1" t="s">
        <v>1584</v>
      </c>
    </row>
    <row r="1702" spans="1:19" hidden="1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79"/>
        <v>45064</v>
      </c>
      <c r="L1702" s="5">
        <f t="shared" si="583"/>
        <v>5</v>
      </c>
      <c r="M1702" s="5">
        <f t="shared" si="584"/>
        <v>2023</v>
      </c>
      <c r="N1702" s="6">
        <v>62.5</v>
      </c>
      <c r="O1702" s="6">
        <f t="shared" si="586"/>
        <v>-62.5</v>
      </c>
      <c r="P1702" s="6">
        <f t="shared" si="577"/>
        <v>0</v>
      </c>
      <c r="Q1702" s="7">
        <f t="shared" si="585"/>
        <v>3121093.9500000011</v>
      </c>
      <c r="R1702" s="44" t="str">
        <f>VLOOKUP(F1702,'Set up'!$A$2:$E$48,5,FALSE)</f>
        <v>Trsf</v>
      </c>
      <c r="S1702" s="1" t="s">
        <v>1584</v>
      </c>
    </row>
    <row r="1703" spans="1:19" hidden="1" x14ac:dyDescent="0.35">
      <c r="A1703" s="4">
        <v>45066</v>
      </c>
      <c r="B1703" s="5">
        <f t="shared" si="581"/>
        <v>5</v>
      </c>
      <c r="C1703" s="5">
        <f t="shared" si="582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79"/>
        <v>45066</v>
      </c>
      <c r="L1703" s="5">
        <f t="shared" si="583"/>
        <v>5</v>
      </c>
      <c r="M1703" s="5">
        <f t="shared" si="584"/>
        <v>2023</v>
      </c>
      <c r="N1703" s="6">
        <v>1912.5</v>
      </c>
      <c r="O1703" s="6">
        <f t="shared" si="586"/>
        <v>-1912.5</v>
      </c>
      <c r="P1703" s="6">
        <f t="shared" si="577"/>
        <v>0</v>
      </c>
      <c r="Q1703" s="7">
        <f t="shared" si="585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81"/>
        <v>5</v>
      </c>
      <c r="C1704" s="5">
        <f t="shared" si="582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79"/>
        <v>45066</v>
      </c>
      <c r="L1704" s="5">
        <f t="shared" si="583"/>
        <v>5</v>
      </c>
      <c r="M1704" s="5">
        <f t="shared" si="584"/>
        <v>2023</v>
      </c>
      <c r="N1704" s="6">
        <v>187.5</v>
      </c>
      <c r="P1704" s="6">
        <f t="shared" si="577"/>
        <v>187.5</v>
      </c>
      <c r="Q1704" s="7">
        <f t="shared" si="585"/>
        <v>3123193.9500000011</v>
      </c>
      <c r="R1704" s="44" t="str">
        <f>VLOOKUP(F1704,'Set up'!$A$2:$E$48,5,FALSE)</f>
        <v>Trsf</v>
      </c>
    </row>
    <row r="1705" spans="1:19" x14ac:dyDescent="0.35">
      <c r="A1705" s="4">
        <v>45066</v>
      </c>
      <c r="B1705" s="5">
        <f t="shared" si="581"/>
        <v>5</v>
      </c>
      <c r="C1705" s="5">
        <f t="shared" si="582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79"/>
        <v>45066</v>
      </c>
      <c r="L1705" s="5">
        <f t="shared" si="583"/>
        <v>5</v>
      </c>
      <c r="M1705" s="5">
        <f t="shared" si="584"/>
        <v>2023</v>
      </c>
      <c r="N1705" s="6">
        <v>5412</v>
      </c>
      <c r="P1705" s="6">
        <f t="shared" si="577"/>
        <v>5412</v>
      </c>
      <c r="Q1705" s="7">
        <f t="shared" si="585"/>
        <v>3128605.9500000011</v>
      </c>
      <c r="R1705" s="44" t="str">
        <f>VLOOKUP(F1705,'Set up'!$A$2:$E$48,5,FALSE)</f>
        <v>Trsf</v>
      </c>
    </row>
    <row r="1706" spans="1:19" x14ac:dyDescent="0.35">
      <c r="A1706" s="4">
        <v>45066</v>
      </c>
      <c r="B1706" s="5">
        <f t="shared" si="581"/>
        <v>5</v>
      </c>
      <c r="C1706" s="5">
        <f t="shared" si="582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79"/>
        <v>45066</v>
      </c>
      <c r="L1706" s="5">
        <f t="shared" si="583"/>
        <v>5</v>
      </c>
      <c r="M1706" s="5">
        <f t="shared" si="584"/>
        <v>2023</v>
      </c>
      <c r="N1706" s="6">
        <v>2508</v>
      </c>
      <c r="P1706" s="6">
        <f t="shared" si="577"/>
        <v>2508</v>
      </c>
      <c r="Q1706" s="7">
        <f t="shared" si="585"/>
        <v>3131113.9500000011</v>
      </c>
      <c r="R1706" s="44" t="str">
        <f>VLOOKUP(F1706,'Set up'!$A$2:$E$48,5,FALSE)</f>
        <v>Trsf</v>
      </c>
    </row>
    <row r="1707" spans="1:19" ht="15" customHeight="1" x14ac:dyDescent="0.35">
      <c r="A1707" s="4">
        <v>45066</v>
      </c>
      <c r="B1707" s="5">
        <f t="shared" ref="B1707:B1750" si="587">MONTH(A1707)</f>
        <v>5</v>
      </c>
      <c r="C1707" s="5">
        <f t="shared" ref="C1707:C1750" si="588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79"/>
        <v>45066</v>
      </c>
      <c r="L1707" s="5">
        <f t="shared" si="583"/>
        <v>5</v>
      </c>
      <c r="M1707" s="5">
        <f t="shared" si="584"/>
        <v>2023</v>
      </c>
      <c r="N1707" s="6">
        <v>793.80000000000007</v>
      </c>
      <c r="P1707" s="6">
        <f t="shared" si="577"/>
        <v>793.80000000000007</v>
      </c>
      <c r="Q1707" s="7">
        <f t="shared" si="585"/>
        <v>3131907.7500000009</v>
      </c>
      <c r="R1707" s="44" t="str">
        <f>VLOOKUP(F1707,'Set up'!$A$2:$E$48,5,FALSE)</f>
        <v>Trsf</v>
      </c>
    </row>
    <row r="1708" spans="1:19" ht="15" customHeight="1" x14ac:dyDescent="0.35">
      <c r="A1708" s="4">
        <v>45066</v>
      </c>
      <c r="B1708" s="5">
        <f t="shared" si="587"/>
        <v>5</v>
      </c>
      <c r="C1708" s="5">
        <f t="shared" si="588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79"/>
        <v>45066</v>
      </c>
      <c r="L1708" s="5">
        <f t="shared" ref="L1708:L1728" si="589">MONTH(K1708)</f>
        <v>5</v>
      </c>
      <c r="M1708" s="5">
        <f t="shared" ref="M1708:M1728" si="590">YEAR(K1708)</f>
        <v>2023</v>
      </c>
      <c r="N1708" s="6">
        <v>2000</v>
      </c>
      <c r="P1708" s="6">
        <f t="shared" ref="P1708:P1731" si="591">SUM(N1708+O1708)</f>
        <v>2000</v>
      </c>
      <c r="Q1708" s="7">
        <f t="shared" ref="Q1708:Q1728" si="592">SUM(Q1707+N1708)</f>
        <v>3133907.7500000009</v>
      </c>
      <c r="R1708" s="44" t="str">
        <f>VLOOKUP(F1708,'Set up'!$A$2:$E$48,5,FALSE)</f>
        <v>Trsf</v>
      </c>
    </row>
    <row r="1709" spans="1:19" ht="15" hidden="1" customHeight="1" x14ac:dyDescent="0.35">
      <c r="A1709" s="4">
        <v>45066</v>
      </c>
      <c r="B1709" s="5">
        <f t="shared" si="587"/>
        <v>5</v>
      </c>
      <c r="C1709" s="5">
        <f t="shared" si="588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79"/>
        <v>45066</v>
      </c>
      <c r="L1709" s="5">
        <f t="shared" si="589"/>
        <v>5</v>
      </c>
      <c r="M1709" s="5">
        <f t="shared" si="590"/>
        <v>2023</v>
      </c>
      <c r="N1709" s="6">
        <v>1804</v>
      </c>
      <c r="O1709" s="6">
        <f t="shared" ref="O1709:O1711" si="593">-N1709</f>
        <v>-1804</v>
      </c>
      <c r="P1709" s="6">
        <f t="shared" si="591"/>
        <v>0</v>
      </c>
      <c r="Q1709" s="7">
        <f t="shared" si="592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hidden="1" customHeight="1" x14ac:dyDescent="0.35">
      <c r="A1710" s="4">
        <v>45071</v>
      </c>
      <c r="B1710" s="5">
        <f t="shared" si="587"/>
        <v>5</v>
      </c>
      <c r="C1710" s="5">
        <f t="shared" si="588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79"/>
        <v>45071</v>
      </c>
      <c r="L1710" s="5">
        <f t="shared" si="589"/>
        <v>5</v>
      </c>
      <c r="M1710" s="5">
        <f t="shared" si="590"/>
        <v>2023</v>
      </c>
      <c r="N1710" s="6">
        <v>948</v>
      </c>
      <c r="O1710" s="6">
        <f t="shared" si="593"/>
        <v>-948</v>
      </c>
      <c r="P1710" s="6">
        <f t="shared" si="591"/>
        <v>0</v>
      </c>
      <c r="Q1710" s="7">
        <f t="shared" si="592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hidden="1" customHeight="1" x14ac:dyDescent="0.35">
      <c r="A1711" s="4">
        <v>45071</v>
      </c>
      <c r="B1711" s="5">
        <f t="shared" si="587"/>
        <v>5</v>
      </c>
      <c r="C1711" s="5">
        <f t="shared" si="588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79"/>
        <v>45071</v>
      </c>
      <c r="L1711" s="5">
        <f t="shared" si="589"/>
        <v>5</v>
      </c>
      <c r="M1711" s="5">
        <f t="shared" si="590"/>
        <v>2023</v>
      </c>
      <c r="N1711" s="6">
        <v>516</v>
      </c>
      <c r="O1711" s="6">
        <f t="shared" si="593"/>
        <v>-516</v>
      </c>
      <c r="P1711" s="6">
        <f t="shared" si="591"/>
        <v>0</v>
      </c>
      <c r="Q1711" s="7">
        <f t="shared" si="592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hidden="1" customHeight="1" x14ac:dyDescent="0.35">
      <c r="A1712" s="4">
        <v>45071</v>
      </c>
      <c r="B1712" s="5">
        <f t="shared" si="587"/>
        <v>5</v>
      </c>
      <c r="C1712" s="5">
        <f t="shared" si="588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79"/>
        <v>45071</v>
      </c>
      <c r="L1712" s="5">
        <f t="shared" si="589"/>
        <v>5</v>
      </c>
      <c r="M1712" s="5">
        <f t="shared" si="59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2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hidden="1" customHeight="1" x14ac:dyDescent="0.35">
      <c r="A1713" s="4">
        <v>45071</v>
      </c>
      <c r="B1713" s="5">
        <f t="shared" si="587"/>
        <v>5</v>
      </c>
      <c r="C1713" s="5">
        <f t="shared" si="588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79"/>
        <v>45071</v>
      </c>
      <c r="L1713" s="5">
        <f t="shared" si="589"/>
        <v>5</v>
      </c>
      <c r="M1713" s="5">
        <f t="shared" si="590"/>
        <v>2023</v>
      </c>
      <c r="N1713" s="6">
        <v>350</v>
      </c>
      <c r="O1713" s="6">
        <f t="shared" ref="O1713" si="594">-N1713</f>
        <v>-350</v>
      </c>
      <c r="P1713" s="6">
        <f t="shared" si="591"/>
        <v>0</v>
      </c>
      <c r="Q1713" s="7">
        <f t="shared" si="592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87"/>
        <v>5</v>
      </c>
      <c r="C1714" s="5">
        <f t="shared" si="588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79"/>
        <v>45072</v>
      </c>
      <c r="L1714" s="5">
        <f t="shared" si="589"/>
        <v>5</v>
      </c>
      <c r="M1714" s="5">
        <f t="shared" si="590"/>
        <v>2023</v>
      </c>
      <c r="N1714" s="6">
        <v>1804</v>
      </c>
      <c r="O1714" s="6">
        <f>-N1714</f>
        <v>-1804</v>
      </c>
      <c r="P1714" s="6">
        <f t="shared" si="591"/>
        <v>0</v>
      </c>
      <c r="Q1714" s="7">
        <f t="shared" si="592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87"/>
        <v>5</v>
      </c>
      <c r="C1715" s="5">
        <f t="shared" si="588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79"/>
        <v>45072</v>
      </c>
      <c r="L1715" s="5">
        <f t="shared" si="589"/>
        <v>5</v>
      </c>
      <c r="M1715" s="5">
        <f t="shared" si="590"/>
        <v>2023</v>
      </c>
      <c r="N1715" s="6">
        <v>684</v>
      </c>
      <c r="O1715" s="6">
        <f>-N1715</f>
        <v>-684</v>
      </c>
      <c r="P1715" s="6">
        <f t="shared" si="591"/>
        <v>0</v>
      </c>
      <c r="Q1715" s="7">
        <f t="shared" si="592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87"/>
        <v>5</v>
      </c>
      <c r="C1716" s="5">
        <f t="shared" si="588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79"/>
        <v>45072</v>
      </c>
      <c r="L1716" s="5">
        <f t="shared" si="589"/>
        <v>5</v>
      </c>
      <c r="M1716" s="5">
        <f t="shared" si="590"/>
        <v>2023</v>
      </c>
      <c r="N1716" s="6">
        <v>264.60000000000002</v>
      </c>
      <c r="O1716" s="6">
        <f>-N1716</f>
        <v>-264.60000000000002</v>
      </c>
      <c r="P1716" s="6">
        <f t="shared" si="591"/>
        <v>0</v>
      </c>
      <c r="Q1716" s="7">
        <f t="shared" si="592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87"/>
        <v>5</v>
      </c>
      <c r="C1717" s="5">
        <f t="shared" si="588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79"/>
        <v>45072</v>
      </c>
      <c r="L1717" s="5">
        <f t="shared" si="589"/>
        <v>5</v>
      </c>
      <c r="M1717" s="5">
        <f t="shared" si="590"/>
        <v>2023</v>
      </c>
      <c r="N1717" s="6">
        <v>62.5</v>
      </c>
      <c r="O1717" s="6">
        <f>-N1717</f>
        <v>-62.5</v>
      </c>
      <c r="P1717" s="6">
        <f t="shared" si="591"/>
        <v>0</v>
      </c>
      <c r="Q1717" s="7">
        <f t="shared" si="592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hidden="1" customHeight="1" x14ac:dyDescent="0.35">
      <c r="A1718" s="4">
        <v>45072</v>
      </c>
      <c r="B1718" s="5">
        <f t="shared" si="587"/>
        <v>5</v>
      </c>
      <c r="C1718" s="5">
        <f t="shared" si="588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79"/>
        <v>45132</v>
      </c>
      <c r="L1718" s="5">
        <f t="shared" si="589"/>
        <v>7</v>
      </c>
      <c r="M1718" s="5">
        <f t="shared" si="590"/>
        <v>2023</v>
      </c>
      <c r="N1718" s="6">
        <v>3388</v>
      </c>
      <c r="O1718" s="6">
        <f t="shared" ref="O1718:O1720" si="595">-N1718</f>
        <v>-3388</v>
      </c>
      <c r="P1718" s="6">
        <f t="shared" si="591"/>
        <v>0</v>
      </c>
      <c r="Q1718" s="7">
        <f t="shared" si="592"/>
        <v>3144048.850000001</v>
      </c>
      <c r="R1718" s="44" t="str">
        <f>VLOOKUP(F1718,'Set up'!$A$2:$E$48,5,FALSE)</f>
        <v>Chq</v>
      </c>
      <c r="S1718" s="1" t="s">
        <v>2093</v>
      </c>
    </row>
    <row r="1719" spans="1:19" ht="15" hidden="1" customHeight="1" x14ac:dyDescent="0.35">
      <c r="A1719" s="4">
        <v>45072</v>
      </c>
      <c r="B1719" s="5">
        <f t="shared" si="587"/>
        <v>5</v>
      </c>
      <c r="C1719" s="5">
        <f t="shared" si="588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79"/>
        <v>45132</v>
      </c>
      <c r="L1719" s="5">
        <f t="shared" si="589"/>
        <v>7</v>
      </c>
      <c r="M1719" s="5">
        <f t="shared" si="590"/>
        <v>2023</v>
      </c>
      <c r="N1719" s="6">
        <v>745.2</v>
      </c>
      <c r="O1719" s="6">
        <f t="shared" si="595"/>
        <v>-745.2</v>
      </c>
      <c r="P1719" s="6">
        <f t="shared" si="591"/>
        <v>0</v>
      </c>
      <c r="Q1719" s="7">
        <f t="shared" si="592"/>
        <v>3144794.0500000012</v>
      </c>
      <c r="R1719" s="44" t="str">
        <f>VLOOKUP(F1719,'Set up'!$A$2:$E$48,5,FALSE)</f>
        <v>Chq</v>
      </c>
      <c r="S1719" s="1" t="s">
        <v>2093</v>
      </c>
    </row>
    <row r="1720" spans="1:19" ht="15" hidden="1" customHeight="1" x14ac:dyDescent="0.35">
      <c r="A1720" s="4">
        <v>45072</v>
      </c>
      <c r="B1720" s="5">
        <f t="shared" si="587"/>
        <v>5</v>
      </c>
      <c r="C1720" s="5">
        <f t="shared" si="588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79"/>
        <v>45132</v>
      </c>
      <c r="L1720" s="5">
        <f t="shared" si="589"/>
        <v>7</v>
      </c>
      <c r="M1720" s="5">
        <f t="shared" si="590"/>
        <v>2023</v>
      </c>
      <c r="N1720" s="6">
        <v>488</v>
      </c>
      <c r="O1720" s="6">
        <f t="shared" si="595"/>
        <v>-488</v>
      </c>
      <c r="P1720" s="6">
        <f t="shared" si="591"/>
        <v>0</v>
      </c>
      <c r="Q1720" s="7">
        <f t="shared" si="592"/>
        <v>3145282.0500000012</v>
      </c>
      <c r="R1720" s="44" t="str">
        <f>VLOOKUP(F1720,'Set up'!$A$2:$E$48,5,FALSE)</f>
        <v>Chq</v>
      </c>
      <c r="S1720" s="1" t="s">
        <v>2093</v>
      </c>
    </row>
    <row r="1721" spans="1:19" ht="15" hidden="1" customHeight="1" x14ac:dyDescent="0.35">
      <c r="A1721" s="4">
        <v>45072</v>
      </c>
      <c r="B1721" s="5">
        <f t="shared" si="587"/>
        <v>5</v>
      </c>
      <c r="C1721" s="5">
        <f t="shared" si="588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79"/>
        <v>45072</v>
      </c>
      <c r="L1721" s="5">
        <f t="shared" si="589"/>
        <v>5</v>
      </c>
      <c r="M1721" s="5">
        <f t="shared" si="59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2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hidden="1" customHeight="1" x14ac:dyDescent="0.35">
      <c r="A1722" s="4">
        <v>45076</v>
      </c>
      <c r="B1722" s="5">
        <f t="shared" si="587"/>
        <v>5</v>
      </c>
      <c r="C1722" s="5">
        <f t="shared" si="588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79"/>
        <v>45076</v>
      </c>
      <c r="L1722" s="5">
        <f t="shared" si="589"/>
        <v>5</v>
      </c>
      <c r="M1722" s="5">
        <f t="shared" si="590"/>
        <v>2023</v>
      </c>
      <c r="N1722" s="6">
        <v>948</v>
      </c>
      <c r="O1722" s="6">
        <f>-N1722</f>
        <v>-948</v>
      </c>
      <c r="P1722" s="6">
        <f t="shared" si="591"/>
        <v>0</v>
      </c>
      <c r="Q1722" s="7">
        <f t="shared" si="592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hidden="1" customHeight="1" x14ac:dyDescent="0.35">
      <c r="A1723" s="4">
        <v>45076</v>
      </c>
      <c r="B1723" s="5">
        <f t="shared" si="587"/>
        <v>5</v>
      </c>
      <c r="C1723" s="5">
        <f t="shared" si="588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79"/>
        <v>45076</v>
      </c>
      <c r="L1723" s="5">
        <f t="shared" si="589"/>
        <v>5</v>
      </c>
      <c r="M1723" s="5">
        <f t="shared" si="590"/>
        <v>2023</v>
      </c>
      <c r="N1723" s="6">
        <v>160</v>
      </c>
      <c r="O1723" s="6">
        <f>-N1723</f>
        <v>-160</v>
      </c>
      <c r="P1723" s="6">
        <f t="shared" si="591"/>
        <v>0</v>
      </c>
      <c r="Q1723" s="7">
        <f t="shared" si="592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hidden="1" customHeight="1" x14ac:dyDescent="0.35">
      <c r="A1724" s="4">
        <v>45076</v>
      </c>
      <c r="B1724" s="5">
        <f t="shared" si="587"/>
        <v>5</v>
      </c>
      <c r="C1724" s="5">
        <f t="shared" si="588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79"/>
        <v>45076</v>
      </c>
      <c r="L1724" s="5">
        <f t="shared" si="589"/>
        <v>5</v>
      </c>
      <c r="M1724" s="5">
        <f t="shared" si="590"/>
        <v>2023</v>
      </c>
      <c r="N1724" s="6">
        <v>1870</v>
      </c>
      <c r="O1724" s="6">
        <f t="shared" ref="O1724:O1728" si="596">-N1724</f>
        <v>-1870</v>
      </c>
      <c r="P1724" s="6">
        <f t="shared" si="591"/>
        <v>0</v>
      </c>
      <c r="Q1724" s="7">
        <f t="shared" si="592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hidden="1" customHeight="1" x14ac:dyDescent="0.35">
      <c r="A1725" s="4">
        <v>45076</v>
      </c>
      <c r="B1725" s="5">
        <f t="shared" si="587"/>
        <v>5</v>
      </c>
      <c r="C1725" s="5">
        <f t="shared" si="588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79"/>
        <v>45076</v>
      </c>
      <c r="L1725" s="5">
        <f t="shared" si="589"/>
        <v>5</v>
      </c>
      <c r="M1725" s="5">
        <f t="shared" si="590"/>
        <v>2023</v>
      </c>
      <c r="N1725" s="6">
        <v>325</v>
      </c>
      <c r="O1725" s="6">
        <f t="shared" si="596"/>
        <v>-325</v>
      </c>
      <c r="P1725" s="6">
        <f t="shared" si="591"/>
        <v>0</v>
      </c>
      <c r="Q1725" s="7">
        <f t="shared" si="592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hidden="1" customHeight="1" x14ac:dyDescent="0.35">
      <c r="A1726" s="4">
        <v>45077</v>
      </c>
      <c r="B1726" s="5">
        <f t="shared" si="587"/>
        <v>5</v>
      </c>
      <c r="C1726" s="5">
        <f t="shared" si="588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79"/>
        <v>45077</v>
      </c>
      <c r="L1726" s="5">
        <f t="shared" si="589"/>
        <v>5</v>
      </c>
      <c r="M1726" s="5">
        <f t="shared" si="590"/>
        <v>2023</v>
      </c>
      <c r="N1726" s="6">
        <v>3608</v>
      </c>
      <c r="O1726" s="6">
        <f t="shared" si="596"/>
        <v>-3608</v>
      </c>
      <c r="P1726" s="6">
        <f t="shared" si="591"/>
        <v>0</v>
      </c>
      <c r="Q1726" s="7">
        <f t="shared" si="592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hidden="1" customHeight="1" x14ac:dyDescent="0.35">
      <c r="A1727" s="4">
        <v>45077</v>
      </c>
      <c r="B1727" s="5">
        <f t="shared" si="587"/>
        <v>5</v>
      </c>
      <c r="C1727" s="5">
        <f t="shared" si="588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79"/>
        <v>45077</v>
      </c>
      <c r="L1727" s="5">
        <f t="shared" si="589"/>
        <v>5</v>
      </c>
      <c r="M1727" s="5">
        <f t="shared" si="590"/>
        <v>2023</v>
      </c>
      <c r="N1727" s="6">
        <v>456</v>
      </c>
      <c r="O1727" s="6">
        <f t="shared" si="596"/>
        <v>-456</v>
      </c>
      <c r="P1727" s="6">
        <f t="shared" si="591"/>
        <v>0</v>
      </c>
      <c r="Q1727" s="7">
        <f t="shared" si="592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hidden="1" customHeight="1" x14ac:dyDescent="0.35">
      <c r="A1728" s="4">
        <v>45077</v>
      </c>
      <c r="B1728" s="5">
        <f t="shared" si="587"/>
        <v>5</v>
      </c>
      <c r="C1728" s="5">
        <f t="shared" si="588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79"/>
        <v>45077</v>
      </c>
      <c r="L1728" s="5">
        <f t="shared" si="589"/>
        <v>5</v>
      </c>
      <c r="M1728" s="5">
        <f t="shared" si="590"/>
        <v>2023</v>
      </c>
      <c r="N1728" s="6">
        <v>504</v>
      </c>
      <c r="O1728" s="6">
        <f t="shared" si="596"/>
        <v>-504</v>
      </c>
      <c r="P1728" s="6">
        <f t="shared" si="591"/>
        <v>0</v>
      </c>
      <c r="Q1728" s="7">
        <f t="shared" si="592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hidden="1" customHeight="1" x14ac:dyDescent="0.35">
      <c r="A1729" s="4" t="s">
        <v>1608</v>
      </c>
      <c r="B1729" s="5">
        <f t="shared" si="587"/>
        <v>6</v>
      </c>
      <c r="C1729" s="5">
        <f t="shared" si="588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79"/>
        <v>45078</v>
      </c>
      <c r="L1729" s="5">
        <f t="shared" ref="L1729:L1751" si="597">MONTH(K1729)</f>
        <v>6</v>
      </c>
      <c r="M1729" s="5">
        <f t="shared" ref="M1729:M1739" si="598">YEAR(K1729)</f>
        <v>2023</v>
      </c>
      <c r="N1729" s="96">
        <v>350</v>
      </c>
      <c r="O1729" s="6">
        <f t="shared" ref="O1729" si="599">-N1729</f>
        <v>-350</v>
      </c>
      <c r="P1729" s="6">
        <f t="shared" si="591"/>
        <v>0</v>
      </c>
      <c r="Q1729" s="7">
        <f t="shared" ref="Q1729:Q1731" si="600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hidden="1" customHeight="1" x14ac:dyDescent="0.35">
      <c r="A1730" s="4" t="s">
        <v>1612</v>
      </c>
      <c r="B1730" s="5">
        <f t="shared" si="587"/>
        <v>6</v>
      </c>
      <c r="C1730" s="5">
        <f t="shared" si="588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79"/>
        <v>45080</v>
      </c>
      <c r="L1730" s="5">
        <f t="shared" si="597"/>
        <v>6</v>
      </c>
      <c r="M1730" s="5">
        <f t="shared" si="598"/>
        <v>2023</v>
      </c>
      <c r="N1730" s="6">
        <v>3740</v>
      </c>
      <c r="O1730" s="6">
        <f t="shared" ref="O1730:O1731" si="601">-N1730</f>
        <v>-3740</v>
      </c>
      <c r="P1730" s="6">
        <f t="shared" si="591"/>
        <v>0</v>
      </c>
      <c r="Q1730" s="7">
        <f t="shared" si="600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hidden="1" customHeight="1" x14ac:dyDescent="0.35">
      <c r="A1731" s="4" t="s">
        <v>1612</v>
      </c>
      <c r="B1731" s="5">
        <f t="shared" si="587"/>
        <v>6</v>
      </c>
      <c r="C1731" s="5">
        <f t="shared" si="588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79"/>
        <v>45080</v>
      </c>
      <c r="L1731" s="5">
        <f t="shared" si="597"/>
        <v>6</v>
      </c>
      <c r="M1731" s="5">
        <f t="shared" si="598"/>
        <v>2023</v>
      </c>
      <c r="N1731" s="6">
        <v>1005</v>
      </c>
      <c r="O1731" s="6">
        <f t="shared" si="601"/>
        <v>-1005</v>
      </c>
      <c r="P1731" s="6">
        <f t="shared" si="591"/>
        <v>0</v>
      </c>
      <c r="Q1731" s="7">
        <f t="shared" si="600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hidden="1" customHeight="1" x14ac:dyDescent="0.35">
      <c r="A1732" s="4" t="s">
        <v>1612</v>
      </c>
      <c r="B1732" s="5">
        <f t="shared" si="587"/>
        <v>6</v>
      </c>
      <c r="C1732" s="5">
        <f t="shared" si="588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79"/>
        <v>45080</v>
      </c>
      <c r="L1732" s="5">
        <f t="shared" si="597"/>
        <v>6</v>
      </c>
      <c r="M1732" s="5">
        <f t="shared" si="598"/>
        <v>2023</v>
      </c>
      <c r="N1732" s="6">
        <v>3652</v>
      </c>
      <c r="O1732" s="6">
        <f>-922.8-500-1350-879.2</f>
        <v>-3652</v>
      </c>
      <c r="P1732" s="6">
        <f t="shared" ref="P1732:P1751" si="602">SUM(N1732+O1732)</f>
        <v>0</v>
      </c>
      <c r="Q1732" s="7">
        <f t="shared" ref="Q1732:Q1751" si="603">SUM(Q1731+N1732)</f>
        <v>3163704.0500000012</v>
      </c>
      <c r="R1732" s="44" t="str">
        <f>VLOOKUP(F1732,'Set up'!$A$2:$E$48,5,FALSE)</f>
        <v>Trsf</v>
      </c>
      <c r="S1732" s="1" t="s">
        <v>2293</v>
      </c>
    </row>
    <row r="1733" spans="1:19" ht="15" hidden="1" customHeight="1" x14ac:dyDescent="0.35">
      <c r="A1733" s="4" t="s">
        <v>1612</v>
      </c>
      <c r="B1733" s="5">
        <f t="shared" si="587"/>
        <v>6</v>
      </c>
      <c r="C1733" s="5">
        <f t="shared" si="588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79"/>
        <v>45080</v>
      </c>
      <c r="L1733" s="5">
        <f t="shared" si="597"/>
        <v>6</v>
      </c>
      <c r="M1733" s="5">
        <f t="shared" si="598"/>
        <v>2023</v>
      </c>
      <c r="N1733" s="6">
        <v>1045.2</v>
      </c>
      <c r="O1733" s="6">
        <f t="shared" ref="O1733" si="604">-N1733</f>
        <v>-1045.2</v>
      </c>
      <c r="P1733" s="6">
        <f t="shared" si="602"/>
        <v>0</v>
      </c>
      <c r="Q1733" s="7">
        <f t="shared" si="603"/>
        <v>3164749.2500000014</v>
      </c>
      <c r="R1733" s="44" t="str">
        <f>VLOOKUP(F1733,'Set up'!$A$2:$E$48,5,FALSE)</f>
        <v>Trsf</v>
      </c>
      <c r="S1733" s="1" t="s">
        <v>2294</v>
      </c>
    </row>
    <row r="1734" spans="1:19" ht="15" hidden="1" customHeight="1" x14ac:dyDescent="0.35">
      <c r="A1734" s="4" t="s">
        <v>1612</v>
      </c>
      <c r="B1734" s="5">
        <f t="shared" si="587"/>
        <v>6</v>
      </c>
      <c r="C1734" s="5">
        <f t="shared" si="588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79"/>
        <v>45080</v>
      </c>
      <c r="L1734" s="5">
        <f t="shared" si="597"/>
        <v>6</v>
      </c>
      <c r="M1734" s="5">
        <f t="shared" si="598"/>
        <v>2023</v>
      </c>
      <c r="N1734" s="6">
        <v>187.5</v>
      </c>
      <c r="O1734" s="6">
        <f>-75.6-111.9</f>
        <v>-187.5</v>
      </c>
      <c r="P1734" s="6">
        <f t="shared" si="602"/>
        <v>0</v>
      </c>
      <c r="Q1734" s="7">
        <f t="shared" si="603"/>
        <v>3164936.7500000014</v>
      </c>
      <c r="R1734" s="44" t="str">
        <f>VLOOKUP(F1734,'Set up'!$A$2:$E$48,5,FALSE)</f>
        <v>Trsf</v>
      </c>
      <c r="S1734" s="1" t="s">
        <v>2295</v>
      </c>
    </row>
    <row r="1735" spans="1:19" ht="15" hidden="1" customHeight="1" x14ac:dyDescent="0.35">
      <c r="A1735" s="4" t="s">
        <v>1612</v>
      </c>
      <c r="B1735" s="5">
        <f t="shared" si="587"/>
        <v>6</v>
      </c>
      <c r="C1735" s="5">
        <f t="shared" si="588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79"/>
        <v>45080</v>
      </c>
      <c r="L1735" s="5">
        <f t="shared" si="597"/>
        <v>6</v>
      </c>
      <c r="M1735" s="5">
        <f t="shared" si="598"/>
        <v>2023</v>
      </c>
      <c r="N1735" s="6">
        <v>780</v>
      </c>
      <c r="O1735" s="6">
        <f t="shared" ref="O1735:O1736" si="605">-N1735</f>
        <v>-780</v>
      </c>
      <c r="P1735" s="6">
        <f t="shared" si="602"/>
        <v>0</v>
      </c>
      <c r="Q1735" s="7">
        <f t="shared" si="603"/>
        <v>3165716.7500000014</v>
      </c>
      <c r="R1735" s="44" t="str">
        <f>VLOOKUP(F1735,'Set up'!$A$2:$E$48,5,FALSE)</f>
        <v>Trsf</v>
      </c>
      <c r="S1735" s="1" t="s">
        <v>2296</v>
      </c>
    </row>
    <row r="1736" spans="1:19" ht="15" hidden="1" customHeight="1" x14ac:dyDescent="0.35">
      <c r="A1736" s="4" t="s">
        <v>1612</v>
      </c>
      <c r="B1736" s="5">
        <f t="shared" si="587"/>
        <v>6</v>
      </c>
      <c r="C1736" s="5">
        <f t="shared" si="588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79"/>
        <v>45080</v>
      </c>
      <c r="L1736" s="5">
        <f t="shared" si="597"/>
        <v>6</v>
      </c>
      <c r="M1736" s="5">
        <f t="shared" si="598"/>
        <v>2023</v>
      </c>
      <c r="N1736" s="6">
        <v>210</v>
      </c>
      <c r="O1736" s="6">
        <f t="shared" si="605"/>
        <v>-210</v>
      </c>
      <c r="P1736" s="6">
        <f t="shared" si="602"/>
        <v>0</v>
      </c>
      <c r="Q1736" s="7">
        <f t="shared" si="603"/>
        <v>3165926.7500000014</v>
      </c>
      <c r="R1736" s="44" t="str">
        <f>VLOOKUP(F1736,'Set up'!$A$2:$E$48,5,FALSE)</f>
        <v>Trsf</v>
      </c>
      <c r="S1736" s="1" t="s">
        <v>2297</v>
      </c>
    </row>
    <row r="1737" spans="1:19" ht="15" hidden="1" customHeight="1" x14ac:dyDescent="0.35">
      <c r="A1737" s="4">
        <v>45084</v>
      </c>
      <c r="B1737" s="5">
        <f t="shared" si="587"/>
        <v>6</v>
      </c>
      <c r="C1737" s="5">
        <f t="shared" si="588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79"/>
        <v>45084</v>
      </c>
      <c r="L1737" s="5">
        <f t="shared" si="597"/>
        <v>6</v>
      </c>
      <c r="M1737" s="5">
        <f t="shared" si="598"/>
        <v>2023</v>
      </c>
      <c r="N1737" s="6">
        <v>1804</v>
      </c>
      <c r="O1737" s="6">
        <f t="shared" ref="O1737:O1742" si="606">-N1737</f>
        <v>-1804</v>
      </c>
      <c r="P1737" s="6">
        <f t="shared" si="602"/>
        <v>0</v>
      </c>
      <c r="Q1737" s="7">
        <f t="shared" si="603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hidden="1" customHeight="1" x14ac:dyDescent="0.35">
      <c r="A1738" s="4">
        <v>45084</v>
      </c>
      <c r="B1738" s="5">
        <f t="shared" si="587"/>
        <v>6</v>
      </c>
      <c r="C1738" s="5">
        <f t="shared" si="588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79"/>
        <v>45084</v>
      </c>
      <c r="L1738" s="5">
        <f t="shared" si="597"/>
        <v>6</v>
      </c>
      <c r="M1738" s="5">
        <f t="shared" si="598"/>
        <v>2023</v>
      </c>
      <c r="N1738" s="6">
        <v>360</v>
      </c>
      <c r="O1738" s="6">
        <f t="shared" si="606"/>
        <v>-360</v>
      </c>
      <c r="P1738" s="6">
        <f t="shared" si="602"/>
        <v>0</v>
      </c>
      <c r="Q1738" s="7">
        <f t="shared" si="603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hidden="1" customHeight="1" x14ac:dyDescent="0.35">
      <c r="A1739" s="4">
        <v>45084</v>
      </c>
      <c r="B1739" s="5">
        <f t="shared" si="587"/>
        <v>6</v>
      </c>
      <c r="C1739" s="5">
        <f t="shared" si="588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79"/>
        <v>45084</v>
      </c>
      <c r="L1739" s="5">
        <f t="shared" si="597"/>
        <v>6</v>
      </c>
      <c r="M1739" s="5">
        <f t="shared" si="598"/>
        <v>2023</v>
      </c>
      <c r="N1739" s="6">
        <v>1140</v>
      </c>
      <c r="O1739" s="6">
        <f t="shared" si="606"/>
        <v>-1140</v>
      </c>
      <c r="P1739" s="6">
        <f t="shared" si="602"/>
        <v>0</v>
      </c>
      <c r="Q1739" s="7">
        <f t="shared" si="603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hidden="1" customHeight="1" x14ac:dyDescent="0.35">
      <c r="A1740" s="4">
        <v>45084</v>
      </c>
      <c r="B1740" s="5">
        <f t="shared" si="587"/>
        <v>6</v>
      </c>
      <c r="C1740" s="5">
        <f t="shared" si="588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79"/>
        <v>45084</v>
      </c>
      <c r="L1740" s="5">
        <f t="shared" si="597"/>
        <v>6</v>
      </c>
      <c r="M1740" s="5">
        <f t="shared" ref="M1740:M1751" si="607">YEAR(K1740)</f>
        <v>2023</v>
      </c>
      <c r="N1740" s="6">
        <v>62.5</v>
      </c>
      <c r="O1740" s="6">
        <f t="shared" si="606"/>
        <v>-62.5</v>
      </c>
      <c r="P1740" s="6">
        <f t="shared" si="602"/>
        <v>0</v>
      </c>
      <c r="Q1740" s="7">
        <f t="shared" si="603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hidden="1" customHeight="1" x14ac:dyDescent="0.35">
      <c r="A1741" s="4">
        <v>45084</v>
      </c>
      <c r="B1741" s="5">
        <f t="shared" si="587"/>
        <v>6</v>
      </c>
      <c r="C1741" s="5">
        <f t="shared" si="588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79"/>
        <v>45084</v>
      </c>
      <c r="L1741" s="5">
        <f t="shared" si="597"/>
        <v>6</v>
      </c>
      <c r="M1741" s="5">
        <f t="shared" si="607"/>
        <v>2023</v>
      </c>
      <c r="N1741" s="6">
        <v>80</v>
      </c>
      <c r="O1741" s="6">
        <f t="shared" si="606"/>
        <v>-80</v>
      </c>
      <c r="P1741" s="6">
        <f t="shared" si="602"/>
        <v>0</v>
      </c>
      <c r="Q1741" s="7">
        <f t="shared" si="603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hidden="1" customHeight="1" x14ac:dyDescent="0.35">
      <c r="A1742" s="4">
        <v>45084</v>
      </c>
      <c r="B1742" s="5">
        <f t="shared" si="587"/>
        <v>6</v>
      </c>
      <c r="C1742" s="5">
        <f t="shared" si="588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79"/>
        <v>45084</v>
      </c>
      <c r="L1742" s="5">
        <f t="shared" si="597"/>
        <v>6</v>
      </c>
      <c r="M1742" s="5">
        <f t="shared" si="607"/>
        <v>2023</v>
      </c>
      <c r="N1742" s="6">
        <v>380</v>
      </c>
      <c r="O1742" s="6">
        <f t="shared" si="606"/>
        <v>-380</v>
      </c>
      <c r="P1742" s="6">
        <f t="shared" si="602"/>
        <v>0</v>
      </c>
      <c r="Q1742" s="7">
        <f t="shared" si="603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hidden="1" customHeight="1" x14ac:dyDescent="0.35">
      <c r="A1743" s="4">
        <v>45083</v>
      </c>
      <c r="B1743" s="5">
        <f t="shared" si="587"/>
        <v>6</v>
      </c>
      <c r="C1743" s="5">
        <f t="shared" si="588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79"/>
        <v>45203</v>
      </c>
      <c r="L1743" s="5">
        <f t="shared" si="597"/>
        <v>10</v>
      </c>
      <c r="M1743" s="5">
        <f t="shared" si="607"/>
        <v>2023</v>
      </c>
      <c r="N1743" s="6">
        <v>10032</v>
      </c>
      <c r="O1743" s="6">
        <f>-N1743</f>
        <v>-10032</v>
      </c>
      <c r="P1743" s="6">
        <f t="shared" si="602"/>
        <v>0</v>
      </c>
      <c r="Q1743" s="7">
        <f t="shared" si="603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hidden="1" customHeight="1" x14ac:dyDescent="0.35">
      <c r="A1744" s="4">
        <v>45083</v>
      </c>
      <c r="B1744" s="5">
        <f t="shared" si="587"/>
        <v>6</v>
      </c>
      <c r="C1744" s="5">
        <f t="shared" si="588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79"/>
        <v>45203</v>
      </c>
      <c r="L1744" s="5">
        <f t="shared" si="597"/>
        <v>10</v>
      </c>
      <c r="M1744" s="5">
        <f t="shared" si="607"/>
        <v>2023</v>
      </c>
      <c r="N1744" s="6">
        <v>2010</v>
      </c>
      <c r="O1744" s="6">
        <f>-N1744</f>
        <v>-2010</v>
      </c>
      <c r="P1744" s="6">
        <f t="shared" si="602"/>
        <v>0</v>
      </c>
      <c r="Q1744" s="7">
        <f t="shared" si="603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hidden="1" customHeight="1" x14ac:dyDescent="0.35">
      <c r="A1745" s="4">
        <v>45083</v>
      </c>
      <c r="B1745" s="5">
        <f t="shared" si="587"/>
        <v>6</v>
      </c>
      <c r="C1745" s="5">
        <f t="shared" si="588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79"/>
        <v>45203</v>
      </c>
      <c r="L1745" s="5">
        <f t="shared" si="597"/>
        <v>10</v>
      </c>
      <c r="M1745" s="5">
        <f t="shared" si="607"/>
        <v>2023</v>
      </c>
      <c r="N1745" s="6">
        <v>575</v>
      </c>
      <c r="O1745" s="6">
        <f>-N1745</f>
        <v>-575</v>
      </c>
      <c r="P1745" s="6">
        <f t="shared" si="602"/>
        <v>0</v>
      </c>
      <c r="Q1745" s="7">
        <f t="shared" si="603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hidden="1" customHeight="1" x14ac:dyDescent="0.35">
      <c r="A1746" s="4">
        <v>45083</v>
      </c>
      <c r="B1746" s="5">
        <f t="shared" si="587"/>
        <v>6</v>
      </c>
      <c r="C1746" s="5">
        <f t="shared" si="588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79"/>
        <v>45203</v>
      </c>
      <c r="L1746" s="5">
        <f t="shared" si="597"/>
        <v>10</v>
      </c>
      <c r="M1746" s="5">
        <f t="shared" si="607"/>
        <v>2023</v>
      </c>
      <c r="N1746" s="6">
        <v>420</v>
      </c>
      <c r="O1746" s="6">
        <f>-N1746</f>
        <v>-420</v>
      </c>
      <c r="P1746" s="6">
        <f t="shared" si="602"/>
        <v>0</v>
      </c>
      <c r="Q1746" s="7">
        <f t="shared" si="603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hidden="1" customHeight="1" x14ac:dyDescent="0.35">
      <c r="A1747" s="4">
        <v>45083</v>
      </c>
      <c r="B1747" s="5">
        <f t="shared" si="587"/>
        <v>6</v>
      </c>
      <c r="C1747" s="5">
        <f t="shared" si="588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79"/>
        <v>45203</v>
      </c>
      <c r="L1747" s="5">
        <f t="shared" si="597"/>
        <v>10</v>
      </c>
      <c r="M1747" s="5">
        <f t="shared" si="607"/>
        <v>2023</v>
      </c>
      <c r="N1747" s="6">
        <v>420</v>
      </c>
      <c r="O1747" s="6">
        <f>-N1747</f>
        <v>-420</v>
      </c>
      <c r="P1747" s="6">
        <f t="shared" si="602"/>
        <v>0</v>
      </c>
      <c r="Q1747" s="7">
        <f t="shared" si="603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hidden="1" customHeight="1" x14ac:dyDescent="0.35">
      <c r="A1748" s="4">
        <v>45084</v>
      </c>
      <c r="B1748" s="5">
        <f t="shared" si="587"/>
        <v>6</v>
      </c>
      <c r="C1748" s="5">
        <f t="shared" si="588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79"/>
        <v>45084</v>
      </c>
      <c r="L1748" s="5">
        <f t="shared" si="597"/>
        <v>6</v>
      </c>
      <c r="M1748" s="5">
        <f t="shared" si="607"/>
        <v>2023</v>
      </c>
      <c r="N1748" s="6">
        <v>3608</v>
      </c>
      <c r="O1748" s="6">
        <f t="shared" ref="O1748:O1755" si="608">-N1748</f>
        <v>-3608</v>
      </c>
      <c r="P1748" s="6">
        <f t="shared" si="602"/>
        <v>0</v>
      </c>
      <c r="Q1748" s="7">
        <f t="shared" si="603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hidden="1" customHeight="1" x14ac:dyDescent="0.35">
      <c r="A1749" s="4">
        <v>45084</v>
      </c>
      <c r="B1749" s="5">
        <f t="shared" si="587"/>
        <v>6</v>
      </c>
      <c r="C1749" s="5">
        <f t="shared" si="588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79"/>
        <v>45084</v>
      </c>
      <c r="L1749" s="5">
        <f t="shared" si="597"/>
        <v>6</v>
      </c>
      <c r="M1749" s="5">
        <f t="shared" si="607"/>
        <v>2023</v>
      </c>
      <c r="N1749" s="6">
        <v>948</v>
      </c>
      <c r="O1749" s="6">
        <f t="shared" si="608"/>
        <v>-948</v>
      </c>
      <c r="P1749" s="6">
        <f t="shared" si="602"/>
        <v>0</v>
      </c>
      <c r="Q1749" s="7">
        <f t="shared" si="603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hidden="1" customHeight="1" x14ac:dyDescent="0.35">
      <c r="A1750" s="4">
        <v>45084</v>
      </c>
      <c r="B1750" s="5">
        <f t="shared" si="587"/>
        <v>6</v>
      </c>
      <c r="C1750" s="5">
        <f t="shared" si="588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79"/>
        <v>45084</v>
      </c>
      <c r="L1750" s="5">
        <f t="shared" si="597"/>
        <v>6</v>
      </c>
      <c r="M1750" s="5">
        <f t="shared" si="607"/>
        <v>2023</v>
      </c>
      <c r="N1750" s="6">
        <v>516</v>
      </c>
      <c r="O1750" s="6">
        <f t="shared" si="608"/>
        <v>-516</v>
      </c>
      <c r="P1750" s="6">
        <f t="shared" si="602"/>
        <v>0</v>
      </c>
      <c r="Q1750" s="7">
        <f t="shared" si="603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hidden="1" customHeight="1" x14ac:dyDescent="0.35">
      <c r="A1751" s="4">
        <v>45084</v>
      </c>
      <c r="B1751" s="5">
        <f t="shared" ref="B1751" si="609">MONTH(A1751)</f>
        <v>6</v>
      </c>
      <c r="C1751" s="5">
        <f t="shared" ref="C1751" si="610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79"/>
        <v>45084</v>
      </c>
      <c r="L1751" s="5">
        <f t="shared" si="597"/>
        <v>6</v>
      </c>
      <c r="M1751" s="5">
        <f t="shared" si="607"/>
        <v>2023</v>
      </c>
      <c r="N1751" s="6">
        <v>320</v>
      </c>
      <c r="O1751" s="6">
        <f t="shared" si="608"/>
        <v>-320</v>
      </c>
      <c r="P1751" s="6">
        <f t="shared" si="602"/>
        <v>0</v>
      </c>
      <c r="Q1751" s="7">
        <f t="shared" si="603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hidden="1" customHeight="1" x14ac:dyDescent="0.35">
      <c r="A1752" s="4">
        <v>45085</v>
      </c>
      <c r="B1752" s="5">
        <f t="shared" ref="B1752:B1782" si="611">MONTH(A1752)</f>
        <v>6</v>
      </c>
      <c r="C1752" s="5">
        <f t="shared" ref="C1752:C1782" si="612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3">A1752+J1752</f>
        <v>45085</v>
      </c>
      <c r="L1752" s="5">
        <f t="shared" ref="L1752:L1803" si="614">MONTH(K1752)</f>
        <v>6</v>
      </c>
      <c r="M1752" s="5">
        <f t="shared" ref="M1752:M1803" si="615">YEAR(K1752)</f>
        <v>2023</v>
      </c>
      <c r="N1752" s="6">
        <v>1804</v>
      </c>
      <c r="O1752" s="6">
        <f t="shared" si="608"/>
        <v>-1804</v>
      </c>
      <c r="P1752" s="6">
        <f t="shared" ref="P1752:P1782" si="616">SUM(N1752+O1752)</f>
        <v>0</v>
      </c>
      <c r="Q1752" s="7">
        <f t="shared" ref="Q1752:Q1782" si="617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hidden="1" customHeight="1" x14ac:dyDescent="0.35">
      <c r="A1753" s="4">
        <v>45085</v>
      </c>
      <c r="B1753" s="5">
        <f t="shared" si="611"/>
        <v>6</v>
      </c>
      <c r="C1753" s="5">
        <f t="shared" si="612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3"/>
        <v>45085</v>
      </c>
      <c r="L1753" s="5">
        <f t="shared" si="614"/>
        <v>6</v>
      </c>
      <c r="M1753" s="5">
        <f t="shared" si="615"/>
        <v>2023</v>
      </c>
      <c r="N1753" s="6">
        <v>912</v>
      </c>
      <c r="O1753" s="6">
        <f t="shared" si="608"/>
        <v>-912</v>
      </c>
      <c r="P1753" s="6">
        <f t="shared" si="616"/>
        <v>0</v>
      </c>
      <c r="Q1753" s="7">
        <f t="shared" si="617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hidden="1" customHeight="1" x14ac:dyDescent="0.35">
      <c r="A1754" s="4">
        <v>45085</v>
      </c>
      <c r="B1754" s="5">
        <f t="shared" si="611"/>
        <v>6</v>
      </c>
      <c r="C1754" s="5">
        <f t="shared" si="612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3"/>
        <v>45085</v>
      </c>
      <c r="L1754" s="5">
        <f t="shared" si="614"/>
        <v>6</v>
      </c>
      <c r="M1754" s="5">
        <f t="shared" si="615"/>
        <v>2023</v>
      </c>
      <c r="N1754" s="6">
        <v>62.5</v>
      </c>
      <c r="O1754" s="6">
        <f t="shared" si="608"/>
        <v>-62.5</v>
      </c>
      <c r="P1754" s="6">
        <f t="shared" si="616"/>
        <v>0</v>
      </c>
      <c r="Q1754" s="7">
        <f t="shared" si="617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hidden="1" customHeight="1" x14ac:dyDescent="0.35">
      <c r="A1755" s="4">
        <v>45085</v>
      </c>
      <c r="B1755" s="5">
        <f t="shared" si="611"/>
        <v>6</v>
      </c>
      <c r="C1755" s="5">
        <f t="shared" si="612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3"/>
        <v>45085</v>
      </c>
      <c r="L1755" s="5">
        <f t="shared" si="614"/>
        <v>6</v>
      </c>
      <c r="M1755" s="5">
        <f t="shared" si="615"/>
        <v>2023</v>
      </c>
      <c r="N1755" s="6">
        <v>190</v>
      </c>
      <c r="O1755" s="6">
        <f t="shared" si="608"/>
        <v>-190</v>
      </c>
      <c r="P1755" s="6">
        <f t="shared" si="616"/>
        <v>0</v>
      </c>
      <c r="Q1755" s="7">
        <f t="shared" si="617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hidden="1" customHeight="1" x14ac:dyDescent="0.35">
      <c r="A1756" s="4">
        <v>45086</v>
      </c>
      <c r="B1756" s="5">
        <f t="shared" si="611"/>
        <v>6</v>
      </c>
      <c r="C1756" s="5">
        <f t="shared" si="612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3"/>
        <v>45086</v>
      </c>
      <c r="L1756" s="5">
        <f t="shared" si="614"/>
        <v>6</v>
      </c>
      <c r="M1756" s="5">
        <f t="shared" si="615"/>
        <v>2023</v>
      </c>
      <c r="N1756" s="6">
        <v>1870</v>
      </c>
      <c r="O1756" s="6">
        <f t="shared" ref="O1756:O1768" si="618">-N1756</f>
        <v>-1870</v>
      </c>
      <c r="P1756" s="6">
        <f t="shared" si="616"/>
        <v>0</v>
      </c>
      <c r="Q1756" s="7">
        <f t="shared" si="617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hidden="1" customHeight="1" x14ac:dyDescent="0.35">
      <c r="A1757" s="4">
        <v>45086</v>
      </c>
      <c r="B1757" s="5">
        <f t="shared" si="611"/>
        <v>6</v>
      </c>
      <c r="C1757" s="5">
        <f t="shared" si="612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3"/>
        <v>45086</v>
      </c>
      <c r="L1757" s="5">
        <f t="shared" si="614"/>
        <v>6</v>
      </c>
      <c r="M1757" s="5">
        <f t="shared" si="615"/>
        <v>2023</v>
      </c>
      <c r="N1757" s="6">
        <v>450</v>
      </c>
      <c r="O1757" s="6">
        <f t="shared" si="618"/>
        <v>-450</v>
      </c>
      <c r="P1757" s="6">
        <f t="shared" si="616"/>
        <v>0</v>
      </c>
      <c r="Q1757" s="7">
        <f t="shared" si="617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hidden="1" customHeight="1" x14ac:dyDescent="0.35">
      <c r="A1758" s="4">
        <v>45086</v>
      </c>
      <c r="B1758" s="5">
        <f t="shared" si="611"/>
        <v>6</v>
      </c>
      <c r="C1758" s="5">
        <f t="shared" si="612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3"/>
        <v>45086</v>
      </c>
      <c r="L1758" s="5">
        <f t="shared" si="614"/>
        <v>6</v>
      </c>
      <c r="M1758" s="5">
        <f t="shared" si="615"/>
        <v>2023</v>
      </c>
      <c r="N1758" s="6">
        <v>225</v>
      </c>
      <c r="O1758" s="6">
        <f t="shared" si="618"/>
        <v>-225</v>
      </c>
      <c r="P1758" s="6">
        <f t="shared" si="616"/>
        <v>0</v>
      </c>
      <c r="Q1758" s="7">
        <f t="shared" si="617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hidden="1" customHeight="1" x14ac:dyDescent="0.35">
      <c r="A1759" s="4">
        <v>45086</v>
      </c>
      <c r="B1759" s="5">
        <f t="shared" si="611"/>
        <v>6</v>
      </c>
      <c r="C1759" s="5">
        <f t="shared" si="612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3"/>
        <v>45086</v>
      </c>
      <c r="L1759" s="5">
        <f t="shared" si="614"/>
        <v>6</v>
      </c>
      <c r="M1759" s="5">
        <f t="shared" si="615"/>
        <v>2023</v>
      </c>
      <c r="N1759" s="6">
        <v>247.8</v>
      </c>
      <c r="O1759" s="91">
        <f>-247.8</f>
        <v>-247.8</v>
      </c>
      <c r="P1759" s="91">
        <f t="shared" si="616"/>
        <v>0</v>
      </c>
      <c r="Q1759" s="7">
        <f t="shared" si="617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hidden="1" customHeight="1" x14ac:dyDescent="0.35">
      <c r="A1760" s="4" t="s">
        <v>1626</v>
      </c>
      <c r="B1760" s="5">
        <f t="shared" si="611"/>
        <v>6</v>
      </c>
      <c r="C1760" s="5">
        <f t="shared" si="612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3"/>
        <v>45089</v>
      </c>
      <c r="L1760" s="5">
        <f t="shared" si="614"/>
        <v>6</v>
      </c>
      <c r="M1760" s="5">
        <f t="shared" si="615"/>
        <v>2023</v>
      </c>
      <c r="N1760" s="6">
        <v>1870</v>
      </c>
      <c r="O1760" s="6">
        <f t="shared" si="618"/>
        <v>-1870</v>
      </c>
      <c r="P1760" s="6">
        <f t="shared" si="616"/>
        <v>0</v>
      </c>
      <c r="Q1760" s="7">
        <f t="shared" si="617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hidden="1" customHeight="1" x14ac:dyDescent="0.35">
      <c r="A1761" s="4" t="s">
        <v>1626</v>
      </c>
      <c r="B1761" s="5">
        <f t="shared" si="611"/>
        <v>6</v>
      </c>
      <c r="C1761" s="5">
        <f t="shared" si="612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3"/>
        <v>45089</v>
      </c>
      <c r="L1761" s="5">
        <f t="shared" si="614"/>
        <v>6</v>
      </c>
      <c r="M1761" s="5">
        <f t="shared" si="615"/>
        <v>2023</v>
      </c>
      <c r="N1761" s="6">
        <v>450</v>
      </c>
      <c r="O1761" s="6">
        <f t="shared" si="618"/>
        <v>-450</v>
      </c>
      <c r="P1761" s="6">
        <f t="shared" si="616"/>
        <v>0</v>
      </c>
      <c r="Q1761" s="7">
        <f t="shared" si="617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hidden="1" customHeight="1" x14ac:dyDescent="0.35">
      <c r="A1762" s="4" t="s">
        <v>1626</v>
      </c>
      <c r="B1762" s="5">
        <f t="shared" si="611"/>
        <v>6</v>
      </c>
      <c r="C1762" s="5">
        <f t="shared" si="612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3"/>
        <v>45089</v>
      </c>
      <c r="L1762" s="5">
        <f t="shared" si="614"/>
        <v>6</v>
      </c>
      <c r="M1762" s="5">
        <f t="shared" si="615"/>
        <v>2023</v>
      </c>
      <c r="N1762" s="6">
        <v>225</v>
      </c>
      <c r="O1762" s="6">
        <f t="shared" si="618"/>
        <v>-225</v>
      </c>
      <c r="P1762" s="6">
        <f t="shared" si="616"/>
        <v>0</v>
      </c>
      <c r="Q1762" s="7">
        <f t="shared" si="617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hidden="1" customHeight="1" x14ac:dyDescent="0.35">
      <c r="A1763" s="4" t="s">
        <v>1626</v>
      </c>
      <c r="B1763" s="5">
        <f t="shared" si="611"/>
        <v>6</v>
      </c>
      <c r="C1763" s="5">
        <f t="shared" si="612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3"/>
        <v>45089</v>
      </c>
      <c r="L1763" s="5">
        <f t="shared" si="614"/>
        <v>6</v>
      </c>
      <c r="M1763" s="5">
        <f t="shared" si="615"/>
        <v>2023</v>
      </c>
      <c r="N1763" s="6">
        <v>236</v>
      </c>
      <c r="O1763" s="6">
        <f t="shared" si="618"/>
        <v>-236</v>
      </c>
      <c r="P1763" s="6">
        <f t="shared" si="616"/>
        <v>0</v>
      </c>
      <c r="Q1763" s="7">
        <f t="shared" si="617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hidden="1" customHeight="1" x14ac:dyDescent="0.35">
      <c r="A1764" s="4" t="s">
        <v>1626</v>
      </c>
      <c r="B1764" s="5">
        <f t="shared" si="611"/>
        <v>6</v>
      </c>
      <c r="C1764" s="5">
        <f t="shared" si="612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3"/>
        <v>45089</v>
      </c>
      <c r="L1764" s="5">
        <f t="shared" si="614"/>
        <v>6</v>
      </c>
      <c r="M1764" s="5">
        <f t="shared" si="615"/>
        <v>2023</v>
      </c>
      <c r="N1764" s="6">
        <v>1390</v>
      </c>
      <c r="O1764" s="6">
        <f t="shared" si="618"/>
        <v>-1390</v>
      </c>
      <c r="P1764" s="6">
        <f t="shared" si="616"/>
        <v>0</v>
      </c>
      <c r="Q1764" s="7">
        <f t="shared" si="617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hidden="1" customHeight="1" x14ac:dyDescent="0.35">
      <c r="A1765" s="4" t="s">
        <v>1626</v>
      </c>
      <c r="B1765" s="5">
        <f t="shared" si="611"/>
        <v>6</v>
      </c>
      <c r="C1765" s="5">
        <f t="shared" si="612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3"/>
        <v>45089</v>
      </c>
      <c r="L1765" s="5">
        <f t="shared" si="614"/>
        <v>6</v>
      </c>
      <c r="M1765" s="5">
        <f t="shared" si="615"/>
        <v>2023</v>
      </c>
      <c r="N1765" s="6">
        <v>187.5</v>
      </c>
      <c r="O1765" s="6">
        <f t="shared" si="618"/>
        <v>-187.5</v>
      </c>
      <c r="P1765" s="6">
        <f t="shared" si="616"/>
        <v>0</v>
      </c>
      <c r="Q1765" s="7">
        <f t="shared" si="617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hidden="1" customHeight="1" x14ac:dyDescent="0.35">
      <c r="A1766" s="4" t="s">
        <v>1626</v>
      </c>
      <c r="B1766" s="5">
        <f t="shared" si="611"/>
        <v>6</v>
      </c>
      <c r="C1766" s="5">
        <f t="shared" si="612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3"/>
        <v>45089</v>
      </c>
      <c r="L1766" s="5">
        <f t="shared" si="614"/>
        <v>6</v>
      </c>
      <c r="M1766" s="5">
        <f t="shared" si="615"/>
        <v>2023</v>
      </c>
      <c r="N1766" s="6">
        <v>95</v>
      </c>
      <c r="O1766" s="6">
        <f t="shared" si="618"/>
        <v>-95</v>
      </c>
      <c r="P1766" s="6">
        <f t="shared" si="616"/>
        <v>0</v>
      </c>
      <c r="Q1766" s="7">
        <f t="shared" si="617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hidden="1" customHeight="1" x14ac:dyDescent="0.35">
      <c r="A1767" s="4">
        <v>45091</v>
      </c>
      <c r="B1767" s="5">
        <f t="shared" si="611"/>
        <v>6</v>
      </c>
      <c r="C1767" s="5">
        <f t="shared" si="612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3"/>
        <v>45091</v>
      </c>
      <c r="L1767" s="5">
        <f t="shared" si="614"/>
        <v>6</v>
      </c>
      <c r="M1767" s="5">
        <f t="shared" si="615"/>
        <v>2023</v>
      </c>
      <c r="N1767" s="6">
        <v>150</v>
      </c>
      <c r="O1767" s="6">
        <f t="shared" si="618"/>
        <v>-150</v>
      </c>
      <c r="P1767" s="6">
        <f t="shared" si="616"/>
        <v>0</v>
      </c>
      <c r="Q1767" s="7">
        <f t="shared" si="617"/>
        <v>3198967.0500000012</v>
      </c>
      <c r="R1767" s="44" t="str">
        <f>VLOOKUP(F1767,'Set up'!$A$2:$E$48,5,FALSE)</f>
        <v>Trsf</v>
      </c>
      <c r="S1767" s="1" t="s">
        <v>2298</v>
      </c>
    </row>
    <row r="1768" spans="1:19" ht="15" hidden="1" customHeight="1" x14ac:dyDescent="0.35">
      <c r="A1768" s="4">
        <v>45091</v>
      </c>
      <c r="B1768" s="5">
        <f t="shared" si="611"/>
        <v>6</v>
      </c>
      <c r="C1768" s="5">
        <f t="shared" si="612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3"/>
        <v>45091</v>
      </c>
      <c r="L1768" s="5">
        <f t="shared" si="614"/>
        <v>6</v>
      </c>
      <c r="M1768" s="5">
        <f t="shared" si="615"/>
        <v>2023</v>
      </c>
      <c r="N1768" s="6">
        <v>260</v>
      </c>
      <c r="O1768" s="6">
        <f t="shared" si="618"/>
        <v>-260</v>
      </c>
      <c r="P1768" s="6">
        <f t="shared" si="616"/>
        <v>0</v>
      </c>
      <c r="Q1768" s="7">
        <f t="shared" si="617"/>
        <v>3199227.0500000012</v>
      </c>
      <c r="R1768" s="44" t="str">
        <f>VLOOKUP(F1768,'Set up'!$A$2:$E$48,5,FALSE)</f>
        <v>Trsf</v>
      </c>
      <c r="S1768" s="1" t="s">
        <v>2299</v>
      </c>
    </row>
    <row r="1769" spans="1:19" ht="15" hidden="1" customHeight="1" x14ac:dyDescent="0.35">
      <c r="A1769" s="4">
        <v>45092</v>
      </c>
      <c r="B1769" s="5">
        <f t="shared" si="611"/>
        <v>6</v>
      </c>
      <c r="C1769" s="5">
        <f t="shared" si="612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3"/>
        <v>45092</v>
      </c>
      <c r="L1769" s="5">
        <f t="shared" si="614"/>
        <v>6</v>
      </c>
      <c r="M1769" s="5">
        <f t="shared" si="615"/>
        <v>2023</v>
      </c>
      <c r="N1769" s="6">
        <v>3608</v>
      </c>
      <c r="O1769" s="6">
        <f>-N1769</f>
        <v>-3608</v>
      </c>
      <c r="P1769" s="6">
        <f t="shared" si="616"/>
        <v>0</v>
      </c>
      <c r="Q1769" s="7">
        <f t="shared" si="617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hidden="1" customHeight="1" x14ac:dyDescent="0.35">
      <c r="A1770" s="4">
        <v>45092</v>
      </c>
      <c r="B1770" s="5">
        <f t="shared" si="611"/>
        <v>6</v>
      </c>
      <c r="C1770" s="5">
        <f t="shared" si="612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3"/>
        <v>45092</v>
      </c>
      <c r="L1770" s="5">
        <f t="shared" si="614"/>
        <v>6</v>
      </c>
      <c r="M1770" s="5">
        <f t="shared" si="615"/>
        <v>2023</v>
      </c>
      <c r="N1770" s="6">
        <v>474</v>
      </c>
      <c r="O1770" s="6">
        <f>-N1770</f>
        <v>-474</v>
      </c>
      <c r="P1770" s="6">
        <f t="shared" si="616"/>
        <v>0</v>
      </c>
      <c r="Q1770" s="7">
        <f t="shared" si="617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hidden="1" customHeight="1" x14ac:dyDescent="0.35">
      <c r="A1771" s="4">
        <v>45092</v>
      </c>
      <c r="B1771" s="5">
        <f t="shared" si="611"/>
        <v>6</v>
      </c>
      <c r="C1771" s="5">
        <f t="shared" si="612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3"/>
        <v>45092</v>
      </c>
      <c r="L1771" s="5">
        <f t="shared" si="614"/>
        <v>6</v>
      </c>
      <c r="M1771" s="5">
        <f t="shared" si="615"/>
        <v>2023</v>
      </c>
      <c r="N1771" s="6">
        <v>516</v>
      </c>
      <c r="O1771" s="6">
        <f>-N1771</f>
        <v>-516</v>
      </c>
      <c r="P1771" s="6">
        <f t="shared" si="616"/>
        <v>0</v>
      </c>
      <c r="Q1771" s="7">
        <f t="shared" si="617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hidden="1" customHeight="1" x14ac:dyDescent="0.35">
      <c r="A1772" s="4">
        <v>45092</v>
      </c>
      <c r="B1772" s="5">
        <f t="shared" si="611"/>
        <v>6</v>
      </c>
      <c r="C1772" s="5">
        <f t="shared" si="612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3"/>
        <v>45092</v>
      </c>
      <c r="L1772" s="5">
        <f t="shared" si="614"/>
        <v>6</v>
      </c>
      <c r="M1772" s="5">
        <f t="shared" si="615"/>
        <v>2023</v>
      </c>
      <c r="N1772" s="6">
        <v>320</v>
      </c>
      <c r="O1772" s="6">
        <f>-N1772</f>
        <v>-320</v>
      </c>
      <c r="P1772" s="6">
        <f t="shared" si="616"/>
        <v>0</v>
      </c>
      <c r="Q1772" s="7">
        <f t="shared" si="617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hidden="1" customHeight="1" x14ac:dyDescent="0.35">
      <c r="A1773" s="4">
        <v>45092</v>
      </c>
      <c r="B1773" s="5">
        <f t="shared" si="611"/>
        <v>6</v>
      </c>
      <c r="C1773" s="5">
        <f t="shared" si="612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3"/>
        <v>45092</v>
      </c>
      <c r="L1773" s="5">
        <f t="shared" si="614"/>
        <v>6</v>
      </c>
      <c r="M1773" s="5">
        <f t="shared" si="615"/>
        <v>2023</v>
      </c>
      <c r="N1773" s="6">
        <v>350</v>
      </c>
      <c r="O1773" s="6">
        <f t="shared" ref="O1773:O1776" si="619">-N1773</f>
        <v>-350</v>
      </c>
      <c r="P1773" s="6">
        <f t="shared" si="616"/>
        <v>0</v>
      </c>
      <c r="Q1773" s="7">
        <f t="shared" si="617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hidden="1" customHeight="1" x14ac:dyDescent="0.35">
      <c r="A1774" s="4">
        <v>45092</v>
      </c>
      <c r="B1774" s="5">
        <f t="shared" si="611"/>
        <v>6</v>
      </c>
      <c r="C1774" s="5">
        <f t="shared" si="612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3"/>
        <v>45092</v>
      </c>
      <c r="L1774" s="5">
        <f t="shared" si="614"/>
        <v>6</v>
      </c>
      <c r="M1774" s="5">
        <f t="shared" si="615"/>
        <v>2023</v>
      </c>
      <c r="N1774" s="6">
        <v>105</v>
      </c>
      <c r="O1774" s="6">
        <f t="shared" si="619"/>
        <v>-105</v>
      </c>
      <c r="P1774" s="6">
        <f t="shared" si="616"/>
        <v>0</v>
      </c>
      <c r="Q1774" s="7">
        <f t="shared" si="617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hidden="1" customHeight="1" x14ac:dyDescent="0.35">
      <c r="A1775" s="4">
        <v>45092</v>
      </c>
      <c r="B1775" s="5">
        <f t="shared" si="611"/>
        <v>6</v>
      </c>
      <c r="C1775" s="5">
        <f t="shared" si="612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3"/>
        <v>45092</v>
      </c>
      <c r="L1775" s="5">
        <f t="shared" si="614"/>
        <v>6</v>
      </c>
      <c r="M1775" s="5">
        <f t="shared" si="615"/>
        <v>2023</v>
      </c>
      <c r="N1775" s="6">
        <v>55</v>
      </c>
      <c r="O1775" s="6">
        <f t="shared" si="619"/>
        <v>-55</v>
      </c>
      <c r="P1775" s="6">
        <f t="shared" si="616"/>
        <v>0</v>
      </c>
      <c r="Q1775" s="7">
        <f t="shared" si="617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hidden="1" customHeight="1" x14ac:dyDescent="0.35">
      <c r="A1776" s="4">
        <v>45092</v>
      </c>
      <c r="B1776" s="5">
        <f t="shared" si="611"/>
        <v>6</v>
      </c>
      <c r="C1776" s="5">
        <f t="shared" si="612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3"/>
        <v>45092</v>
      </c>
      <c r="L1776" s="5">
        <f t="shared" si="614"/>
        <v>6</v>
      </c>
      <c r="M1776" s="5">
        <f t="shared" si="615"/>
        <v>2023</v>
      </c>
      <c r="N1776" s="6">
        <v>80</v>
      </c>
      <c r="O1776" s="6">
        <f t="shared" si="619"/>
        <v>-80</v>
      </c>
      <c r="P1776" s="6">
        <f t="shared" si="616"/>
        <v>0</v>
      </c>
      <c r="Q1776" s="7">
        <f t="shared" si="617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hidden="1" customHeight="1" x14ac:dyDescent="0.35">
      <c r="A1777" s="4">
        <v>45092</v>
      </c>
      <c r="B1777" s="5">
        <f t="shared" si="611"/>
        <v>6</v>
      </c>
      <c r="C1777" s="5">
        <f t="shared" si="612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3"/>
        <v>45092</v>
      </c>
      <c r="L1777" s="5">
        <f t="shared" si="614"/>
        <v>6</v>
      </c>
      <c r="M1777" s="5">
        <f t="shared" si="615"/>
        <v>2023</v>
      </c>
      <c r="N1777" s="6">
        <v>1870</v>
      </c>
      <c r="O1777" s="6">
        <f t="shared" ref="O1777:O1781" si="620">-N1777</f>
        <v>-1870</v>
      </c>
      <c r="P1777" s="6">
        <f t="shared" si="616"/>
        <v>0</v>
      </c>
      <c r="Q1777" s="7">
        <f t="shared" si="617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hidden="1" customHeight="1" x14ac:dyDescent="0.35">
      <c r="A1778" s="4">
        <v>45092</v>
      </c>
      <c r="B1778" s="5">
        <f t="shared" si="611"/>
        <v>6</v>
      </c>
      <c r="C1778" s="5">
        <f t="shared" si="612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3"/>
        <v>45092</v>
      </c>
      <c r="L1778" s="5">
        <f t="shared" si="614"/>
        <v>6</v>
      </c>
      <c r="M1778" s="5">
        <f t="shared" si="615"/>
        <v>2023</v>
      </c>
      <c r="N1778" s="6">
        <v>450</v>
      </c>
      <c r="O1778" s="6">
        <f t="shared" si="620"/>
        <v>-450</v>
      </c>
      <c r="P1778" s="6">
        <f t="shared" si="616"/>
        <v>0</v>
      </c>
      <c r="Q1778" s="7">
        <f t="shared" si="617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hidden="1" customHeight="1" x14ac:dyDescent="0.35">
      <c r="A1779" s="4">
        <v>45092</v>
      </c>
      <c r="B1779" s="5">
        <f t="shared" si="611"/>
        <v>6</v>
      </c>
      <c r="C1779" s="5">
        <f t="shared" si="612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3"/>
        <v>45092</v>
      </c>
      <c r="L1779" s="5">
        <f t="shared" si="614"/>
        <v>6</v>
      </c>
      <c r="M1779" s="5">
        <f t="shared" si="615"/>
        <v>2023</v>
      </c>
      <c r="N1779" s="6">
        <v>236</v>
      </c>
      <c r="O1779" s="6">
        <f t="shared" si="620"/>
        <v>-236</v>
      </c>
      <c r="P1779" s="6">
        <f t="shared" si="616"/>
        <v>0</v>
      </c>
      <c r="Q1779" s="7">
        <f t="shared" si="617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hidden="1" customHeight="1" x14ac:dyDescent="0.35">
      <c r="A1780" s="4">
        <v>45092</v>
      </c>
      <c r="B1780" s="5">
        <f t="shared" si="611"/>
        <v>6</v>
      </c>
      <c r="C1780" s="5">
        <f t="shared" si="612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3"/>
        <v>45092</v>
      </c>
      <c r="L1780" s="5">
        <f t="shared" si="614"/>
        <v>6</v>
      </c>
      <c r="M1780" s="5">
        <f t="shared" si="615"/>
        <v>2023</v>
      </c>
      <c r="N1780" s="6">
        <v>1390</v>
      </c>
      <c r="O1780" s="6">
        <f t="shared" si="620"/>
        <v>-1390</v>
      </c>
      <c r="P1780" s="6">
        <f t="shared" si="616"/>
        <v>0</v>
      </c>
      <c r="Q1780" s="7">
        <f t="shared" si="617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hidden="1" customHeight="1" x14ac:dyDescent="0.35">
      <c r="A1781" s="4">
        <v>45092</v>
      </c>
      <c r="B1781" s="5">
        <f t="shared" si="611"/>
        <v>6</v>
      </c>
      <c r="C1781" s="5">
        <f t="shared" si="612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3"/>
        <v>45092</v>
      </c>
      <c r="L1781" s="5">
        <f t="shared" si="614"/>
        <v>6</v>
      </c>
      <c r="M1781" s="5">
        <f t="shared" si="615"/>
        <v>2023</v>
      </c>
      <c r="N1781" s="6">
        <v>187.5</v>
      </c>
      <c r="O1781" s="6">
        <f t="shared" si="620"/>
        <v>-187.5</v>
      </c>
      <c r="P1781" s="6">
        <f t="shared" si="616"/>
        <v>0</v>
      </c>
      <c r="Q1781" s="7">
        <f t="shared" si="617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611"/>
        <v>6</v>
      </c>
      <c r="C1782" s="5">
        <f t="shared" si="612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3"/>
        <v>45093</v>
      </c>
      <c r="L1782" s="5">
        <f t="shared" si="614"/>
        <v>6</v>
      </c>
      <c r="M1782" s="5">
        <f t="shared" si="615"/>
        <v>2023</v>
      </c>
      <c r="N1782" s="96">
        <v>375</v>
      </c>
      <c r="P1782" s="6">
        <f t="shared" si="616"/>
        <v>375</v>
      </c>
      <c r="Q1782" s="7">
        <f t="shared" si="617"/>
        <v>3209243.5500000012</v>
      </c>
      <c r="R1782" s="44" t="str">
        <f>VLOOKUP(F1782,'Set up'!$A$2:$E$48,5,FALSE)</f>
        <v>Trsf</v>
      </c>
    </row>
    <row r="1783" spans="1:19" ht="15" customHeight="1" x14ac:dyDescent="0.35">
      <c r="A1783" s="4" t="s">
        <v>1637</v>
      </c>
      <c r="B1783" s="5">
        <f t="shared" ref="B1783:B1803" si="621">MONTH(A1783)</f>
        <v>6</v>
      </c>
      <c r="C1783" s="5">
        <f t="shared" ref="C1783:C1803" si="622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3"/>
        <v>45093</v>
      </c>
      <c r="L1783" s="5">
        <f t="shared" si="614"/>
        <v>6</v>
      </c>
      <c r="M1783" s="5">
        <f t="shared" si="615"/>
        <v>2023</v>
      </c>
      <c r="N1783" s="6">
        <v>10692</v>
      </c>
      <c r="P1783" s="6">
        <f t="shared" ref="P1783:P1825" si="623">SUM(N1783+O1783)</f>
        <v>10692</v>
      </c>
      <c r="Q1783" s="7">
        <f t="shared" ref="Q1783:Q1825" si="624">SUM(Q1782+N1783)</f>
        <v>3219935.5500000012</v>
      </c>
      <c r="R1783" s="44" t="str">
        <f>VLOOKUP(F1783,'Set up'!$A$2:$E$48,5,FALSE)</f>
        <v>Trsf</v>
      </c>
    </row>
    <row r="1784" spans="1:19" ht="15" customHeight="1" x14ac:dyDescent="0.35">
      <c r="A1784" s="4" t="s">
        <v>1637</v>
      </c>
      <c r="B1784" s="5">
        <f t="shared" si="621"/>
        <v>6</v>
      </c>
      <c r="C1784" s="5">
        <f t="shared" si="622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3"/>
        <v>45093</v>
      </c>
      <c r="L1784" s="5">
        <f t="shared" si="614"/>
        <v>6</v>
      </c>
      <c r="M1784" s="5">
        <f t="shared" si="615"/>
        <v>2023</v>
      </c>
      <c r="N1784" s="6">
        <v>1575</v>
      </c>
      <c r="P1784" s="6">
        <f t="shared" si="623"/>
        <v>1575</v>
      </c>
      <c r="Q1784" s="7">
        <f t="shared" si="624"/>
        <v>3221510.5500000012</v>
      </c>
      <c r="R1784" s="44" t="str">
        <f>VLOOKUP(F1784,'Set up'!$A$2:$E$48,5,FALSE)</f>
        <v>Trsf</v>
      </c>
    </row>
    <row r="1785" spans="1:19" ht="15" customHeight="1" x14ac:dyDescent="0.35">
      <c r="A1785" s="4" t="s">
        <v>1637</v>
      </c>
      <c r="B1785" s="5">
        <f t="shared" si="621"/>
        <v>6</v>
      </c>
      <c r="C1785" s="5">
        <f t="shared" si="622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3"/>
        <v>45093</v>
      </c>
      <c r="L1785" s="5">
        <f t="shared" si="614"/>
        <v>6</v>
      </c>
      <c r="M1785" s="5">
        <f t="shared" si="615"/>
        <v>2023</v>
      </c>
      <c r="N1785" s="6">
        <v>1620</v>
      </c>
      <c r="P1785" s="6">
        <f t="shared" si="623"/>
        <v>1620</v>
      </c>
      <c r="Q1785" s="7">
        <f t="shared" si="624"/>
        <v>3223130.5500000012</v>
      </c>
      <c r="R1785" s="44" t="str">
        <f>VLOOKUP(F1785,'Set up'!$A$2:$E$48,5,FALSE)</f>
        <v>Trsf</v>
      </c>
    </row>
    <row r="1786" spans="1:19" ht="15" customHeight="1" x14ac:dyDescent="0.35">
      <c r="A1786" s="4" t="s">
        <v>1637</v>
      </c>
      <c r="B1786" s="5">
        <f t="shared" si="621"/>
        <v>6</v>
      </c>
      <c r="C1786" s="5">
        <f t="shared" si="622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3"/>
        <v>45093</v>
      </c>
      <c r="L1786" s="5">
        <f t="shared" si="614"/>
        <v>6</v>
      </c>
      <c r="M1786" s="5">
        <f t="shared" si="615"/>
        <v>2023</v>
      </c>
      <c r="N1786" s="6">
        <v>2480</v>
      </c>
      <c r="P1786" s="6">
        <f t="shared" si="623"/>
        <v>2480</v>
      </c>
      <c r="Q1786" s="7">
        <f t="shared" si="624"/>
        <v>3225610.5500000012</v>
      </c>
      <c r="R1786" s="44" t="str">
        <f>VLOOKUP(F1786,'Set up'!$A$2:$E$48,5,FALSE)</f>
        <v>Trsf</v>
      </c>
    </row>
    <row r="1787" spans="1:19" ht="15" hidden="1" customHeight="1" x14ac:dyDescent="0.35">
      <c r="A1787" s="4" t="s">
        <v>1637</v>
      </c>
      <c r="B1787" s="5">
        <f t="shared" si="621"/>
        <v>6</v>
      </c>
      <c r="C1787" s="5">
        <f t="shared" si="622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3"/>
        <v>45093</v>
      </c>
      <c r="L1787" s="5">
        <f t="shared" si="614"/>
        <v>6</v>
      </c>
      <c r="M1787" s="5">
        <f t="shared" si="615"/>
        <v>2023</v>
      </c>
      <c r="N1787" s="6">
        <v>16434</v>
      </c>
      <c r="O1787" s="6">
        <f t="shared" ref="O1787:O1807" si="625">-N1787</f>
        <v>-16434</v>
      </c>
      <c r="P1787" s="6">
        <f t="shared" si="623"/>
        <v>0</v>
      </c>
      <c r="Q1787" s="7">
        <f t="shared" si="624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hidden="1" customHeight="1" x14ac:dyDescent="0.35">
      <c r="A1788" s="4" t="s">
        <v>1641</v>
      </c>
      <c r="B1788" s="5">
        <f t="shared" si="621"/>
        <v>6</v>
      </c>
      <c r="C1788" s="5">
        <f t="shared" si="622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3"/>
        <v>45096</v>
      </c>
      <c r="L1788" s="5">
        <f t="shared" si="614"/>
        <v>6</v>
      </c>
      <c r="M1788" s="5">
        <f t="shared" si="615"/>
        <v>2023</v>
      </c>
      <c r="N1788" s="6">
        <v>4266</v>
      </c>
      <c r="O1788" s="6">
        <f t="shared" si="625"/>
        <v>-4266</v>
      </c>
      <c r="P1788" s="6">
        <f t="shared" si="623"/>
        <v>0</v>
      </c>
      <c r="Q1788" s="7">
        <f t="shared" si="624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hidden="1" customHeight="1" x14ac:dyDescent="0.35">
      <c r="A1789" s="4" t="s">
        <v>1641</v>
      </c>
      <c r="B1789" s="5">
        <f t="shared" si="621"/>
        <v>6</v>
      </c>
      <c r="C1789" s="5">
        <f t="shared" si="622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3"/>
        <v>45096</v>
      </c>
      <c r="L1789" s="5">
        <f t="shared" si="614"/>
        <v>6</v>
      </c>
      <c r="M1789" s="5">
        <f t="shared" si="615"/>
        <v>2023</v>
      </c>
      <c r="N1789" s="6">
        <v>2559.6000000000004</v>
      </c>
      <c r="O1789" s="6">
        <f t="shared" si="625"/>
        <v>-2559.6000000000004</v>
      </c>
      <c r="P1789" s="6">
        <f t="shared" si="623"/>
        <v>0</v>
      </c>
      <c r="Q1789" s="7">
        <f t="shared" si="624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hidden="1" customHeight="1" x14ac:dyDescent="0.35">
      <c r="A1790" s="4" t="s">
        <v>1641</v>
      </c>
      <c r="B1790" s="5">
        <f t="shared" si="621"/>
        <v>6</v>
      </c>
      <c r="C1790" s="5">
        <f t="shared" si="622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3"/>
        <v>45096</v>
      </c>
      <c r="L1790" s="5">
        <f t="shared" si="614"/>
        <v>6</v>
      </c>
      <c r="M1790" s="5">
        <f t="shared" si="615"/>
        <v>2023</v>
      </c>
      <c r="N1790" s="6">
        <v>4128</v>
      </c>
      <c r="O1790" s="6">
        <f t="shared" si="625"/>
        <v>-4128</v>
      </c>
      <c r="P1790" s="6">
        <f t="shared" si="623"/>
        <v>0</v>
      </c>
      <c r="Q1790" s="7">
        <f t="shared" si="624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hidden="1" customHeight="1" x14ac:dyDescent="0.35">
      <c r="A1791" s="4" t="s">
        <v>1641</v>
      </c>
      <c r="B1791" s="5">
        <f t="shared" si="621"/>
        <v>6</v>
      </c>
      <c r="C1791" s="5">
        <f t="shared" si="622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3"/>
        <v>45096</v>
      </c>
      <c r="L1791" s="5">
        <f t="shared" si="614"/>
        <v>6</v>
      </c>
      <c r="M1791" s="5">
        <f t="shared" si="615"/>
        <v>2023</v>
      </c>
      <c r="N1791" s="6">
        <v>750</v>
      </c>
      <c r="O1791" s="6">
        <f t="shared" si="625"/>
        <v>-750</v>
      </c>
      <c r="P1791" s="6">
        <f t="shared" si="623"/>
        <v>0</v>
      </c>
      <c r="Q1791" s="7">
        <f t="shared" si="624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hidden="1" customHeight="1" x14ac:dyDescent="0.35">
      <c r="A1792" s="4" t="s">
        <v>1641</v>
      </c>
      <c r="B1792" s="5">
        <f t="shared" si="621"/>
        <v>6</v>
      </c>
      <c r="C1792" s="5">
        <f t="shared" si="622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3"/>
        <v>45096</v>
      </c>
      <c r="L1792" s="5">
        <f t="shared" si="614"/>
        <v>6</v>
      </c>
      <c r="M1792" s="5">
        <f t="shared" si="615"/>
        <v>2023</v>
      </c>
      <c r="N1792" s="6">
        <v>2400</v>
      </c>
      <c r="O1792" s="6">
        <f t="shared" si="625"/>
        <v>-2400</v>
      </c>
      <c r="P1792" s="6">
        <f t="shared" si="623"/>
        <v>0</v>
      </c>
      <c r="Q1792" s="7">
        <f t="shared" si="624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hidden="1" customHeight="1" x14ac:dyDescent="0.35">
      <c r="A1793" s="4" t="s">
        <v>1641</v>
      </c>
      <c r="B1793" s="5">
        <f t="shared" si="621"/>
        <v>6</v>
      </c>
      <c r="C1793" s="5">
        <f t="shared" si="622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3"/>
        <v>45096</v>
      </c>
      <c r="L1793" s="5">
        <f t="shared" si="614"/>
        <v>6</v>
      </c>
      <c r="M1793" s="5">
        <f t="shared" si="615"/>
        <v>2023</v>
      </c>
      <c r="N1793" s="6">
        <v>2150</v>
      </c>
      <c r="O1793" s="6">
        <f t="shared" si="625"/>
        <v>-2150</v>
      </c>
      <c r="P1793" s="6">
        <f t="shared" si="623"/>
        <v>0</v>
      </c>
      <c r="Q1793" s="7">
        <f t="shared" si="624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hidden="1" customHeight="1" x14ac:dyDescent="0.35">
      <c r="A1794" s="4" t="s">
        <v>1641</v>
      </c>
      <c r="B1794" s="5">
        <f t="shared" si="621"/>
        <v>6</v>
      </c>
      <c r="C1794" s="5">
        <f t="shared" si="622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3"/>
        <v>45096</v>
      </c>
      <c r="L1794" s="5">
        <f t="shared" si="614"/>
        <v>6</v>
      </c>
      <c r="M1794" s="5">
        <f t="shared" si="615"/>
        <v>2023</v>
      </c>
      <c r="N1794" s="6">
        <v>1100</v>
      </c>
      <c r="O1794" s="6">
        <f t="shared" si="625"/>
        <v>-1100</v>
      </c>
      <c r="P1794" s="6">
        <f t="shared" si="623"/>
        <v>0</v>
      </c>
      <c r="Q1794" s="7">
        <f t="shared" si="624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hidden="1" customHeight="1" x14ac:dyDescent="0.35">
      <c r="A1795" s="4" t="s">
        <v>1641</v>
      </c>
      <c r="B1795" s="5">
        <f t="shared" si="621"/>
        <v>6</v>
      </c>
      <c r="C1795" s="5">
        <f t="shared" si="622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3"/>
        <v>45096</v>
      </c>
      <c r="L1795" s="5">
        <f t="shared" si="614"/>
        <v>6</v>
      </c>
      <c r="M1795" s="5">
        <f t="shared" si="615"/>
        <v>2023</v>
      </c>
      <c r="N1795" s="6">
        <v>180</v>
      </c>
      <c r="O1795" s="6">
        <f t="shared" si="625"/>
        <v>-180</v>
      </c>
      <c r="P1795" s="6">
        <f t="shared" si="623"/>
        <v>0</v>
      </c>
      <c r="Q1795" s="7">
        <f t="shared" si="624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hidden="1" customHeight="1" x14ac:dyDescent="0.35">
      <c r="A1796" s="4" t="s">
        <v>1641</v>
      </c>
      <c r="B1796" s="5">
        <f t="shared" si="621"/>
        <v>6</v>
      </c>
      <c r="C1796" s="5">
        <f t="shared" si="622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3"/>
        <v>45096</v>
      </c>
      <c r="L1796" s="5">
        <f t="shared" si="614"/>
        <v>6</v>
      </c>
      <c r="M1796" s="5">
        <f t="shared" si="615"/>
        <v>2023</v>
      </c>
      <c r="N1796" s="6">
        <v>110.4</v>
      </c>
      <c r="O1796" s="6">
        <f t="shared" si="625"/>
        <v>-110.4</v>
      </c>
      <c r="P1796" s="6">
        <f t="shared" si="623"/>
        <v>0</v>
      </c>
      <c r="Q1796" s="7">
        <f t="shared" si="624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hidden="1" customHeight="1" x14ac:dyDescent="0.35">
      <c r="A1797" s="4" t="s">
        <v>1641</v>
      </c>
      <c r="B1797" s="5">
        <f t="shared" si="621"/>
        <v>6</v>
      </c>
      <c r="C1797" s="5">
        <f t="shared" si="622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3"/>
        <v>45096</v>
      </c>
      <c r="L1797" s="5">
        <f t="shared" si="614"/>
        <v>6</v>
      </c>
      <c r="M1797" s="5">
        <f t="shared" si="615"/>
        <v>2023</v>
      </c>
      <c r="N1797" s="6">
        <v>1108.4000000000001</v>
      </c>
      <c r="O1797" s="6">
        <f t="shared" si="625"/>
        <v>-1108.4000000000001</v>
      </c>
      <c r="P1797" s="6">
        <f t="shared" si="623"/>
        <v>0</v>
      </c>
      <c r="Q1797" s="7">
        <f t="shared" si="624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hidden="1" customHeight="1" x14ac:dyDescent="0.35">
      <c r="A1798" s="4" t="s">
        <v>1641</v>
      </c>
      <c r="B1798" s="5">
        <f t="shared" si="621"/>
        <v>6</v>
      </c>
      <c r="C1798" s="5">
        <f t="shared" si="622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3"/>
        <v>45096</v>
      </c>
      <c r="L1798" s="5">
        <f t="shared" si="614"/>
        <v>6</v>
      </c>
      <c r="M1798" s="5">
        <f t="shared" si="615"/>
        <v>2023</v>
      </c>
      <c r="N1798" s="6">
        <v>525</v>
      </c>
      <c r="O1798" s="6">
        <f t="shared" si="625"/>
        <v>-525</v>
      </c>
      <c r="P1798" s="6">
        <f t="shared" si="623"/>
        <v>0</v>
      </c>
      <c r="Q1798" s="7">
        <f t="shared" si="624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hidden="1" customHeight="1" x14ac:dyDescent="0.35">
      <c r="A1799" s="4" t="s">
        <v>1641</v>
      </c>
      <c r="B1799" s="5">
        <f t="shared" si="621"/>
        <v>6</v>
      </c>
      <c r="C1799" s="5">
        <f t="shared" si="622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3"/>
        <v>45096</v>
      </c>
      <c r="L1799" s="5">
        <f t="shared" si="614"/>
        <v>6</v>
      </c>
      <c r="M1799" s="5">
        <f t="shared" si="615"/>
        <v>2023</v>
      </c>
      <c r="N1799" s="6">
        <v>280</v>
      </c>
      <c r="O1799" s="6">
        <f t="shared" si="625"/>
        <v>-280</v>
      </c>
      <c r="P1799" s="6">
        <f t="shared" si="623"/>
        <v>0</v>
      </c>
      <c r="Q1799" s="7">
        <f t="shared" si="624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hidden="1" customHeight="1" x14ac:dyDescent="0.35">
      <c r="A1800" s="4" t="s">
        <v>1641</v>
      </c>
      <c r="B1800" s="5">
        <f t="shared" si="621"/>
        <v>6</v>
      </c>
      <c r="C1800" s="5">
        <f t="shared" si="622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3"/>
        <v>45126</v>
      </c>
      <c r="L1800" s="5">
        <f t="shared" si="614"/>
        <v>7</v>
      </c>
      <c r="M1800" s="5">
        <f t="shared" si="615"/>
        <v>2023</v>
      </c>
      <c r="N1800" s="6">
        <v>7480</v>
      </c>
      <c r="O1800" s="6">
        <f t="shared" si="625"/>
        <v>-7480</v>
      </c>
      <c r="P1800" s="6">
        <f t="shared" si="623"/>
        <v>0</v>
      </c>
      <c r="Q1800" s="7">
        <f t="shared" si="624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hidden="1" customHeight="1" x14ac:dyDescent="0.35">
      <c r="A1801" s="4" t="s">
        <v>1641</v>
      </c>
      <c r="B1801" s="5">
        <f t="shared" si="621"/>
        <v>6</v>
      </c>
      <c r="C1801" s="5">
        <f t="shared" si="622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3"/>
        <v>45126</v>
      </c>
      <c r="L1801" s="5">
        <f t="shared" si="614"/>
        <v>7</v>
      </c>
      <c r="M1801" s="5">
        <f t="shared" si="615"/>
        <v>2023</v>
      </c>
      <c r="N1801" s="6">
        <v>1263.5999999999999</v>
      </c>
      <c r="O1801" s="6">
        <f t="shared" si="625"/>
        <v>-1263.5999999999999</v>
      </c>
      <c r="P1801" s="6">
        <f t="shared" si="623"/>
        <v>0</v>
      </c>
      <c r="Q1801" s="7">
        <f t="shared" si="624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hidden="1" customHeight="1" x14ac:dyDescent="0.35">
      <c r="A1802" s="4" t="s">
        <v>1641</v>
      </c>
      <c r="B1802" s="5">
        <f t="shared" si="621"/>
        <v>6</v>
      </c>
      <c r="C1802" s="5">
        <f t="shared" si="622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3"/>
        <v>45126</v>
      </c>
      <c r="L1802" s="5">
        <f t="shared" si="614"/>
        <v>7</v>
      </c>
      <c r="M1802" s="5">
        <f t="shared" si="615"/>
        <v>2023</v>
      </c>
      <c r="N1802" s="6">
        <v>1045.2</v>
      </c>
      <c r="O1802" s="6">
        <f t="shared" si="625"/>
        <v>-1045.2</v>
      </c>
      <c r="P1802" s="6">
        <f t="shared" si="623"/>
        <v>0</v>
      </c>
      <c r="Q1802" s="7">
        <f t="shared" si="624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hidden="1" customHeight="1" x14ac:dyDescent="0.35">
      <c r="A1803" s="4" t="s">
        <v>1641</v>
      </c>
      <c r="B1803" s="5">
        <f t="shared" si="621"/>
        <v>6</v>
      </c>
      <c r="C1803" s="5">
        <f t="shared" si="622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3"/>
        <v>45126</v>
      </c>
      <c r="L1803" s="5">
        <f t="shared" si="614"/>
        <v>7</v>
      </c>
      <c r="M1803" s="5">
        <f t="shared" si="615"/>
        <v>2023</v>
      </c>
      <c r="N1803" s="6">
        <v>144</v>
      </c>
      <c r="O1803" s="6">
        <f t="shared" si="625"/>
        <v>-144</v>
      </c>
      <c r="P1803" s="6">
        <f t="shared" si="623"/>
        <v>0</v>
      </c>
      <c r="Q1803" s="7">
        <f t="shared" si="624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hidden="1" customHeight="1" x14ac:dyDescent="0.35">
      <c r="A1804" s="4" t="s">
        <v>1641</v>
      </c>
      <c r="B1804" s="5">
        <f t="shared" ref="B1804:B1825" si="626">MONTH(A1804)</f>
        <v>6</v>
      </c>
      <c r="C1804" s="5">
        <f t="shared" ref="C1804:C1825" si="627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3"/>
        <v>45126</v>
      </c>
      <c r="L1804" s="5">
        <f t="shared" ref="L1804:L1825" si="628">MONTH(K1804)</f>
        <v>7</v>
      </c>
      <c r="M1804" s="5">
        <f t="shared" ref="M1804:M1825" si="629">YEAR(K1804)</f>
        <v>2023</v>
      </c>
      <c r="N1804" s="6">
        <v>190</v>
      </c>
      <c r="O1804" s="6">
        <f t="shared" si="625"/>
        <v>-190</v>
      </c>
      <c r="P1804" s="6">
        <f t="shared" si="623"/>
        <v>0</v>
      </c>
      <c r="Q1804" s="7">
        <f t="shared" si="624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hidden="1" customHeight="1" x14ac:dyDescent="0.35">
      <c r="A1805" s="4" t="s">
        <v>1641</v>
      </c>
      <c r="B1805" s="5">
        <f t="shared" si="626"/>
        <v>6</v>
      </c>
      <c r="C1805" s="5">
        <f t="shared" si="627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3"/>
        <v>45126</v>
      </c>
      <c r="L1805" s="5">
        <f t="shared" si="628"/>
        <v>7</v>
      </c>
      <c r="M1805" s="5">
        <f t="shared" si="629"/>
        <v>2023</v>
      </c>
      <c r="N1805" s="6">
        <v>187.5</v>
      </c>
      <c r="O1805" s="6">
        <f t="shared" si="625"/>
        <v>-187.5</v>
      </c>
      <c r="P1805" s="6">
        <f t="shared" si="623"/>
        <v>0</v>
      </c>
      <c r="Q1805" s="7">
        <f t="shared" si="624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hidden="1" customHeight="1" x14ac:dyDescent="0.35">
      <c r="A1806" s="4" t="s">
        <v>1641</v>
      </c>
      <c r="B1806" s="5">
        <f t="shared" si="626"/>
        <v>6</v>
      </c>
      <c r="C1806" s="5">
        <f t="shared" si="627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3"/>
        <v>45126</v>
      </c>
      <c r="L1806" s="5">
        <f t="shared" si="628"/>
        <v>7</v>
      </c>
      <c r="M1806" s="5">
        <f t="shared" si="629"/>
        <v>2023</v>
      </c>
      <c r="N1806" s="6">
        <v>520</v>
      </c>
      <c r="O1806" s="6">
        <f t="shared" si="625"/>
        <v>-520</v>
      </c>
      <c r="P1806" s="6">
        <f t="shared" si="623"/>
        <v>0</v>
      </c>
      <c r="Q1806" s="7">
        <f t="shared" si="624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hidden="1" customHeight="1" x14ac:dyDescent="0.35">
      <c r="A1807" s="4" t="s">
        <v>1641</v>
      </c>
      <c r="B1807" s="5">
        <f t="shared" si="626"/>
        <v>6</v>
      </c>
      <c r="C1807" s="5">
        <f t="shared" si="627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3"/>
        <v>45126</v>
      </c>
      <c r="L1807" s="5">
        <f t="shared" si="628"/>
        <v>7</v>
      </c>
      <c r="M1807" s="5">
        <f t="shared" si="629"/>
        <v>2023</v>
      </c>
      <c r="N1807" s="6">
        <v>930</v>
      </c>
      <c r="O1807" s="6">
        <f t="shared" si="625"/>
        <v>-930</v>
      </c>
      <c r="P1807" s="6">
        <f t="shared" si="623"/>
        <v>0</v>
      </c>
      <c r="Q1807" s="7">
        <f t="shared" si="624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hidden="1" customHeight="1" x14ac:dyDescent="0.35">
      <c r="A1808" s="4">
        <v>45097</v>
      </c>
      <c r="B1808" s="5">
        <f t="shared" si="626"/>
        <v>6</v>
      </c>
      <c r="C1808" s="5">
        <f t="shared" si="627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3"/>
        <v>45097</v>
      </c>
      <c r="L1808" s="5">
        <f t="shared" si="628"/>
        <v>6</v>
      </c>
      <c r="M1808" s="5">
        <f t="shared" si="629"/>
        <v>2023</v>
      </c>
      <c r="N1808" s="6">
        <v>3740</v>
      </c>
      <c r="O1808" s="6">
        <f t="shared" ref="O1808:O1815" si="630">-N1808</f>
        <v>-3740</v>
      </c>
      <c r="P1808" s="6">
        <f t="shared" si="623"/>
        <v>0</v>
      </c>
      <c r="Q1808" s="7">
        <f t="shared" si="624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hidden="1" customHeight="1" x14ac:dyDescent="0.35">
      <c r="A1809" s="97" t="s">
        <v>1646</v>
      </c>
      <c r="B1809" s="5">
        <f t="shared" si="626"/>
        <v>6</v>
      </c>
      <c r="C1809" s="5">
        <f t="shared" si="627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3"/>
        <v>45097</v>
      </c>
      <c r="L1809" s="5">
        <f t="shared" si="628"/>
        <v>6</v>
      </c>
      <c r="M1809" s="5">
        <f t="shared" si="629"/>
        <v>2023</v>
      </c>
      <c r="N1809" s="6">
        <v>160</v>
      </c>
      <c r="O1809" s="6">
        <f t="shared" si="630"/>
        <v>-160</v>
      </c>
      <c r="P1809" s="6">
        <f t="shared" si="623"/>
        <v>0</v>
      </c>
      <c r="Q1809" s="7">
        <f t="shared" si="624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hidden="1" customHeight="1" x14ac:dyDescent="0.35">
      <c r="A1810" s="97" t="s">
        <v>1646</v>
      </c>
      <c r="B1810" s="5">
        <f t="shared" si="626"/>
        <v>6</v>
      </c>
      <c r="C1810" s="5">
        <f t="shared" si="627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3"/>
        <v>45097</v>
      </c>
      <c r="L1810" s="5">
        <f t="shared" si="628"/>
        <v>6</v>
      </c>
      <c r="M1810" s="5">
        <f t="shared" si="629"/>
        <v>2023</v>
      </c>
      <c r="N1810" s="6">
        <v>165</v>
      </c>
      <c r="O1810" s="6">
        <f t="shared" si="630"/>
        <v>-165</v>
      </c>
      <c r="P1810" s="6">
        <f t="shared" si="623"/>
        <v>0</v>
      </c>
      <c r="Q1810" s="7">
        <f t="shared" si="624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hidden="1" customHeight="1" x14ac:dyDescent="0.35">
      <c r="A1811" s="97" t="s">
        <v>1646</v>
      </c>
      <c r="B1811" s="5">
        <f t="shared" si="626"/>
        <v>6</v>
      </c>
      <c r="C1811" s="5">
        <f t="shared" si="627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3"/>
        <v>45097</v>
      </c>
      <c r="L1811" s="5">
        <f t="shared" si="628"/>
        <v>6</v>
      </c>
      <c r="M1811" s="5">
        <f t="shared" si="629"/>
        <v>2023</v>
      </c>
      <c r="N1811" s="6">
        <v>160</v>
      </c>
      <c r="O1811" s="6">
        <f t="shared" si="630"/>
        <v>-160</v>
      </c>
      <c r="P1811" s="6">
        <f t="shared" si="623"/>
        <v>0</v>
      </c>
      <c r="Q1811" s="7">
        <f t="shared" si="624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hidden="1" customHeight="1" x14ac:dyDescent="0.35">
      <c r="A1812" s="4">
        <v>45098</v>
      </c>
      <c r="B1812" s="5">
        <f t="shared" si="626"/>
        <v>6</v>
      </c>
      <c r="C1812" s="5">
        <f t="shared" si="627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3"/>
        <v>45128</v>
      </c>
      <c r="L1812" s="5">
        <f t="shared" si="628"/>
        <v>7</v>
      </c>
      <c r="M1812" s="5">
        <f t="shared" si="629"/>
        <v>2023</v>
      </c>
      <c r="N1812" s="6">
        <v>390</v>
      </c>
      <c r="O1812" s="6">
        <f t="shared" si="630"/>
        <v>-390</v>
      </c>
      <c r="P1812" s="6">
        <f t="shared" si="623"/>
        <v>0</v>
      </c>
      <c r="Q1812" s="7">
        <f t="shared" si="624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hidden="1" customHeight="1" x14ac:dyDescent="0.35">
      <c r="A1813" s="4">
        <v>45099</v>
      </c>
      <c r="B1813" s="5">
        <f t="shared" si="626"/>
        <v>6</v>
      </c>
      <c r="C1813" s="5">
        <f t="shared" si="627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3"/>
        <v>45099</v>
      </c>
      <c r="L1813" s="5">
        <f t="shared" si="628"/>
        <v>6</v>
      </c>
      <c r="M1813" s="5">
        <f t="shared" si="629"/>
        <v>2023</v>
      </c>
      <c r="N1813" s="6">
        <v>1870</v>
      </c>
      <c r="O1813" s="6">
        <f t="shared" si="630"/>
        <v>-1870</v>
      </c>
      <c r="P1813" s="6">
        <f t="shared" si="623"/>
        <v>0</v>
      </c>
      <c r="Q1813" s="7">
        <f t="shared" si="624"/>
        <v>3279847.2500000014</v>
      </c>
      <c r="R1813" s="44" t="str">
        <f>VLOOKUP(F1813,'Set up'!$A$2:$E$48,5,FALSE)</f>
        <v>PD Chq</v>
      </c>
      <c r="S1813" s="1" t="s">
        <v>2336</v>
      </c>
    </row>
    <row r="1814" spans="1:19" ht="15" hidden="1" customHeight="1" x14ac:dyDescent="0.35">
      <c r="A1814" s="4">
        <v>45099</v>
      </c>
      <c r="B1814" s="5">
        <f t="shared" si="626"/>
        <v>6</v>
      </c>
      <c r="C1814" s="5">
        <f t="shared" si="627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3"/>
        <v>45099</v>
      </c>
      <c r="L1814" s="5">
        <f t="shared" si="628"/>
        <v>6</v>
      </c>
      <c r="M1814" s="5">
        <f t="shared" si="629"/>
        <v>2023</v>
      </c>
      <c r="N1814" s="6">
        <v>510</v>
      </c>
      <c r="O1814" s="6">
        <f t="shared" si="630"/>
        <v>-510</v>
      </c>
      <c r="P1814" s="6">
        <f t="shared" si="623"/>
        <v>0</v>
      </c>
      <c r="Q1814" s="7">
        <f t="shared" si="624"/>
        <v>3280357.2500000014</v>
      </c>
      <c r="R1814" s="44" t="str">
        <f>VLOOKUP(F1814,'Set up'!$A$2:$E$48,5,FALSE)</f>
        <v>PD Chq</v>
      </c>
      <c r="S1814" s="1" t="s">
        <v>2336</v>
      </c>
    </row>
    <row r="1815" spans="1:19" ht="15" hidden="1" customHeight="1" x14ac:dyDescent="0.35">
      <c r="A1815" s="4">
        <v>45099</v>
      </c>
      <c r="B1815" s="5">
        <f t="shared" si="626"/>
        <v>6</v>
      </c>
      <c r="C1815" s="5">
        <f t="shared" si="627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3"/>
        <v>45099</v>
      </c>
      <c r="L1815" s="5">
        <f t="shared" si="628"/>
        <v>6</v>
      </c>
      <c r="M1815" s="5">
        <f t="shared" si="629"/>
        <v>2023</v>
      </c>
      <c r="N1815" s="6">
        <v>95</v>
      </c>
      <c r="O1815" s="6">
        <f t="shared" si="630"/>
        <v>-95</v>
      </c>
      <c r="P1815" s="6">
        <f t="shared" si="623"/>
        <v>0</v>
      </c>
      <c r="Q1815" s="7">
        <f t="shared" si="624"/>
        <v>3280452.2500000014</v>
      </c>
      <c r="R1815" s="44" t="str">
        <f>VLOOKUP(F1815,'Set up'!$A$2:$E$48,5,FALSE)</f>
        <v>PD Chq</v>
      </c>
      <c r="S1815" s="1" t="s">
        <v>2336</v>
      </c>
    </row>
    <row r="1816" spans="1:19" ht="15" hidden="1" customHeight="1" x14ac:dyDescent="0.35">
      <c r="A1816" s="4">
        <v>45099</v>
      </c>
      <c r="B1816" s="5">
        <f t="shared" si="626"/>
        <v>6</v>
      </c>
      <c r="C1816" s="5">
        <f t="shared" si="627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1">A1816+J1816</f>
        <v>45099</v>
      </c>
      <c r="L1816" s="5">
        <f t="shared" si="628"/>
        <v>6</v>
      </c>
      <c r="M1816" s="5">
        <f t="shared" si="629"/>
        <v>2023</v>
      </c>
      <c r="N1816" s="6">
        <v>420</v>
      </c>
      <c r="O1816" s="6">
        <f t="shared" ref="O1816:O1817" si="632">-N1816</f>
        <v>-420</v>
      </c>
      <c r="P1816" s="6">
        <f t="shared" si="623"/>
        <v>0</v>
      </c>
      <c r="Q1816" s="7">
        <f t="shared" si="624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hidden="1" customHeight="1" x14ac:dyDescent="0.35">
      <c r="A1817" s="4">
        <v>45099</v>
      </c>
      <c r="B1817" s="5">
        <f t="shared" si="626"/>
        <v>6</v>
      </c>
      <c r="C1817" s="5">
        <f t="shared" si="627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1"/>
        <v>45099</v>
      </c>
      <c r="L1817" s="5">
        <f t="shared" si="628"/>
        <v>6</v>
      </c>
      <c r="M1817" s="5">
        <f t="shared" si="629"/>
        <v>2023</v>
      </c>
      <c r="N1817" s="6">
        <v>375</v>
      </c>
      <c r="O1817" s="6">
        <f t="shared" si="632"/>
        <v>-375</v>
      </c>
      <c r="P1817" s="6">
        <f t="shared" si="623"/>
        <v>0</v>
      </c>
      <c r="Q1817" s="7">
        <f t="shared" si="624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hidden="1" customHeight="1" x14ac:dyDescent="0.35">
      <c r="A1818" s="4">
        <v>45101</v>
      </c>
      <c r="B1818" s="5">
        <f t="shared" si="626"/>
        <v>6</v>
      </c>
      <c r="C1818" s="5">
        <f t="shared" si="627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1"/>
        <v>45101</v>
      </c>
      <c r="L1818" s="5">
        <f t="shared" si="628"/>
        <v>6</v>
      </c>
      <c r="M1818" s="5">
        <f t="shared" si="629"/>
        <v>2023</v>
      </c>
      <c r="N1818" s="6">
        <v>1032</v>
      </c>
      <c r="O1818" s="6">
        <f>-N1818</f>
        <v>-1032</v>
      </c>
      <c r="P1818" s="6">
        <f t="shared" si="623"/>
        <v>0</v>
      </c>
      <c r="Q1818" s="7">
        <f t="shared" si="624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hidden="1" customHeight="1" x14ac:dyDescent="0.35">
      <c r="A1819" s="4">
        <v>45101</v>
      </c>
      <c r="B1819" s="5">
        <f t="shared" si="626"/>
        <v>6</v>
      </c>
      <c r="C1819" s="5">
        <f t="shared" si="627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1"/>
        <v>45101</v>
      </c>
      <c r="L1819" s="5">
        <f t="shared" si="628"/>
        <v>6</v>
      </c>
      <c r="M1819" s="5">
        <f t="shared" si="629"/>
        <v>2023</v>
      </c>
      <c r="N1819" s="6">
        <v>160</v>
      </c>
      <c r="O1819" s="6">
        <f>-N1819</f>
        <v>-160</v>
      </c>
      <c r="P1819" s="6">
        <f t="shared" si="623"/>
        <v>0</v>
      </c>
      <c r="Q1819" s="7">
        <f t="shared" si="624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hidden="1" customHeight="1" x14ac:dyDescent="0.35">
      <c r="A1820" s="4">
        <v>45101</v>
      </c>
      <c r="B1820" s="5">
        <f t="shared" si="626"/>
        <v>6</v>
      </c>
      <c r="C1820" s="5">
        <f t="shared" si="627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1"/>
        <v>45101</v>
      </c>
      <c r="L1820" s="5">
        <f t="shared" si="628"/>
        <v>6</v>
      </c>
      <c r="M1820" s="5">
        <f t="shared" si="629"/>
        <v>2023</v>
      </c>
      <c r="N1820" s="6">
        <v>3652</v>
      </c>
      <c r="O1820" s="6">
        <f>-1988.1</f>
        <v>-1988.1</v>
      </c>
      <c r="P1820" s="6">
        <f t="shared" si="623"/>
        <v>1663.9</v>
      </c>
      <c r="Q1820" s="7">
        <f t="shared" si="624"/>
        <v>3286091.2500000014</v>
      </c>
      <c r="R1820" s="44" t="str">
        <f>VLOOKUP(F1820,'Set up'!$A$2:$E$48,5,FALSE)</f>
        <v>Trsf</v>
      </c>
      <c r="S1820" s="1" t="s">
        <v>2300</v>
      </c>
    </row>
    <row r="1821" spans="1:19" ht="15" hidden="1" customHeight="1" x14ac:dyDescent="0.35">
      <c r="A1821" s="4">
        <v>45101</v>
      </c>
      <c r="B1821" s="5">
        <f t="shared" si="626"/>
        <v>6</v>
      </c>
      <c r="C1821" s="5">
        <f t="shared" si="627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1"/>
        <v>45101</v>
      </c>
      <c r="L1821" s="5">
        <f t="shared" si="628"/>
        <v>6</v>
      </c>
      <c r="M1821" s="5">
        <f t="shared" si="629"/>
        <v>2023</v>
      </c>
      <c r="N1821" s="6">
        <v>842.4</v>
      </c>
      <c r="P1821" s="6">
        <f t="shared" si="623"/>
        <v>842.4</v>
      </c>
      <c r="Q1821" s="7">
        <f t="shared" si="624"/>
        <v>3286933.6500000013</v>
      </c>
      <c r="R1821" s="44" t="str">
        <f>VLOOKUP(F1821,'Set up'!$A$2:$E$48,5,FALSE)</f>
        <v>Trsf</v>
      </c>
    </row>
    <row r="1822" spans="1:19" ht="15" hidden="1" customHeight="1" x14ac:dyDescent="0.35">
      <c r="A1822" s="4">
        <v>45101</v>
      </c>
      <c r="B1822" s="5">
        <f t="shared" si="626"/>
        <v>6</v>
      </c>
      <c r="C1822" s="5">
        <f t="shared" si="627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1"/>
        <v>45101</v>
      </c>
      <c r="L1822" s="5">
        <f t="shared" si="628"/>
        <v>6</v>
      </c>
      <c r="M1822" s="5">
        <f t="shared" si="629"/>
        <v>2023</v>
      </c>
      <c r="N1822" s="6">
        <v>187.5</v>
      </c>
      <c r="P1822" s="6">
        <f t="shared" si="623"/>
        <v>187.5</v>
      </c>
      <c r="Q1822" s="7">
        <f t="shared" si="624"/>
        <v>3287121.1500000013</v>
      </c>
      <c r="R1822" s="44" t="str">
        <f>VLOOKUP(F1822,'Set up'!$A$2:$E$48,5,FALSE)</f>
        <v>Trsf</v>
      </c>
    </row>
    <row r="1823" spans="1:19" ht="15" hidden="1" customHeight="1" x14ac:dyDescent="0.35">
      <c r="A1823" s="4">
        <v>45101</v>
      </c>
      <c r="B1823" s="5">
        <f t="shared" si="626"/>
        <v>6</v>
      </c>
      <c r="C1823" s="5">
        <f t="shared" si="627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1"/>
        <v>45101</v>
      </c>
      <c r="L1823" s="5">
        <f t="shared" si="628"/>
        <v>6</v>
      </c>
      <c r="M1823" s="5">
        <f t="shared" si="629"/>
        <v>2023</v>
      </c>
      <c r="N1823" s="6">
        <v>390</v>
      </c>
      <c r="P1823" s="6">
        <f t="shared" si="623"/>
        <v>390</v>
      </c>
      <c r="Q1823" s="7">
        <f t="shared" si="624"/>
        <v>3287511.1500000013</v>
      </c>
      <c r="R1823" s="44" t="str">
        <f>VLOOKUP(F1823,'Set up'!$A$2:$E$48,5,FALSE)</f>
        <v>Trsf</v>
      </c>
    </row>
    <row r="1824" spans="1:19" ht="15" hidden="1" customHeight="1" x14ac:dyDescent="0.35">
      <c r="A1824" s="4">
        <v>45101</v>
      </c>
      <c r="B1824" s="5">
        <f t="shared" si="626"/>
        <v>6</v>
      </c>
      <c r="C1824" s="5">
        <f t="shared" si="627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1"/>
        <v>45101</v>
      </c>
      <c r="L1824" s="5">
        <f t="shared" si="628"/>
        <v>6</v>
      </c>
      <c r="M1824" s="5">
        <f t="shared" si="629"/>
        <v>2023</v>
      </c>
      <c r="N1824" s="6">
        <v>258</v>
      </c>
      <c r="P1824" s="6">
        <f t="shared" si="623"/>
        <v>258</v>
      </c>
      <c r="Q1824" s="7">
        <f t="shared" si="624"/>
        <v>3287769.1500000013</v>
      </c>
      <c r="R1824" s="44" t="str">
        <f>VLOOKUP(F1824,'Set up'!$A$2:$E$48,5,FALSE)</f>
        <v>Trsf</v>
      </c>
    </row>
    <row r="1825" spans="1:19" ht="15" hidden="1" customHeight="1" x14ac:dyDescent="0.35">
      <c r="A1825" s="4">
        <v>45103</v>
      </c>
      <c r="B1825" s="5">
        <f t="shared" si="626"/>
        <v>6</v>
      </c>
      <c r="C1825" s="5">
        <f t="shared" si="627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1"/>
        <v>45103</v>
      </c>
      <c r="L1825" s="5">
        <f t="shared" si="628"/>
        <v>6</v>
      </c>
      <c r="M1825" s="5">
        <f t="shared" si="629"/>
        <v>2023</v>
      </c>
      <c r="N1825" s="6">
        <v>1958</v>
      </c>
      <c r="O1825" s="6">
        <f t="shared" ref="O1825:O1833" si="633">-N1825</f>
        <v>-1958</v>
      </c>
      <c r="P1825" s="6">
        <f t="shared" si="623"/>
        <v>0</v>
      </c>
      <c r="Q1825" s="7">
        <f t="shared" si="624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hidden="1" customHeight="1" x14ac:dyDescent="0.35">
      <c r="A1826" s="4">
        <v>45103</v>
      </c>
      <c r="B1826" s="5">
        <f t="shared" ref="B1826:B1830" si="634">MONTH(A1826)</f>
        <v>6</v>
      </c>
      <c r="C1826" s="5">
        <f t="shared" ref="C1826:C1830" si="635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1"/>
        <v>45103</v>
      </c>
      <c r="L1826" s="5">
        <f t="shared" ref="L1826:L1836" si="636">MONTH(K1826)</f>
        <v>6</v>
      </c>
      <c r="M1826" s="5">
        <f t="shared" ref="M1826:M1836" si="637">YEAR(K1826)</f>
        <v>2023</v>
      </c>
      <c r="N1826" s="6">
        <v>237</v>
      </c>
      <c r="O1826" s="6">
        <f t="shared" si="633"/>
        <v>-237</v>
      </c>
      <c r="P1826" s="6">
        <f t="shared" ref="P1826:P1836" si="638">SUM(N1826+O1826)</f>
        <v>0</v>
      </c>
      <c r="Q1826" s="7">
        <f t="shared" ref="Q1826:Q1836" si="639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hidden="1" customHeight="1" x14ac:dyDescent="0.35">
      <c r="A1827" s="4">
        <v>45103</v>
      </c>
      <c r="B1827" s="5">
        <f t="shared" si="634"/>
        <v>6</v>
      </c>
      <c r="C1827" s="5">
        <f t="shared" si="635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1"/>
        <v>45103</v>
      </c>
      <c r="L1827" s="5">
        <f t="shared" si="636"/>
        <v>6</v>
      </c>
      <c r="M1827" s="5">
        <f t="shared" si="637"/>
        <v>2023</v>
      </c>
      <c r="N1827" s="6">
        <v>258</v>
      </c>
      <c r="O1827" s="6">
        <f t="shared" si="633"/>
        <v>-258</v>
      </c>
      <c r="P1827" s="6">
        <f t="shared" si="638"/>
        <v>0</v>
      </c>
      <c r="Q1827" s="7">
        <f t="shared" si="639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hidden="1" customHeight="1" x14ac:dyDescent="0.35">
      <c r="A1828" s="4">
        <v>45103</v>
      </c>
      <c r="B1828" s="5">
        <f t="shared" si="634"/>
        <v>6</v>
      </c>
      <c r="C1828" s="5">
        <f t="shared" si="635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1"/>
        <v>45103</v>
      </c>
      <c r="L1828" s="5">
        <f t="shared" si="636"/>
        <v>6</v>
      </c>
      <c r="M1828" s="5">
        <f t="shared" si="637"/>
        <v>2023</v>
      </c>
      <c r="N1828" s="6">
        <v>30</v>
      </c>
      <c r="O1828" s="6">
        <f t="shared" si="633"/>
        <v>-30</v>
      </c>
      <c r="P1828" s="6">
        <f t="shared" si="638"/>
        <v>0</v>
      </c>
      <c r="Q1828" s="7">
        <f t="shared" si="639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hidden="1" customHeight="1" x14ac:dyDescent="0.35">
      <c r="A1829" s="4">
        <v>45103</v>
      </c>
      <c r="B1829" s="5">
        <f t="shared" si="634"/>
        <v>6</v>
      </c>
      <c r="C1829" s="5">
        <f t="shared" si="635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1"/>
        <v>45103</v>
      </c>
      <c r="L1829" s="5">
        <f t="shared" si="636"/>
        <v>6</v>
      </c>
      <c r="M1829" s="5">
        <f t="shared" si="637"/>
        <v>2023</v>
      </c>
      <c r="N1829" s="6">
        <v>27.5</v>
      </c>
      <c r="O1829" s="6">
        <f t="shared" si="633"/>
        <v>-27.5</v>
      </c>
      <c r="P1829" s="6">
        <f t="shared" si="638"/>
        <v>0</v>
      </c>
      <c r="Q1829" s="7">
        <f t="shared" si="639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hidden="1" customHeight="1" x14ac:dyDescent="0.35">
      <c r="A1830" s="4">
        <v>45103</v>
      </c>
      <c r="B1830" s="5">
        <f t="shared" si="634"/>
        <v>6</v>
      </c>
      <c r="C1830" s="5">
        <f t="shared" si="635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1"/>
        <v>45103</v>
      </c>
      <c r="L1830" s="5">
        <f t="shared" si="636"/>
        <v>6</v>
      </c>
      <c r="M1830" s="5">
        <f t="shared" si="637"/>
        <v>2023</v>
      </c>
      <c r="N1830" s="6">
        <v>50</v>
      </c>
      <c r="O1830" s="6">
        <f t="shared" si="633"/>
        <v>-50</v>
      </c>
      <c r="P1830" s="6">
        <f t="shared" si="638"/>
        <v>0</v>
      </c>
      <c r="Q1830" s="7">
        <f t="shared" si="639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hidden="1" customHeight="1" x14ac:dyDescent="0.35">
      <c r="A1831" s="4">
        <v>45103</v>
      </c>
      <c r="B1831" s="5">
        <f t="shared" ref="B1831:B1839" si="640">MONTH(A1831)</f>
        <v>6</v>
      </c>
      <c r="C1831" s="5">
        <f t="shared" ref="C1831:C1839" si="641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1"/>
        <v>45103</v>
      </c>
      <c r="L1831" s="5">
        <f t="shared" si="636"/>
        <v>6</v>
      </c>
      <c r="M1831" s="5">
        <f t="shared" si="637"/>
        <v>2023</v>
      </c>
      <c r="N1831" s="6">
        <v>70</v>
      </c>
      <c r="O1831" s="6">
        <f t="shared" si="633"/>
        <v>-70</v>
      </c>
      <c r="P1831" s="6">
        <f t="shared" si="638"/>
        <v>0</v>
      </c>
      <c r="Q1831" s="7">
        <f t="shared" si="639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hidden="1" customHeight="1" x14ac:dyDescent="0.35">
      <c r="A1832" s="4">
        <v>45103</v>
      </c>
      <c r="B1832" s="5">
        <f t="shared" si="640"/>
        <v>6</v>
      </c>
      <c r="C1832" s="5">
        <f t="shared" si="641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1"/>
        <v>45103</v>
      </c>
      <c r="L1832" s="5">
        <f t="shared" si="636"/>
        <v>6</v>
      </c>
      <c r="M1832" s="5">
        <f t="shared" si="637"/>
        <v>2023</v>
      </c>
      <c r="N1832" s="6">
        <v>74</v>
      </c>
      <c r="O1832" s="6">
        <f t="shared" si="633"/>
        <v>-74</v>
      </c>
      <c r="P1832" s="6">
        <f t="shared" si="638"/>
        <v>0</v>
      </c>
      <c r="Q1832" s="7">
        <f t="shared" si="639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hidden="1" customHeight="1" x14ac:dyDescent="0.35">
      <c r="A1833" s="4">
        <v>45103</v>
      </c>
      <c r="B1833" s="5">
        <f t="shared" si="640"/>
        <v>6</v>
      </c>
      <c r="C1833" s="5">
        <f t="shared" si="641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1"/>
        <v>45103</v>
      </c>
      <c r="L1833" s="5">
        <f t="shared" si="636"/>
        <v>6</v>
      </c>
      <c r="M1833" s="5">
        <f t="shared" si="637"/>
        <v>2023</v>
      </c>
      <c r="N1833" s="6">
        <v>116</v>
      </c>
      <c r="O1833" s="6">
        <f t="shared" si="633"/>
        <v>-116</v>
      </c>
      <c r="P1833" s="6">
        <f t="shared" si="638"/>
        <v>0</v>
      </c>
      <c r="Q1833" s="7">
        <f t="shared" si="639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hidden="1" customHeight="1" x14ac:dyDescent="0.35">
      <c r="A1834" s="4" t="s">
        <v>1664</v>
      </c>
      <c r="B1834" s="5">
        <f t="shared" si="640"/>
        <v>6</v>
      </c>
      <c r="C1834" s="5">
        <f t="shared" si="641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1"/>
        <v>45104</v>
      </c>
      <c r="L1834" s="5">
        <f t="shared" si="636"/>
        <v>6</v>
      </c>
      <c r="M1834" s="5">
        <f t="shared" si="637"/>
        <v>2023</v>
      </c>
      <c r="N1834" s="6">
        <v>3740</v>
      </c>
      <c r="O1834" s="6">
        <f>-3000-740</f>
        <v>-3740</v>
      </c>
      <c r="P1834" s="6">
        <f t="shared" si="638"/>
        <v>0</v>
      </c>
      <c r="Q1834" s="7">
        <f t="shared" si="639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hidden="1" customHeight="1" x14ac:dyDescent="0.35">
      <c r="A1835" s="4" t="s">
        <v>1664</v>
      </c>
      <c r="B1835" s="5">
        <f t="shared" si="640"/>
        <v>6</v>
      </c>
      <c r="C1835" s="5">
        <f t="shared" si="641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1"/>
        <v>45104</v>
      </c>
      <c r="L1835" s="5">
        <f t="shared" si="636"/>
        <v>6</v>
      </c>
      <c r="M1835" s="5">
        <f t="shared" si="637"/>
        <v>2023</v>
      </c>
      <c r="N1835" s="6">
        <v>450</v>
      </c>
      <c r="O1835" s="6">
        <f>-393.5-56.5</f>
        <v>-450</v>
      </c>
      <c r="P1835" s="6">
        <f t="shared" si="638"/>
        <v>0</v>
      </c>
      <c r="Q1835" s="7">
        <f t="shared" si="639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hidden="1" customHeight="1" x14ac:dyDescent="0.35">
      <c r="A1836" s="4" t="s">
        <v>1664</v>
      </c>
      <c r="B1836" s="5">
        <f t="shared" si="640"/>
        <v>6</v>
      </c>
      <c r="C1836" s="5">
        <f t="shared" si="641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1"/>
        <v>45104</v>
      </c>
      <c r="L1836" s="5">
        <f t="shared" si="636"/>
        <v>6</v>
      </c>
      <c r="M1836" s="5">
        <f t="shared" si="637"/>
        <v>2023</v>
      </c>
      <c r="N1836" s="6">
        <v>225</v>
      </c>
      <c r="O1836" s="6">
        <f t="shared" ref="O1836:O1844" si="642">-N1836</f>
        <v>-225</v>
      </c>
      <c r="P1836" s="6">
        <f t="shared" si="638"/>
        <v>0</v>
      </c>
      <c r="Q1836" s="7">
        <f t="shared" si="639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hidden="1" customHeight="1" x14ac:dyDescent="0.35">
      <c r="A1837" s="4" t="s">
        <v>1664</v>
      </c>
      <c r="B1837" s="5">
        <f t="shared" si="640"/>
        <v>6</v>
      </c>
      <c r="C1837" s="5">
        <f t="shared" si="641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1"/>
        <v>45104</v>
      </c>
      <c r="L1837" s="5">
        <f t="shared" ref="L1837:L1844" si="643">MONTH(K1837)</f>
        <v>6</v>
      </c>
      <c r="M1837" s="5">
        <f t="shared" ref="M1837:M1844" si="644">YEAR(K1837)</f>
        <v>2023</v>
      </c>
      <c r="N1837" s="6">
        <v>236</v>
      </c>
      <c r="O1837" s="6">
        <f t="shared" si="642"/>
        <v>-236</v>
      </c>
      <c r="P1837" s="6">
        <f t="shared" ref="P1837:P1844" si="645">SUM(N1837+O1837)</f>
        <v>0</v>
      </c>
      <c r="Q1837" s="7">
        <f t="shared" ref="Q1837:Q1844" si="646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hidden="1" customHeight="1" x14ac:dyDescent="0.35">
      <c r="A1838" s="4" t="s">
        <v>1664</v>
      </c>
      <c r="B1838" s="5">
        <f t="shared" si="640"/>
        <v>6</v>
      </c>
      <c r="C1838" s="5">
        <f t="shared" si="641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1"/>
        <v>45104</v>
      </c>
      <c r="L1838" s="5">
        <f t="shared" si="643"/>
        <v>6</v>
      </c>
      <c r="M1838" s="5">
        <f t="shared" si="644"/>
        <v>2023</v>
      </c>
      <c r="N1838" s="6">
        <v>95</v>
      </c>
      <c r="O1838" s="6">
        <f t="shared" si="642"/>
        <v>-95</v>
      </c>
      <c r="P1838" s="6">
        <f t="shared" si="645"/>
        <v>0</v>
      </c>
      <c r="Q1838" s="7">
        <f t="shared" si="646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hidden="1" customHeight="1" x14ac:dyDescent="0.35">
      <c r="A1839" s="4" t="s">
        <v>1664</v>
      </c>
      <c r="B1839" s="5">
        <f t="shared" si="640"/>
        <v>6</v>
      </c>
      <c r="C1839" s="5">
        <f t="shared" si="641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1"/>
        <v>45104</v>
      </c>
      <c r="L1839" s="5">
        <f t="shared" si="643"/>
        <v>6</v>
      </c>
      <c r="M1839" s="5">
        <f t="shared" si="644"/>
        <v>2023</v>
      </c>
      <c r="N1839" s="6">
        <v>62.5</v>
      </c>
      <c r="O1839" s="6">
        <f t="shared" si="642"/>
        <v>-62.5</v>
      </c>
      <c r="P1839" s="6">
        <f t="shared" si="645"/>
        <v>0</v>
      </c>
      <c r="Q1839" s="7">
        <f t="shared" si="646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hidden="1" customHeight="1" x14ac:dyDescent="0.35">
      <c r="A1840" s="4" t="s">
        <v>1664</v>
      </c>
      <c r="B1840" s="5">
        <f t="shared" ref="B1840:B1844" si="647">MONTH(A1840)</f>
        <v>6</v>
      </c>
      <c r="C1840" s="5">
        <f t="shared" ref="C1840:C1844" si="648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1"/>
        <v>45104</v>
      </c>
      <c r="L1840" s="5">
        <f t="shared" si="643"/>
        <v>6</v>
      </c>
      <c r="M1840" s="5">
        <f t="shared" si="644"/>
        <v>2023</v>
      </c>
      <c r="N1840" s="6">
        <v>165</v>
      </c>
      <c r="O1840" s="6">
        <f t="shared" si="642"/>
        <v>-165</v>
      </c>
      <c r="P1840" s="6">
        <f t="shared" si="645"/>
        <v>0</v>
      </c>
      <c r="Q1840" s="7">
        <f t="shared" si="646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hidden="1" customHeight="1" x14ac:dyDescent="0.35">
      <c r="A1841" s="4" t="s">
        <v>1664</v>
      </c>
      <c r="B1841" s="5">
        <f t="shared" si="647"/>
        <v>6</v>
      </c>
      <c r="C1841" s="5">
        <f t="shared" si="648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1"/>
        <v>45104</v>
      </c>
      <c r="L1841" s="5">
        <f t="shared" si="643"/>
        <v>6</v>
      </c>
      <c r="M1841" s="5">
        <f t="shared" si="644"/>
        <v>2023</v>
      </c>
      <c r="N1841" s="6">
        <v>160</v>
      </c>
      <c r="O1841" s="6">
        <f t="shared" si="642"/>
        <v>-160</v>
      </c>
      <c r="P1841" s="6">
        <f t="shared" si="645"/>
        <v>0</v>
      </c>
      <c r="Q1841" s="7">
        <f t="shared" si="646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hidden="1" customHeight="1" x14ac:dyDescent="0.35">
      <c r="A1842" s="4">
        <v>45105</v>
      </c>
      <c r="B1842" s="5">
        <f t="shared" si="647"/>
        <v>6</v>
      </c>
      <c r="C1842" s="5">
        <f t="shared" si="648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1"/>
        <v>45105</v>
      </c>
      <c r="L1842" s="5">
        <f t="shared" si="643"/>
        <v>6</v>
      </c>
      <c r="M1842" s="5">
        <f t="shared" si="644"/>
        <v>2023</v>
      </c>
      <c r="N1842" s="6">
        <v>1870</v>
      </c>
      <c r="O1842" s="6">
        <f t="shared" si="642"/>
        <v>-1870</v>
      </c>
      <c r="P1842" s="6">
        <f t="shared" si="645"/>
        <v>0</v>
      </c>
      <c r="Q1842" s="7">
        <f t="shared" si="646"/>
        <v>3297593.1500000013</v>
      </c>
      <c r="R1842" s="44" t="str">
        <f>VLOOKUP(F1842,'Set up'!$A$2:$E$48,5,FALSE)</f>
        <v>PD Chq</v>
      </c>
      <c r="S1842" s="1" t="s">
        <v>2340</v>
      </c>
    </row>
    <row r="1843" spans="1:19" ht="15" hidden="1" customHeight="1" x14ac:dyDescent="0.35">
      <c r="A1843" s="4">
        <v>45105</v>
      </c>
      <c r="B1843" s="5">
        <f t="shared" si="647"/>
        <v>6</v>
      </c>
      <c r="C1843" s="5">
        <f t="shared" si="648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1"/>
        <v>45105</v>
      </c>
      <c r="L1843" s="5">
        <f t="shared" si="643"/>
        <v>6</v>
      </c>
      <c r="M1843" s="5">
        <f t="shared" si="644"/>
        <v>2023</v>
      </c>
      <c r="N1843" s="6">
        <v>510</v>
      </c>
      <c r="O1843" s="6">
        <f t="shared" si="642"/>
        <v>-510</v>
      </c>
      <c r="P1843" s="6">
        <f t="shared" si="645"/>
        <v>0</v>
      </c>
      <c r="Q1843" s="7">
        <f t="shared" si="646"/>
        <v>3298103.1500000013</v>
      </c>
      <c r="R1843" s="44" t="str">
        <f>VLOOKUP(F1843,'Set up'!$A$2:$E$48,5,FALSE)</f>
        <v>PD Chq</v>
      </c>
      <c r="S1843" s="1" t="s">
        <v>2340</v>
      </c>
    </row>
    <row r="1844" spans="1:19" ht="15" hidden="1" customHeight="1" x14ac:dyDescent="0.35">
      <c r="A1844" s="4">
        <v>45105</v>
      </c>
      <c r="B1844" s="5">
        <f t="shared" si="647"/>
        <v>6</v>
      </c>
      <c r="C1844" s="5">
        <f t="shared" si="648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1"/>
        <v>45105</v>
      </c>
      <c r="L1844" s="5">
        <f t="shared" si="643"/>
        <v>6</v>
      </c>
      <c r="M1844" s="5">
        <f t="shared" si="644"/>
        <v>2023</v>
      </c>
      <c r="N1844" s="6">
        <v>95</v>
      </c>
      <c r="O1844" s="6">
        <f t="shared" si="642"/>
        <v>-95</v>
      </c>
      <c r="P1844" s="6">
        <f t="shared" si="645"/>
        <v>0</v>
      </c>
      <c r="Q1844" s="7">
        <f t="shared" si="646"/>
        <v>3298198.1500000013</v>
      </c>
      <c r="R1844" s="44" t="str">
        <f>VLOOKUP(F1844,'Set up'!$A$2:$E$48,5,FALSE)</f>
        <v>PD Chq</v>
      </c>
      <c r="S1844" s="1" t="s">
        <v>2340</v>
      </c>
    </row>
    <row r="1845" spans="1:19" ht="15" hidden="1" customHeight="1" x14ac:dyDescent="0.35">
      <c r="A1845" s="4" t="s">
        <v>1709</v>
      </c>
      <c r="B1845" s="5">
        <f t="shared" ref="B1845:B1908" si="649">MONTH(A1845)</f>
        <v>7</v>
      </c>
      <c r="C1845" s="5">
        <f t="shared" ref="C1845:C1908" si="650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1">A1845+J1845</f>
        <v>45168</v>
      </c>
      <c r="L1845" s="5">
        <f t="shared" ref="L1845:L1908" si="652">MONTH(K1845)</f>
        <v>8</v>
      </c>
      <c r="M1845" s="5">
        <f t="shared" ref="M1845:M1908" si="653">YEAR(K1845)</f>
        <v>2023</v>
      </c>
      <c r="N1845" s="6">
        <v>220</v>
      </c>
      <c r="O1845" s="6">
        <f t="shared" ref="O1845" si="654">-N1845</f>
        <v>-220</v>
      </c>
      <c r="P1845" s="6">
        <f t="shared" ref="P1845:P1908" si="655">SUM(N1845+O1845)</f>
        <v>0</v>
      </c>
      <c r="Q1845" s="7">
        <f t="shared" ref="Q1845:Q1908" si="656">SUM(Q1844+N1845)</f>
        <v>3298418.1500000013</v>
      </c>
      <c r="R1845" s="44" t="str">
        <f>VLOOKUP(F1845,'Set up'!$A$2:$E$48,5,FALSE)</f>
        <v>Chq</v>
      </c>
      <c r="S1845" s="1" t="s">
        <v>2332</v>
      </c>
    </row>
    <row r="1846" spans="1:19" ht="15" customHeight="1" x14ac:dyDescent="0.35">
      <c r="A1846" s="4" t="s">
        <v>1709</v>
      </c>
      <c r="B1846" s="5">
        <f t="shared" si="649"/>
        <v>7</v>
      </c>
      <c r="C1846" s="5">
        <f t="shared" si="650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1"/>
        <v>45108</v>
      </c>
      <c r="L1846" s="5">
        <f t="shared" si="652"/>
        <v>7</v>
      </c>
      <c r="M1846" s="5">
        <f t="shared" si="653"/>
        <v>2023</v>
      </c>
      <c r="N1846" s="6">
        <v>62.5</v>
      </c>
      <c r="P1846" s="6">
        <f t="shared" si="655"/>
        <v>62.5</v>
      </c>
      <c r="Q1846" s="7">
        <f t="shared" si="656"/>
        <v>3298480.6500000013</v>
      </c>
      <c r="R1846" s="44" t="str">
        <f>VLOOKUP(F1846,'Set up'!$A$2:$E$48,5,FALSE)</f>
        <v>Trsf</v>
      </c>
    </row>
    <row r="1847" spans="1:19" ht="15" customHeight="1" x14ac:dyDescent="0.35">
      <c r="A1847" s="4" t="s">
        <v>1709</v>
      </c>
      <c r="B1847" s="5">
        <f t="shared" si="649"/>
        <v>7</v>
      </c>
      <c r="C1847" s="5">
        <f t="shared" si="650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1"/>
        <v>45108</v>
      </c>
      <c r="L1847" s="5">
        <f t="shared" si="652"/>
        <v>7</v>
      </c>
      <c r="M1847" s="5">
        <f t="shared" si="653"/>
        <v>2023</v>
      </c>
      <c r="N1847" s="6">
        <v>50.4</v>
      </c>
      <c r="P1847" s="6">
        <f t="shared" si="655"/>
        <v>50.4</v>
      </c>
      <c r="Q1847" s="7">
        <f t="shared" si="656"/>
        <v>3298531.0500000012</v>
      </c>
      <c r="R1847" s="44" t="str">
        <f>VLOOKUP(F1847,'Set up'!$A$2:$E$48,5,FALSE)</f>
        <v>Trsf</v>
      </c>
    </row>
    <row r="1848" spans="1:19" ht="15" hidden="1" customHeight="1" x14ac:dyDescent="0.35">
      <c r="A1848" s="4">
        <v>45110</v>
      </c>
      <c r="B1848" s="5">
        <f t="shared" si="649"/>
        <v>7</v>
      </c>
      <c r="C1848" s="5">
        <f t="shared" si="650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1"/>
        <v>45110</v>
      </c>
      <c r="L1848" s="5">
        <f t="shared" si="652"/>
        <v>7</v>
      </c>
      <c r="M1848" s="5">
        <f t="shared" si="653"/>
        <v>2023</v>
      </c>
      <c r="N1848" s="6">
        <v>3652</v>
      </c>
      <c r="O1848" s="6">
        <f t="shared" ref="O1848:O1854" si="657">-N1848</f>
        <v>-3652</v>
      </c>
      <c r="P1848" s="6">
        <f t="shared" si="655"/>
        <v>0</v>
      </c>
      <c r="Q1848" s="7">
        <f t="shared" si="656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hidden="1" customHeight="1" x14ac:dyDescent="0.35">
      <c r="A1849" s="4">
        <v>45110</v>
      </c>
      <c r="B1849" s="5">
        <f t="shared" si="649"/>
        <v>7</v>
      </c>
      <c r="C1849" s="5">
        <f t="shared" si="650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1"/>
        <v>45110</v>
      </c>
      <c r="L1849" s="5">
        <f t="shared" si="652"/>
        <v>7</v>
      </c>
      <c r="M1849" s="5">
        <f t="shared" si="653"/>
        <v>2023</v>
      </c>
      <c r="N1849" s="6">
        <v>675</v>
      </c>
      <c r="O1849" s="6">
        <f t="shared" si="657"/>
        <v>-675</v>
      </c>
      <c r="P1849" s="6">
        <f t="shared" si="655"/>
        <v>0</v>
      </c>
      <c r="Q1849" s="7">
        <f t="shared" si="656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hidden="1" customHeight="1" x14ac:dyDescent="0.35">
      <c r="A1850" s="4">
        <v>45110</v>
      </c>
      <c r="B1850" s="5">
        <f t="shared" si="649"/>
        <v>7</v>
      </c>
      <c r="C1850" s="5">
        <f t="shared" si="650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1"/>
        <v>45110</v>
      </c>
      <c r="L1850" s="5">
        <f t="shared" si="652"/>
        <v>7</v>
      </c>
      <c r="M1850" s="5">
        <f t="shared" si="653"/>
        <v>2023</v>
      </c>
      <c r="N1850" s="6">
        <v>236</v>
      </c>
      <c r="O1850" s="6">
        <f t="shared" si="657"/>
        <v>-236</v>
      </c>
      <c r="P1850" s="6">
        <f t="shared" si="655"/>
        <v>0</v>
      </c>
      <c r="Q1850" s="7">
        <f t="shared" si="656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hidden="1" customHeight="1" x14ac:dyDescent="0.35">
      <c r="A1851" s="4">
        <v>45110</v>
      </c>
      <c r="B1851" s="5">
        <f t="shared" si="649"/>
        <v>7</v>
      </c>
      <c r="C1851" s="5">
        <f t="shared" si="650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1"/>
        <v>45110</v>
      </c>
      <c r="L1851" s="5">
        <f t="shared" si="652"/>
        <v>7</v>
      </c>
      <c r="M1851" s="5">
        <f t="shared" si="653"/>
        <v>2023</v>
      </c>
      <c r="N1851" s="6">
        <v>95</v>
      </c>
      <c r="O1851" s="6">
        <f t="shared" si="657"/>
        <v>-95</v>
      </c>
      <c r="P1851" s="6">
        <f t="shared" si="655"/>
        <v>0</v>
      </c>
      <c r="Q1851" s="7">
        <f t="shared" si="656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hidden="1" customHeight="1" x14ac:dyDescent="0.35">
      <c r="A1852" s="4">
        <v>45110</v>
      </c>
      <c r="B1852" s="5">
        <f t="shared" si="649"/>
        <v>7</v>
      </c>
      <c r="C1852" s="5">
        <f t="shared" si="650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1"/>
        <v>45110</v>
      </c>
      <c r="L1852" s="5">
        <f t="shared" si="652"/>
        <v>7</v>
      </c>
      <c r="M1852" s="5">
        <f t="shared" si="653"/>
        <v>2023</v>
      </c>
      <c r="N1852" s="96">
        <v>125</v>
      </c>
      <c r="O1852" s="6">
        <f t="shared" si="657"/>
        <v>-125</v>
      </c>
      <c r="P1852" s="6">
        <f t="shared" si="655"/>
        <v>0</v>
      </c>
      <c r="Q1852" s="7">
        <f t="shared" si="656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hidden="1" customHeight="1" x14ac:dyDescent="0.35">
      <c r="A1853" s="4">
        <v>45110</v>
      </c>
      <c r="B1853" s="5">
        <f t="shared" si="649"/>
        <v>7</v>
      </c>
      <c r="C1853" s="5">
        <f t="shared" si="650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1"/>
        <v>45110</v>
      </c>
      <c r="L1853" s="5">
        <f t="shared" si="652"/>
        <v>7</v>
      </c>
      <c r="M1853" s="5">
        <f t="shared" si="653"/>
        <v>2023</v>
      </c>
      <c r="N1853" s="6">
        <v>100</v>
      </c>
      <c r="O1853" s="6">
        <f t="shared" si="657"/>
        <v>-100</v>
      </c>
      <c r="P1853" s="6">
        <f t="shared" si="655"/>
        <v>0</v>
      </c>
      <c r="Q1853" s="7">
        <f t="shared" si="656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hidden="1" customHeight="1" x14ac:dyDescent="0.35">
      <c r="A1854" s="4">
        <v>45111</v>
      </c>
      <c r="B1854" s="5">
        <f t="shared" si="649"/>
        <v>7</v>
      </c>
      <c r="C1854" s="5">
        <f t="shared" si="650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1"/>
        <v>45111</v>
      </c>
      <c r="L1854" s="5">
        <f t="shared" si="652"/>
        <v>7</v>
      </c>
      <c r="M1854" s="5">
        <f t="shared" si="653"/>
        <v>2023</v>
      </c>
      <c r="N1854" s="6">
        <v>100</v>
      </c>
      <c r="O1854" s="6">
        <f t="shared" si="657"/>
        <v>-100</v>
      </c>
      <c r="P1854" s="6">
        <f t="shared" si="655"/>
        <v>0</v>
      </c>
      <c r="Q1854" s="7">
        <f t="shared" si="656"/>
        <v>3303514.0500000012</v>
      </c>
      <c r="R1854" s="44" t="str">
        <f>VLOOKUP(F1854,'Set up'!$A$2:$E$48,5,FALSE)</f>
        <v>Trsf</v>
      </c>
      <c r="S1854" s="1" t="s">
        <v>2321</v>
      </c>
    </row>
    <row r="1855" spans="1:19" ht="15" hidden="1" customHeight="1" x14ac:dyDescent="0.35">
      <c r="A1855" s="4">
        <v>45113</v>
      </c>
      <c r="B1855" s="5">
        <f t="shared" si="649"/>
        <v>7</v>
      </c>
      <c r="C1855" s="5">
        <f t="shared" si="650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1"/>
        <v>45113</v>
      </c>
      <c r="L1855" s="5">
        <f t="shared" si="652"/>
        <v>7</v>
      </c>
      <c r="M1855" s="5">
        <f t="shared" si="653"/>
        <v>2023</v>
      </c>
      <c r="N1855" s="6">
        <v>1848</v>
      </c>
      <c r="P1855" s="6">
        <f t="shared" si="655"/>
        <v>1848</v>
      </c>
      <c r="Q1855" s="7">
        <f t="shared" si="656"/>
        <v>3305362.0500000012</v>
      </c>
      <c r="R1855" s="44" t="str">
        <f>VLOOKUP(F1855,'Set up'!$A$2:$E$48,5,FALSE)</f>
        <v>Trsf</v>
      </c>
    </row>
    <row r="1856" spans="1:19" ht="15" hidden="1" customHeight="1" x14ac:dyDescent="0.35">
      <c r="A1856" s="4">
        <v>45113</v>
      </c>
      <c r="B1856" s="5">
        <f t="shared" si="649"/>
        <v>7</v>
      </c>
      <c r="C1856" s="5">
        <f t="shared" si="650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1"/>
        <v>45113</v>
      </c>
      <c r="L1856" s="5">
        <f t="shared" si="652"/>
        <v>7</v>
      </c>
      <c r="M1856" s="5">
        <f t="shared" si="653"/>
        <v>2023</v>
      </c>
      <c r="N1856" s="6">
        <v>508</v>
      </c>
      <c r="P1856" s="6">
        <f t="shared" si="655"/>
        <v>508</v>
      </c>
      <c r="Q1856" s="7">
        <f t="shared" si="656"/>
        <v>3305870.0500000012</v>
      </c>
      <c r="R1856" s="44" t="str">
        <f>VLOOKUP(F1856,'Set up'!$A$2:$E$48,5,FALSE)</f>
        <v>Trsf</v>
      </c>
    </row>
    <row r="1857" spans="1:19" ht="15" hidden="1" customHeight="1" x14ac:dyDescent="0.35">
      <c r="A1857" s="4">
        <v>45113</v>
      </c>
      <c r="B1857" s="5">
        <f t="shared" si="649"/>
        <v>7</v>
      </c>
      <c r="C1857" s="5">
        <f t="shared" si="650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1"/>
        <v>45113</v>
      </c>
      <c r="L1857" s="5">
        <f t="shared" si="652"/>
        <v>7</v>
      </c>
      <c r="M1857" s="5">
        <f t="shared" si="653"/>
        <v>2023</v>
      </c>
      <c r="N1857" s="6">
        <v>160</v>
      </c>
      <c r="P1857" s="6">
        <f t="shared" si="655"/>
        <v>160</v>
      </c>
      <c r="Q1857" s="7">
        <f t="shared" si="656"/>
        <v>3306030.0500000012</v>
      </c>
      <c r="R1857" s="44" t="str">
        <f>VLOOKUP(F1857,'Set up'!$A$2:$E$48,5,FALSE)</f>
        <v>Trsf</v>
      </c>
    </row>
    <row r="1858" spans="1:19" ht="15" hidden="1" customHeight="1" x14ac:dyDescent="0.35">
      <c r="A1858" s="4">
        <v>45113</v>
      </c>
      <c r="B1858" s="5">
        <f t="shared" si="649"/>
        <v>7</v>
      </c>
      <c r="C1858" s="5">
        <f t="shared" si="650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1"/>
        <v>45113</v>
      </c>
      <c r="L1858" s="5">
        <f t="shared" si="652"/>
        <v>7</v>
      </c>
      <c r="M1858" s="5">
        <f t="shared" si="653"/>
        <v>2023</v>
      </c>
      <c r="N1858" s="6">
        <v>5280</v>
      </c>
      <c r="O1858" s="6">
        <f t="shared" ref="O1858:O1863" si="658">-N1858</f>
        <v>-5280</v>
      </c>
      <c r="P1858" s="6">
        <f t="shared" si="655"/>
        <v>0</v>
      </c>
      <c r="Q1858" s="7">
        <f t="shared" si="656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hidden="1" customHeight="1" x14ac:dyDescent="0.35">
      <c r="A1859" s="4">
        <v>45113</v>
      </c>
      <c r="B1859" s="5">
        <f t="shared" si="649"/>
        <v>7</v>
      </c>
      <c r="C1859" s="5">
        <f t="shared" si="650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1"/>
        <v>45113</v>
      </c>
      <c r="L1859" s="5">
        <f t="shared" si="652"/>
        <v>7</v>
      </c>
      <c r="M1859" s="5">
        <f t="shared" si="653"/>
        <v>2023</v>
      </c>
      <c r="N1859" s="6">
        <v>1185</v>
      </c>
      <c r="O1859" s="6">
        <f t="shared" si="658"/>
        <v>-1185</v>
      </c>
      <c r="P1859" s="6">
        <f t="shared" si="655"/>
        <v>0</v>
      </c>
      <c r="Q1859" s="7">
        <f t="shared" si="656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hidden="1" customHeight="1" x14ac:dyDescent="0.35">
      <c r="A1860" s="4">
        <v>45113</v>
      </c>
      <c r="B1860" s="5">
        <f t="shared" si="649"/>
        <v>7</v>
      </c>
      <c r="C1860" s="5">
        <f t="shared" si="650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1"/>
        <v>45113</v>
      </c>
      <c r="L1860" s="5">
        <f t="shared" si="652"/>
        <v>7</v>
      </c>
      <c r="M1860" s="5">
        <f t="shared" si="653"/>
        <v>2023</v>
      </c>
      <c r="N1860" s="6">
        <v>190</v>
      </c>
      <c r="O1860" s="6">
        <f t="shared" si="658"/>
        <v>-190</v>
      </c>
      <c r="P1860" s="6">
        <f t="shared" si="655"/>
        <v>0</v>
      </c>
      <c r="Q1860" s="7">
        <f t="shared" si="656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hidden="1" customHeight="1" x14ac:dyDescent="0.35">
      <c r="A1861" s="4">
        <v>45113</v>
      </c>
      <c r="B1861" s="5">
        <f t="shared" si="649"/>
        <v>7</v>
      </c>
      <c r="C1861" s="5">
        <f t="shared" si="650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1"/>
        <v>45113</v>
      </c>
      <c r="L1861" s="5">
        <f t="shared" si="652"/>
        <v>7</v>
      </c>
      <c r="M1861" s="5">
        <f t="shared" si="653"/>
        <v>2023</v>
      </c>
      <c r="N1861" s="6">
        <v>165</v>
      </c>
      <c r="O1861" s="6">
        <f t="shared" si="658"/>
        <v>-165</v>
      </c>
      <c r="P1861" s="6">
        <f t="shared" si="655"/>
        <v>0</v>
      </c>
      <c r="Q1861" s="7">
        <f t="shared" si="656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hidden="1" customHeight="1" x14ac:dyDescent="0.35">
      <c r="A1862" s="4">
        <v>45113</v>
      </c>
      <c r="B1862" s="5">
        <f t="shared" si="649"/>
        <v>7</v>
      </c>
      <c r="C1862" s="5">
        <f t="shared" si="650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1"/>
        <v>45113</v>
      </c>
      <c r="L1862" s="5">
        <f t="shared" si="652"/>
        <v>7</v>
      </c>
      <c r="M1862" s="5">
        <f t="shared" si="653"/>
        <v>2023</v>
      </c>
      <c r="N1862" s="6">
        <v>516</v>
      </c>
      <c r="O1862" s="6">
        <f t="shared" si="658"/>
        <v>-516</v>
      </c>
      <c r="P1862" s="6">
        <f t="shared" si="655"/>
        <v>0</v>
      </c>
      <c r="Q1862" s="7">
        <f t="shared" si="656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hidden="1" customHeight="1" x14ac:dyDescent="0.35">
      <c r="A1863" s="4">
        <v>45113</v>
      </c>
      <c r="B1863" s="5">
        <f t="shared" si="649"/>
        <v>7</v>
      </c>
      <c r="C1863" s="5">
        <f t="shared" si="650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1"/>
        <v>45113</v>
      </c>
      <c r="L1863" s="5">
        <f t="shared" si="652"/>
        <v>7</v>
      </c>
      <c r="M1863" s="5">
        <f t="shared" si="653"/>
        <v>2023</v>
      </c>
      <c r="N1863" s="6">
        <v>200</v>
      </c>
      <c r="O1863" s="6">
        <f t="shared" si="658"/>
        <v>-200</v>
      </c>
      <c r="P1863" s="6">
        <f t="shared" si="655"/>
        <v>0</v>
      </c>
      <c r="Q1863" s="7">
        <f t="shared" si="656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hidden="1" customHeight="1" x14ac:dyDescent="0.35">
      <c r="A1864" s="4">
        <v>45117</v>
      </c>
      <c r="B1864" s="5">
        <f t="shared" si="649"/>
        <v>7</v>
      </c>
      <c r="C1864" s="5">
        <f t="shared" si="650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1"/>
        <v>45237</v>
      </c>
      <c r="L1864" s="5">
        <f t="shared" si="652"/>
        <v>11</v>
      </c>
      <c r="M1864" s="5">
        <f t="shared" si="653"/>
        <v>2023</v>
      </c>
      <c r="N1864" s="6">
        <v>9636</v>
      </c>
      <c r="O1864" s="6">
        <f t="shared" ref="O1864:O1869" si="659">-N1864</f>
        <v>-9636</v>
      </c>
      <c r="P1864" s="6">
        <f t="shared" si="655"/>
        <v>0</v>
      </c>
      <c r="Q1864" s="7">
        <f t="shared" si="656"/>
        <v>3323202.0500000012</v>
      </c>
      <c r="R1864" s="44" t="str">
        <f>VLOOKUP(F1864,'Set up'!$A$2:$E$48,5,FALSE)</f>
        <v>Trsf</v>
      </c>
      <c r="S1864" s="1" t="s">
        <v>2333</v>
      </c>
    </row>
    <row r="1865" spans="1:19" ht="15" hidden="1" customHeight="1" x14ac:dyDescent="0.35">
      <c r="A1865" s="4">
        <v>45117</v>
      </c>
      <c r="B1865" s="5">
        <f t="shared" si="649"/>
        <v>7</v>
      </c>
      <c r="C1865" s="5">
        <f t="shared" si="650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1"/>
        <v>45237</v>
      </c>
      <c r="L1865" s="5">
        <f t="shared" si="652"/>
        <v>11</v>
      </c>
      <c r="M1865" s="5">
        <f t="shared" si="653"/>
        <v>2023</v>
      </c>
      <c r="N1865" s="6">
        <v>1800</v>
      </c>
      <c r="O1865" s="6">
        <f t="shared" si="659"/>
        <v>-1800</v>
      </c>
      <c r="P1865" s="6">
        <f t="shared" si="655"/>
        <v>0</v>
      </c>
      <c r="Q1865" s="7">
        <f t="shared" si="656"/>
        <v>3325002.0500000012</v>
      </c>
      <c r="R1865" s="44" t="str">
        <f>VLOOKUP(F1865,'Set up'!$A$2:$E$48,5,FALSE)</f>
        <v>Trsf</v>
      </c>
      <c r="S1865" s="1" t="s">
        <v>2333</v>
      </c>
    </row>
    <row r="1866" spans="1:19" ht="15" hidden="1" customHeight="1" x14ac:dyDescent="0.35">
      <c r="A1866" s="4">
        <v>45117</v>
      </c>
      <c r="B1866" s="5">
        <f t="shared" si="649"/>
        <v>7</v>
      </c>
      <c r="C1866" s="5">
        <f t="shared" si="650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1"/>
        <v>45237</v>
      </c>
      <c r="L1866" s="5">
        <f t="shared" si="652"/>
        <v>11</v>
      </c>
      <c r="M1866" s="5">
        <f t="shared" si="653"/>
        <v>2023</v>
      </c>
      <c r="N1866" s="6">
        <v>575</v>
      </c>
      <c r="O1866" s="6">
        <f t="shared" si="659"/>
        <v>-575</v>
      </c>
      <c r="P1866" s="6">
        <f t="shared" si="655"/>
        <v>0</v>
      </c>
      <c r="Q1866" s="7">
        <f t="shared" si="656"/>
        <v>3325577.0500000012</v>
      </c>
      <c r="R1866" s="44" t="str">
        <f>VLOOKUP(F1866,'Set up'!$A$2:$E$48,5,FALSE)</f>
        <v>Trsf</v>
      </c>
      <c r="S1866" s="1" t="s">
        <v>2333</v>
      </c>
    </row>
    <row r="1867" spans="1:19" ht="15" hidden="1" customHeight="1" x14ac:dyDescent="0.35">
      <c r="A1867" s="4">
        <v>45117</v>
      </c>
      <c r="B1867" s="5">
        <f t="shared" si="649"/>
        <v>7</v>
      </c>
      <c r="C1867" s="5">
        <f t="shared" si="650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1"/>
        <v>45237</v>
      </c>
      <c r="L1867" s="5">
        <f t="shared" si="652"/>
        <v>11</v>
      </c>
      <c r="M1867" s="5">
        <f t="shared" si="653"/>
        <v>2023</v>
      </c>
      <c r="N1867" s="6">
        <v>840</v>
      </c>
      <c r="O1867" s="6">
        <f t="shared" si="659"/>
        <v>-840</v>
      </c>
      <c r="P1867" s="6">
        <f t="shared" si="655"/>
        <v>0</v>
      </c>
      <c r="Q1867" s="7">
        <f t="shared" si="656"/>
        <v>3326417.0500000012</v>
      </c>
      <c r="R1867" s="44" t="str">
        <f>VLOOKUP(F1867,'Set up'!$A$2:$E$48,5,FALSE)</f>
        <v>Trsf</v>
      </c>
      <c r="S1867" s="1" t="s">
        <v>2333</v>
      </c>
    </row>
    <row r="1868" spans="1:19" ht="15" hidden="1" customHeight="1" x14ac:dyDescent="0.35">
      <c r="A1868" s="4">
        <v>45117</v>
      </c>
      <c r="B1868" s="5">
        <f t="shared" si="649"/>
        <v>7</v>
      </c>
      <c r="C1868" s="5">
        <f t="shared" si="650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1"/>
        <v>45237</v>
      </c>
      <c r="L1868" s="5">
        <f t="shared" si="652"/>
        <v>11</v>
      </c>
      <c r="M1868" s="5">
        <f t="shared" si="653"/>
        <v>2023</v>
      </c>
      <c r="N1868" s="6">
        <v>420</v>
      </c>
      <c r="O1868" s="6">
        <f t="shared" si="659"/>
        <v>-420</v>
      </c>
      <c r="P1868" s="6">
        <f t="shared" si="655"/>
        <v>0</v>
      </c>
      <c r="Q1868" s="7">
        <f t="shared" si="656"/>
        <v>3326837.0500000012</v>
      </c>
      <c r="R1868" s="44" t="str">
        <f>VLOOKUP(F1868,'Set up'!$A$2:$E$48,5,FALSE)</f>
        <v>Trsf</v>
      </c>
      <c r="S1868" s="1" t="s">
        <v>2333</v>
      </c>
    </row>
    <row r="1869" spans="1:19" ht="15" hidden="1" customHeight="1" x14ac:dyDescent="0.35">
      <c r="A1869" s="4">
        <v>45117</v>
      </c>
      <c r="B1869" s="5">
        <f t="shared" si="649"/>
        <v>7</v>
      </c>
      <c r="C1869" s="5">
        <f t="shared" si="650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1"/>
        <v>45237</v>
      </c>
      <c r="L1869" s="5">
        <f t="shared" si="652"/>
        <v>11</v>
      </c>
      <c r="M1869" s="5">
        <f t="shared" si="653"/>
        <v>2023</v>
      </c>
      <c r="N1869" s="6">
        <v>395</v>
      </c>
      <c r="O1869" s="6">
        <f t="shared" si="659"/>
        <v>-395</v>
      </c>
      <c r="P1869" s="6">
        <f t="shared" si="655"/>
        <v>0</v>
      </c>
      <c r="Q1869" s="7">
        <f t="shared" si="656"/>
        <v>3327232.0500000012</v>
      </c>
      <c r="R1869" s="44" t="str">
        <f>VLOOKUP(F1869,'Set up'!$A$2:$E$48,5,FALSE)</f>
        <v>Trsf</v>
      </c>
      <c r="S1869" s="1" t="s">
        <v>2333</v>
      </c>
    </row>
    <row r="1870" spans="1:19" ht="15" hidden="1" customHeight="1" x14ac:dyDescent="0.35">
      <c r="A1870" s="4">
        <v>45117</v>
      </c>
      <c r="B1870" s="5">
        <f t="shared" si="649"/>
        <v>7</v>
      </c>
      <c r="C1870" s="5">
        <f t="shared" si="650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1"/>
        <v>45117</v>
      </c>
      <c r="L1870" s="5">
        <f t="shared" si="652"/>
        <v>7</v>
      </c>
      <c r="M1870" s="5">
        <f t="shared" si="653"/>
        <v>2023</v>
      </c>
      <c r="N1870" s="6">
        <v>1390</v>
      </c>
      <c r="O1870" s="6">
        <f t="shared" ref="O1870:O1873" si="660">-N1870</f>
        <v>-1390</v>
      </c>
      <c r="P1870" s="91">
        <f t="shared" si="655"/>
        <v>0</v>
      </c>
      <c r="Q1870" s="7">
        <f t="shared" si="656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hidden="1" customHeight="1" x14ac:dyDescent="0.35">
      <c r="A1871" s="4">
        <v>45118</v>
      </c>
      <c r="B1871" s="5">
        <f t="shared" si="649"/>
        <v>7</v>
      </c>
      <c r="C1871" s="5">
        <f t="shared" si="650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1"/>
        <v>45118</v>
      </c>
      <c r="L1871" s="5">
        <f t="shared" si="652"/>
        <v>7</v>
      </c>
      <c r="M1871" s="5">
        <f t="shared" si="653"/>
        <v>2023</v>
      </c>
      <c r="N1871" s="6">
        <v>1826</v>
      </c>
      <c r="O1871" s="6">
        <f t="shared" si="660"/>
        <v>-1826</v>
      </c>
      <c r="P1871" s="6">
        <f t="shared" si="655"/>
        <v>0</v>
      </c>
      <c r="Q1871" s="7">
        <f t="shared" si="656"/>
        <v>3330448.0500000012</v>
      </c>
      <c r="R1871" s="44" t="str">
        <f>VLOOKUP(F1871,'Set up'!$A$2:$E$48,5,FALSE)</f>
        <v>PD Chq</v>
      </c>
      <c r="S1871" s="1" t="s">
        <v>2385</v>
      </c>
    </row>
    <row r="1872" spans="1:19" ht="15" hidden="1" customHeight="1" x14ac:dyDescent="0.35">
      <c r="A1872" s="4">
        <v>45118</v>
      </c>
      <c r="B1872" s="5">
        <f t="shared" si="649"/>
        <v>7</v>
      </c>
      <c r="C1872" s="5">
        <f t="shared" si="650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1"/>
        <v>45118</v>
      </c>
      <c r="L1872" s="5">
        <f t="shared" si="652"/>
        <v>7</v>
      </c>
      <c r="M1872" s="5">
        <f t="shared" si="653"/>
        <v>2023</v>
      </c>
      <c r="N1872" s="6">
        <v>747</v>
      </c>
      <c r="O1872" s="6">
        <f t="shared" si="660"/>
        <v>-747</v>
      </c>
      <c r="P1872" s="6">
        <f t="shared" si="655"/>
        <v>0</v>
      </c>
      <c r="Q1872" s="7">
        <f t="shared" si="656"/>
        <v>3331195.0500000012</v>
      </c>
      <c r="R1872" s="44" t="str">
        <f>VLOOKUP(F1872,'Set up'!$A$2:$E$48,5,FALSE)</f>
        <v>PD Chq</v>
      </c>
      <c r="S1872" s="1" t="s">
        <v>2385</v>
      </c>
    </row>
    <row r="1873" spans="1:19" ht="15" hidden="1" customHeight="1" x14ac:dyDescent="0.35">
      <c r="A1873" s="4">
        <v>45118</v>
      </c>
      <c r="B1873" s="5">
        <f t="shared" si="649"/>
        <v>7</v>
      </c>
      <c r="C1873" s="5">
        <f t="shared" si="650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1"/>
        <v>45118</v>
      </c>
      <c r="L1873" s="5">
        <f t="shared" si="652"/>
        <v>7</v>
      </c>
      <c r="M1873" s="5">
        <f t="shared" si="653"/>
        <v>2023</v>
      </c>
      <c r="N1873" s="6">
        <v>95</v>
      </c>
      <c r="O1873" s="6">
        <f t="shared" si="660"/>
        <v>-95</v>
      </c>
      <c r="P1873" s="6">
        <f t="shared" si="655"/>
        <v>0</v>
      </c>
      <c r="Q1873" s="7">
        <f t="shared" si="656"/>
        <v>3331290.0500000012</v>
      </c>
      <c r="R1873" s="44" t="str">
        <f>VLOOKUP(F1873,'Set up'!$A$2:$E$48,5,FALSE)</f>
        <v>PD Chq</v>
      </c>
      <c r="S1873" s="1" t="s">
        <v>2385</v>
      </c>
    </row>
    <row r="1874" spans="1:19" ht="15" hidden="1" customHeight="1" x14ac:dyDescent="0.35">
      <c r="A1874" s="4">
        <v>45118</v>
      </c>
      <c r="B1874" s="5">
        <f t="shared" si="649"/>
        <v>7</v>
      </c>
      <c r="C1874" s="5">
        <f t="shared" si="650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1"/>
        <v>45148</v>
      </c>
      <c r="L1874" s="5">
        <f t="shared" si="652"/>
        <v>8</v>
      </c>
      <c r="M1874" s="5">
        <f t="shared" si="653"/>
        <v>2023</v>
      </c>
      <c r="N1874" s="6">
        <v>144</v>
      </c>
      <c r="O1874" s="6">
        <f t="shared" ref="O1874" si="661">-N1874</f>
        <v>-144</v>
      </c>
      <c r="P1874" s="6">
        <f t="shared" si="655"/>
        <v>0</v>
      </c>
      <c r="Q1874" s="7">
        <f t="shared" si="656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hidden="1" customHeight="1" x14ac:dyDescent="0.35">
      <c r="A1875" s="4" t="s">
        <v>1722</v>
      </c>
      <c r="B1875" s="5">
        <f t="shared" si="649"/>
        <v>7</v>
      </c>
      <c r="C1875" s="5">
        <f t="shared" si="650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1"/>
        <v>45122</v>
      </c>
      <c r="L1875" s="5">
        <f t="shared" si="652"/>
        <v>7</v>
      </c>
      <c r="M1875" s="5">
        <f t="shared" si="653"/>
        <v>2023</v>
      </c>
      <c r="N1875" s="6">
        <v>3652</v>
      </c>
      <c r="O1875" s="6">
        <f t="shared" ref="O1875:O1884" si="662">-N1875</f>
        <v>-3652</v>
      </c>
      <c r="P1875" s="6">
        <f t="shared" si="655"/>
        <v>0</v>
      </c>
      <c r="Q1875" s="7">
        <f t="shared" si="656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hidden="1" customHeight="1" x14ac:dyDescent="0.35">
      <c r="A1876" s="4" t="s">
        <v>1722</v>
      </c>
      <c r="B1876" s="5">
        <f t="shared" si="649"/>
        <v>7</v>
      </c>
      <c r="C1876" s="5">
        <f t="shared" si="650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1"/>
        <v>45122</v>
      </c>
      <c r="L1876" s="5">
        <f t="shared" si="652"/>
        <v>7</v>
      </c>
      <c r="M1876" s="5">
        <f t="shared" si="653"/>
        <v>2023</v>
      </c>
      <c r="N1876" s="6">
        <v>675</v>
      </c>
      <c r="O1876" s="6">
        <f t="shared" si="662"/>
        <v>-675</v>
      </c>
      <c r="P1876" s="6">
        <f t="shared" si="655"/>
        <v>0</v>
      </c>
      <c r="Q1876" s="7">
        <f t="shared" si="656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hidden="1" customHeight="1" x14ac:dyDescent="0.35">
      <c r="A1877" s="4" t="s">
        <v>1722</v>
      </c>
      <c r="B1877" s="5">
        <f t="shared" si="649"/>
        <v>7</v>
      </c>
      <c r="C1877" s="5">
        <f t="shared" si="650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1"/>
        <v>45122</v>
      </c>
      <c r="L1877" s="5">
        <f t="shared" si="652"/>
        <v>7</v>
      </c>
      <c r="M1877" s="5">
        <f t="shared" si="653"/>
        <v>2023</v>
      </c>
      <c r="N1877" s="6">
        <v>236</v>
      </c>
      <c r="O1877" s="6">
        <f t="shared" si="662"/>
        <v>-236</v>
      </c>
      <c r="P1877" s="6">
        <f t="shared" si="655"/>
        <v>0</v>
      </c>
      <c r="Q1877" s="7">
        <f t="shared" si="656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hidden="1" customHeight="1" x14ac:dyDescent="0.35">
      <c r="A1878" s="4" t="s">
        <v>1722</v>
      </c>
      <c r="B1878" s="5">
        <f t="shared" si="649"/>
        <v>7</v>
      </c>
      <c r="C1878" s="5">
        <f t="shared" si="650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1"/>
        <v>45122</v>
      </c>
      <c r="L1878" s="5">
        <f t="shared" si="652"/>
        <v>7</v>
      </c>
      <c r="M1878" s="5">
        <f t="shared" si="653"/>
        <v>2023</v>
      </c>
      <c r="N1878" s="6">
        <v>190</v>
      </c>
      <c r="O1878" s="6">
        <f t="shared" si="662"/>
        <v>-190</v>
      </c>
      <c r="P1878" s="6">
        <f t="shared" si="655"/>
        <v>0</v>
      </c>
      <c r="Q1878" s="7">
        <f t="shared" si="656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hidden="1" customHeight="1" x14ac:dyDescent="0.35">
      <c r="A1879" s="4" t="s">
        <v>1722</v>
      </c>
      <c r="B1879" s="5">
        <f t="shared" si="649"/>
        <v>7</v>
      </c>
      <c r="C1879" s="5">
        <f t="shared" si="650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1"/>
        <v>45122</v>
      </c>
      <c r="L1879" s="5">
        <f t="shared" si="652"/>
        <v>7</v>
      </c>
      <c r="M1879" s="5">
        <f t="shared" si="653"/>
        <v>2023</v>
      </c>
      <c r="N1879" s="6">
        <v>125</v>
      </c>
      <c r="O1879" s="6">
        <f t="shared" si="662"/>
        <v>-125</v>
      </c>
      <c r="P1879" s="6">
        <f t="shared" si="655"/>
        <v>0</v>
      </c>
      <c r="Q1879" s="7">
        <f t="shared" si="656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hidden="1" customHeight="1" x14ac:dyDescent="0.35">
      <c r="A1880" s="4" t="s">
        <v>1722</v>
      </c>
      <c r="B1880" s="5">
        <f t="shared" si="649"/>
        <v>7</v>
      </c>
      <c r="C1880" s="5">
        <f t="shared" si="650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1"/>
        <v>45122</v>
      </c>
      <c r="L1880" s="5">
        <f t="shared" si="652"/>
        <v>7</v>
      </c>
      <c r="M1880" s="5">
        <f t="shared" si="653"/>
        <v>2023</v>
      </c>
      <c r="N1880" s="6">
        <v>695</v>
      </c>
      <c r="O1880" s="6">
        <f t="shared" si="662"/>
        <v>-695</v>
      </c>
      <c r="P1880" s="91">
        <f t="shared" si="655"/>
        <v>0</v>
      </c>
      <c r="Q1880" s="7">
        <f t="shared" si="656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hidden="1" customHeight="1" x14ac:dyDescent="0.35">
      <c r="A1881" s="4">
        <v>45124</v>
      </c>
      <c r="B1881" s="5">
        <f t="shared" si="649"/>
        <v>7</v>
      </c>
      <c r="C1881" s="5">
        <f t="shared" si="650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1"/>
        <v>45124</v>
      </c>
      <c r="L1881" s="5">
        <f t="shared" si="652"/>
        <v>7</v>
      </c>
      <c r="M1881" s="5">
        <f t="shared" si="653"/>
        <v>2023</v>
      </c>
      <c r="N1881" s="6">
        <v>1826</v>
      </c>
      <c r="O1881" s="6">
        <f t="shared" si="662"/>
        <v>-1826</v>
      </c>
      <c r="P1881" s="6">
        <f t="shared" si="655"/>
        <v>0</v>
      </c>
      <c r="Q1881" s="7">
        <f t="shared" si="656"/>
        <v>3338833.0500000012</v>
      </c>
      <c r="R1881" s="44" t="str">
        <f>VLOOKUP(F1881,'Set up'!$A$2:$E$48,5,FALSE)</f>
        <v>PD Chq</v>
      </c>
      <c r="S1881" s="1" t="s">
        <v>2384</v>
      </c>
    </row>
    <row r="1882" spans="1:19" ht="15" hidden="1" customHeight="1" x14ac:dyDescent="0.35">
      <c r="A1882" s="4">
        <v>45124</v>
      </c>
      <c r="B1882" s="5">
        <f t="shared" si="649"/>
        <v>7</v>
      </c>
      <c r="C1882" s="5">
        <f t="shared" si="650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1"/>
        <v>45124</v>
      </c>
      <c r="L1882" s="5">
        <f t="shared" si="652"/>
        <v>7</v>
      </c>
      <c r="M1882" s="5">
        <f t="shared" si="653"/>
        <v>2023</v>
      </c>
      <c r="N1882" s="6">
        <v>498</v>
      </c>
      <c r="O1882" s="6">
        <f t="shared" si="662"/>
        <v>-498</v>
      </c>
      <c r="P1882" s="6">
        <f t="shared" si="655"/>
        <v>0</v>
      </c>
      <c r="Q1882" s="7">
        <f t="shared" si="656"/>
        <v>3339331.0500000012</v>
      </c>
      <c r="R1882" s="44" t="str">
        <f>VLOOKUP(F1882,'Set up'!$A$2:$E$48,5,FALSE)</f>
        <v>PD Chq</v>
      </c>
      <c r="S1882" s="1" t="s">
        <v>2384</v>
      </c>
    </row>
    <row r="1883" spans="1:19" ht="15" hidden="1" customHeight="1" x14ac:dyDescent="0.35">
      <c r="A1883" s="4">
        <v>45124</v>
      </c>
      <c r="B1883" s="5">
        <f t="shared" si="649"/>
        <v>7</v>
      </c>
      <c r="C1883" s="5">
        <f t="shared" si="650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1"/>
        <v>45124</v>
      </c>
      <c r="L1883" s="5">
        <f t="shared" si="652"/>
        <v>7</v>
      </c>
      <c r="M1883" s="5">
        <f t="shared" si="653"/>
        <v>2023</v>
      </c>
      <c r="N1883" s="6">
        <v>95</v>
      </c>
      <c r="O1883" s="6">
        <f t="shared" si="662"/>
        <v>-95</v>
      </c>
      <c r="P1883" s="6">
        <f t="shared" si="655"/>
        <v>0</v>
      </c>
      <c r="Q1883" s="7">
        <f t="shared" si="656"/>
        <v>3339426.0500000012</v>
      </c>
      <c r="R1883" s="44" t="str">
        <f>VLOOKUP(F1883,'Set up'!$A$2:$E$48,5,FALSE)</f>
        <v>PD Chq</v>
      </c>
      <c r="S1883" s="1" t="s">
        <v>2384</v>
      </c>
    </row>
    <row r="1884" spans="1:19" ht="15" hidden="1" customHeight="1" x14ac:dyDescent="0.35">
      <c r="A1884" s="4">
        <v>45124</v>
      </c>
      <c r="B1884" s="5">
        <f t="shared" si="649"/>
        <v>7</v>
      </c>
      <c r="C1884" s="5">
        <f t="shared" si="650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1"/>
        <v>45124</v>
      </c>
      <c r="L1884" s="5">
        <f t="shared" si="652"/>
        <v>7</v>
      </c>
      <c r="M1884" s="5">
        <f t="shared" si="653"/>
        <v>2023</v>
      </c>
      <c r="N1884" s="6">
        <v>312.5</v>
      </c>
      <c r="O1884" s="6">
        <f t="shared" si="662"/>
        <v>-312.5</v>
      </c>
      <c r="P1884" s="6">
        <f t="shared" si="655"/>
        <v>0</v>
      </c>
      <c r="Q1884" s="7">
        <f t="shared" si="656"/>
        <v>3339738.5500000012</v>
      </c>
      <c r="R1884" s="44" t="str">
        <f>VLOOKUP(F1884,'Set up'!$A$2:$E$48,5,FALSE)</f>
        <v>PD Chq</v>
      </c>
      <c r="S1884" s="1" t="s">
        <v>2384</v>
      </c>
    </row>
    <row r="1885" spans="1:19" ht="15" hidden="1" customHeight="1" x14ac:dyDescent="0.35">
      <c r="A1885" s="4" t="s">
        <v>1725</v>
      </c>
      <c r="B1885" s="5">
        <f t="shared" si="649"/>
        <v>7</v>
      </c>
      <c r="C1885" s="5">
        <f t="shared" si="650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1"/>
        <v>45125</v>
      </c>
      <c r="L1885" s="5">
        <f t="shared" si="652"/>
        <v>7</v>
      </c>
      <c r="M1885" s="5">
        <f t="shared" si="653"/>
        <v>2023</v>
      </c>
      <c r="N1885" s="6">
        <v>3564</v>
      </c>
      <c r="P1885" s="6">
        <f t="shared" si="655"/>
        <v>3564</v>
      </c>
      <c r="Q1885" s="7">
        <f t="shared" si="656"/>
        <v>3343302.5500000012</v>
      </c>
      <c r="R1885" s="44" t="str">
        <f>VLOOKUP(F1885,'Set up'!$A$2:$E$48,5,FALSE)</f>
        <v>Trsf</v>
      </c>
    </row>
    <row r="1886" spans="1:19" ht="15" hidden="1" customHeight="1" x14ac:dyDescent="0.35">
      <c r="A1886" s="4" t="s">
        <v>1725</v>
      </c>
      <c r="B1886" s="5">
        <f t="shared" si="649"/>
        <v>7</v>
      </c>
      <c r="C1886" s="5">
        <f t="shared" si="650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1"/>
        <v>45125</v>
      </c>
      <c r="L1886" s="5">
        <f t="shared" si="652"/>
        <v>7</v>
      </c>
      <c r="M1886" s="5">
        <f t="shared" si="653"/>
        <v>2023</v>
      </c>
      <c r="N1886" s="6">
        <v>842.4</v>
      </c>
      <c r="P1886" s="6">
        <f t="shared" si="655"/>
        <v>842.4</v>
      </c>
      <c r="Q1886" s="7">
        <f t="shared" si="656"/>
        <v>3344144.9500000011</v>
      </c>
      <c r="R1886" s="44" t="str">
        <f>VLOOKUP(F1886,'Set up'!$A$2:$E$48,5,FALSE)</f>
        <v>Trsf</v>
      </c>
    </row>
    <row r="1887" spans="1:19" ht="15" hidden="1" customHeight="1" x14ac:dyDescent="0.35">
      <c r="A1887" s="4" t="s">
        <v>1725</v>
      </c>
      <c r="B1887" s="5">
        <f t="shared" si="649"/>
        <v>7</v>
      </c>
      <c r="C1887" s="5">
        <f t="shared" si="650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1"/>
        <v>45125</v>
      </c>
      <c r="L1887" s="5">
        <f t="shared" si="652"/>
        <v>7</v>
      </c>
      <c r="M1887" s="5">
        <f t="shared" si="653"/>
        <v>2023</v>
      </c>
      <c r="N1887" s="6">
        <v>187.5</v>
      </c>
      <c r="P1887" s="6">
        <f t="shared" si="655"/>
        <v>187.5</v>
      </c>
      <c r="Q1887" s="7">
        <f t="shared" si="656"/>
        <v>3344332.4500000011</v>
      </c>
      <c r="R1887" s="44" t="str">
        <f>VLOOKUP(F1887,'Set up'!$A$2:$E$48,5,FALSE)</f>
        <v>Trsf</v>
      </c>
    </row>
    <row r="1888" spans="1:19" ht="15" hidden="1" customHeight="1" x14ac:dyDescent="0.35">
      <c r="A1888" s="4" t="s">
        <v>1725</v>
      </c>
      <c r="B1888" s="5">
        <f t="shared" si="649"/>
        <v>7</v>
      </c>
      <c r="C1888" s="5">
        <f t="shared" si="650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1"/>
        <v>45125</v>
      </c>
      <c r="L1888" s="5">
        <f t="shared" si="652"/>
        <v>7</v>
      </c>
      <c r="M1888" s="5">
        <f t="shared" si="653"/>
        <v>2023</v>
      </c>
      <c r="N1888" s="6">
        <v>390</v>
      </c>
      <c r="P1888" s="6">
        <f t="shared" si="655"/>
        <v>390</v>
      </c>
      <c r="Q1888" s="7">
        <f t="shared" si="656"/>
        <v>3344722.4500000011</v>
      </c>
      <c r="R1888" s="44" t="str">
        <f>VLOOKUP(F1888,'Set up'!$A$2:$E$48,5,FALSE)</f>
        <v>Trsf</v>
      </c>
    </row>
    <row r="1889" spans="1:19" ht="15" hidden="1" customHeight="1" x14ac:dyDescent="0.35">
      <c r="A1889" s="4" t="s">
        <v>1725</v>
      </c>
      <c r="B1889" s="5">
        <f t="shared" si="649"/>
        <v>7</v>
      </c>
      <c r="C1889" s="5">
        <f t="shared" si="650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1"/>
        <v>45125</v>
      </c>
      <c r="L1889" s="5">
        <f t="shared" si="652"/>
        <v>7</v>
      </c>
      <c r="M1889" s="5">
        <f t="shared" si="653"/>
        <v>2023</v>
      </c>
      <c r="N1889" s="6">
        <v>105</v>
      </c>
      <c r="P1889" s="6">
        <f t="shared" si="655"/>
        <v>105</v>
      </c>
      <c r="Q1889" s="7">
        <f t="shared" si="656"/>
        <v>3344827.4500000011</v>
      </c>
      <c r="R1889" s="44" t="str">
        <f>VLOOKUP(F1889,'Set up'!$A$2:$E$48,5,FALSE)</f>
        <v>Trsf</v>
      </c>
    </row>
    <row r="1890" spans="1:19" ht="15" hidden="1" customHeight="1" x14ac:dyDescent="0.35">
      <c r="A1890" s="4" t="s">
        <v>1725</v>
      </c>
      <c r="B1890" s="5">
        <f t="shared" si="649"/>
        <v>7</v>
      </c>
      <c r="C1890" s="5">
        <f t="shared" si="650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1"/>
        <v>45125</v>
      </c>
      <c r="L1890" s="5">
        <f t="shared" si="652"/>
        <v>7</v>
      </c>
      <c r="M1890" s="5">
        <f t="shared" si="653"/>
        <v>2023</v>
      </c>
      <c r="N1890" s="6">
        <v>150</v>
      </c>
      <c r="P1890" s="6">
        <f t="shared" si="655"/>
        <v>150</v>
      </c>
      <c r="Q1890" s="7">
        <f t="shared" si="656"/>
        <v>3344977.4500000011</v>
      </c>
      <c r="R1890" s="44" t="str">
        <f>VLOOKUP(F1890,'Set up'!$A$2:$E$48,5,FALSE)</f>
        <v>Trsf</v>
      </c>
    </row>
    <row r="1891" spans="1:19" ht="15" customHeight="1" x14ac:dyDescent="0.35">
      <c r="A1891" s="4">
        <v>45133</v>
      </c>
      <c r="B1891" s="5">
        <f t="shared" si="649"/>
        <v>7</v>
      </c>
      <c r="C1891" s="5">
        <f t="shared" si="650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1"/>
        <v>45133</v>
      </c>
      <c r="L1891" s="5">
        <f t="shared" si="652"/>
        <v>7</v>
      </c>
      <c r="M1891" s="5">
        <f t="shared" si="653"/>
        <v>2023</v>
      </c>
      <c r="N1891" s="6">
        <v>62.5</v>
      </c>
      <c r="P1891" s="6">
        <f t="shared" si="655"/>
        <v>62.5</v>
      </c>
      <c r="Q1891" s="7">
        <f t="shared" si="656"/>
        <v>3345039.9500000011</v>
      </c>
      <c r="R1891" s="44" t="str">
        <f>VLOOKUP(F1891,'Set up'!$A$2:$E$48,5,FALSE)</f>
        <v>Trsf</v>
      </c>
    </row>
    <row r="1892" spans="1:19" ht="15" hidden="1" customHeight="1" x14ac:dyDescent="0.35">
      <c r="A1892" s="4">
        <v>45127</v>
      </c>
      <c r="B1892" s="5">
        <f t="shared" si="649"/>
        <v>7</v>
      </c>
      <c r="C1892" s="5">
        <f t="shared" si="650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1"/>
        <v>45127</v>
      </c>
      <c r="L1892" s="5">
        <f t="shared" si="652"/>
        <v>7</v>
      </c>
      <c r="M1892" s="5">
        <f t="shared" si="653"/>
        <v>2023</v>
      </c>
      <c r="N1892" s="6">
        <v>420</v>
      </c>
      <c r="P1892" s="6">
        <f t="shared" si="655"/>
        <v>420</v>
      </c>
      <c r="Q1892" s="7">
        <f t="shared" si="656"/>
        <v>3345459.9500000011</v>
      </c>
      <c r="R1892" s="44" t="str">
        <f>VLOOKUP(F1892,'Set up'!$A$2:$E$48,5,FALSE)</f>
        <v>Trsf</v>
      </c>
    </row>
    <row r="1893" spans="1:19" ht="15" hidden="1" customHeight="1" x14ac:dyDescent="0.35">
      <c r="A1893" s="4">
        <v>45128</v>
      </c>
      <c r="B1893" s="5">
        <f t="shared" si="649"/>
        <v>7</v>
      </c>
      <c r="C1893" s="5">
        <f t="shared" si="650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1"/>
        <v>45248</v>
      </c>
      <c r="L1893" s="5">
        <f t="shared" si="652"/>
        <v>11</v>
      </c>
      <c r="M1893" s="5">
        <f t="shared" si="653"/>
        <v>2023</v>
      </c>
      <c r="N1893" s="6">
        <v>9636</v>
      </c>
      <c r="O1893" s="6">
        <f>-N1893</f>
        <v>-9636</v>
      </c>
      <c r="P1893" s="6">
        <f t="shared" si="655"/>
        <v>0</v>
      </c>
      <c r="Q1893" s="7">
        <f t="shared" si="656"/>
        <v>3355095.9500000011</v>
      </c>
      <c r="R1893" s="44" t="str">
        <f>VLOOKUP(F1893,'Set up'!$A$2:$E$48,5,FALSE)</f>
        <v>Trsf</v>
      </c>
      <c r="S1893" s="1" t="s">
        <v>2333</v>
      </c>
    </row>
    <row r="1894" spans="1:19" ht="15" hidden="1" customHeight="1" x14ac:dyDescent="0.35">
      <c r="A1894" s="4">
        <v>45128</v>
      </c>
      <c r="B1894" s="5">
        <f t="shared" si="649"/>
        <v>7</v>
      </c>
      <c r="C1894" s="5">
        <f t="shared" si="650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1"/>
        <v>45248</v>
      </c>
      <c r="L1894" s="5">
        <f t="shared" si="652"/>
        <v>11</v>
      </c>
      <c r="M1894" s="5">
        <f t="shared" si="653"/>
        <v>2023</v>
      </c>
      <c r="N1894" s="6">
        <v>900</v>
      </c>
      <c r="O1894" s="6">
        <f>-N1894</f>
        <v>-900</v>
      </c>
      <c r="P1894" s="6">
        <f t="shared" si="655"/>
        <v>0</v>
      </c>
      <c r="Q1894" s="7">
        <f t="shared" si="656"/>
        <v>3355995.9500000011</v>
      </c>
      <c r="R1894" s="44" t="str">
        <f>VLOOKUP(F1894,'Set up'!$A$2:$E$48,5,FALSE)</f>
        <v>Trsf</v>
      </c>
      <c r="S1894" s="1" t="s">
        <v>2333</v>
      </c>
    </row>
    <row r="1895" spans="1:19" ht="15" hidden="1" customHeight="1" x14ac:dyDescent="0.35">
      <c r="A1895" s="4">
        <v>45128</v>
      </c>
      <c r="B1895" s="5">
        <f t="shared" si="649"/>
        <v>7</v>
      </c>
      <c r="C1895" s="5">
        <f t="shared" si="650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1"/>
        <v>45248</v>
      </c>
      <c r="L1895" s="5">
        <f t="shared" si="652"/>
        <v>11</v>
      </c>
      <c r="M1895" s="5">
        <f t="shared" si="653"/>
        <v>2023</v>
      </c>
      <c r="N1895" s="6">
        <v>862.5</v>
      </c>
      <c r="O1895" s="6">
        <f>-N1895</f>
        <v>-862.5</v>
      </c>
      <c r="P1895" s="6">
        <f t="shared" si="655"/>
        <v>0</v>
      </c>
      <c r="Q1895" s="7">
        <f t="shared" si="656"/>
        <v>3356858.4500000011</v>
      </c>
      <c r="R1895" s="44" t="str">
        <f>VLOOKUP(F1895,'Set up'!$A$2:$E$48,5,FALSE)</f>
        <v>Trsf</v>
      </c>
      <c r="S1895" s="1" t="s">
        <v>2333</v>
      </c>
    </row>
    <row r="1896" spans="1:19" ht="15" hidden="1" customHeight="1" x14ac:dyDescent="0.35">
      <c r="A1896" s="4">
        <v>45128</v>
      </c>
      <c r="B1896" s="5">
        <f t="shared" si="649"/>
        <v>7</v>
      </c>
      <c r="C1896" s="5">
        <f t="shared" si="650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1"/>
        <v>45158</v>
      </c>
      <c r="L1896" s="5">
        <f t="shared" si="652"/>
        <v>8</v>
      </c>
      <c r="M1896" s="5">
        <f t="shared" si="653"/>
        <v>2023</v>
      </c>
      <c r="N1896" s="6">
        <v>7304</v>
      </c>
      <c r="O1896" s="6">
        <f t="shared" ref="O1896:O1902" si="663">-N1896</f>
        <v>-7304</v>
      </c>
      <c r="P1896" s="6">
        <f t="shared" si="655"/>
        <v>0</v>
      </c>
      <c r="Q1896" s="7">
        <f t="shared" si="656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hidden="1" customHeight="1" x14ac:dyDescent="0.35">
      <c r="A1897" s="4">
        <v>45128</v>
      </c>
      <c r="B1897" s="5">
        <f t="shared" si="649"/>
        <v>7</v>
      </c>
      <c r="C1897" s="5">
        <f t="shared" si="650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1"/>
        <v>45158</v>
      </c>
      <c r="L1897" s="5">
        <f t="shared" si="652"/>
        <v>8</v>
      </c>
      <c r="M1897" s="5">
        <f t="shared" si="653"/>
        <v>2023</v>
      </c>
      <c r="N1897" s="6">
        <v>2106</v>
      </c>
      <c r="O1897" s="6">
        <f t="shared" si="663"/>
        <v>-2106</v>
      </c>
      <c r="P1897" s="6">
        <f t="shared" si="655"/>
        <v>0</v>
      </c>
      <c r="Q1897" s="7">
        <f t="shared" si="656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hidden="1" customHeight="1" x14ac:dyDescent="0.35">
      <c r="A1898" s="4">
        <v>45128</v>
      </c>
      <c r="B1898" s="5">
        <f t="shared" si="649"/>
        <v>7</v>
      </c>
      <c r="C1898" s="5">
        <f t="shared" si="650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1"/>
        <v>45158</v>
      </c>
      <c r="L1898" s="5">
        <f t="shared" si="652"/>
        <v>8</v>
      </c>
      <c r="M1898" s="5">
        <f t="shared" si="653"/>
        <v>2023</v>
      </c>
      <c r="N1898" s="6">
        <v>240</v>
      </c>
      <c r="O1898" s="6">
        <f t="shared" si="663"/>
        <v>-240</v>
      </c>
      <c r="P1898" s="6">
        <f t="shared" si="655"/>
        <v>0</v>
      </c>
      <c r="Q1898" s="7">
        <f t="shared" si="656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hidden="1" customHeight="1" x14ac:dyDescent="0.35">
      <c r="A1899" s="4">
        <v>45128</v>
      </c>
      <c r="B1899" s="5">
        <f t="shared" si="649"/>
        <v>7</v>
      </c>
      <c r="C1899" s="5">
        <f t="shared" si="650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1"/>
        <v>45158</v>
      </c>
      <c r="L1899" s="5">
        <f t="shared" si="652"/>
        <v>8</v>
      </c>
      <c r="M1899" s="5">
        <f t="shared" si="653"/>
        <v>2023</v>
      </c>
      <c r="N1899" s="6">
        <v>190</v>
      </c>
      <c r="O1899" s="6">
        <f t="shared" si="663"/>
        <v>-190</v>
      </c>
      <c r="P1899" s="6">
        <f t="shared" si="655"/>
        <v>0</v>
      </c>
      <c r="Q1899" s="7">
        <f t="shared" si="656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hidden="1" customHeight="1" x14ac:dyDescent="0.35">
      <c r="A1900" s="4">
        <v>45128</v>
      </c>
      <c r="B1900" s="5">
        <f t="shared" si="649"/>
        <v>7</v>
      </c>
      <c r="C1900" s="5">
        <f t="shared" si="650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1"/>
        <v>45158</v>
      </c>
      <c r="L1900" s="5">
        <f t="shared" si="652"/>
        <v>8</v>
      </c>
      <c r="M1900" s="5">
        <f t="shared" si="653"/>
        <v>2023</v>
      </c>
      <c r="N1900" s="6">
        <v>312.5</v>
      </c>
      <c r="O1900" s="6">
        <f t="shared" si="663"/>
        <v>-312.5</v>
      </c>
      <c r="P1900" s="6">
        <f t="shared" si="655"/>
        <v>0</v>
      </c>
      <c r="Q1900" s="7">
        <f t="shared" si="656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hidden="1" customHeight="1" x14ac:dyDescent="0.35">
      <c r="A1901" s="4">
        <v>45128</v>
      </c>
      <c r="B1901" s="5">
        <f t="shared" si="649"/>
        <v>7</v>
      </c>
      <c r="C1901" s="5">
        <f t="shared" si="650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1"/>
        <v>45158</v>
      </c>
      <c r="L1901" s="5">
        <f t="shared" si="652"/>
        <v>8</v>
      </c>
      <c r="M1901" s="5">
        <f t="shared" si="653"/>
        <v>2023</v>
      </c>
      <c r="N1901" s="6">
        <v>260</v>
      </c>
      <c r="O1901" s="6">
        <f t="shared" si="663"/>
        <v>-260</v>
      </c>
      <c r="P1901" s="6">
        <f t="shared" si="655"/>
        <v>0</v>
      </c>
      <c r="Q1901" s="7">
        <f t="shared" si="656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hidden="1" customHeight="1" x14ac:dyDescent="0.35">
      <c r="A1902" s="4">
        <v>45128</v>
      </c>
      <c r="B1902" s="5">
        <f t="shared" si="649"/>
        <v>7</v>
      </c>
      <c r="C1902" s="5">
        <f t="shared" si="650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1"/>
        <v>45158</v>
      </c>
      <c r="L1902" s="5">
        <f t="shared" si="652"/>
        <v>8</v>
      </c>
      <c r="M1902" s="5">
        <f t="shared" si="653"/>
        <v>2023</v>
      </c>
      <c r="N1902" s="6">
        <v>930</v>
      </c>
      <c r="O1902" s="6">
        <f t="shared" si="663"/>
        <v>-930</v>
      </c>
      <c r="P1902" s="6">
        <f t="shared" si="655"/>
        <v>0</v>
      </c>
      <c r="Q1902" s="7">
        <f t="shared" si="656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hidden="1" customHeight="1" x14ac:dyDescent="0.35">
      <c r="A1903" s="4">
        <v>45131</v>
      </c>
      <c r="B1903" s="5">
        <f t="shared" si="649"/>
        <v>7</v>
      </c>
      <c r="C1903" s="5">
        <f t="shared" si="650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1"/>
        <v>45131</v>
      </c>
      <c r="L1903" s="5">
        <f t="shared" si="652"/>
        <v>7</v>
      </c>
      <c r="M1903" s="5">
        <f t="shared" si="653"/>
        <v>2023</v>
      </c>
      <c r="N1903" s="6">
        <v>3652</v>
      </c>
      <c r="O1903" s="6">
        <f t="shared" ref="O1903:O1909" si="664">-N1903</f>
        <v>-3652</v>
      </c>
      <c r="P1903" s="6">
        <f t="shared" si="655"/>
        <v>0</v>
      </c>
      <c r="Q1903" s="7">
        <f t="shared" si="656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hidden="1" customHeight="1" x14ac:dyDescent="0.35">
      <c r="A1904" s="4">
        <v>45131</v>
      </c>
      <c r="B1904" s="5">
        <f t="shared" si="649"/>
        <v>7</v>
      </c>
      <c r="C1904" s="5">
        <f t="shared" si="650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1"/>
        <v>45131</v>
      </c>
      <c r="L1904" s="5">
        <f t="shared" si="652"/>
        <v>7</v>
      </c>
      <c r="M1904" s="5">
        <f t="shared" si="653"/>
        <v>2023</v>
      </c>
      <c r="N1904" s="6">
        <v>675</v>
      </c>
      <c r="O1904" s="6">
        <f t="shared" si="664"/>
        <v>-675</v>
      </c>
      <c r="P1904" s="6">
        <f t="shared" si="655"/>
        <v>0</v>
      </c>
      <c r="Q1904" s="7">
        <f t="shared" si="656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hidden="1" customHeight="1" x14ac:dyDescent="0.35">
      <c r="A1905" s="4">
        <v>45131</v>
      </c>
      <c r="B1905" s="5">
        <f t="shared" si="649"/>
        <v>7</v>
      </c>
      <c r="C1905" s="5">
        <f t="shared" si="650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1"/>
        <v>45131</v>
      </c>
      <c r="L1905" s="5">
        <f t="shared" si="652"/>
        <v>7</v>
      </c>
      <c r="M1905" s="5">
        <f t="shared" si="653"/>
        <v>2023</v>
      </c>
      <c r="N1905" s="6">
        <v>236</v>
      </c>
      <c r="O1905" s="6">
        <f t="shared" si="664"/>
        <v>-236</v>
      </c>
      <c r="P1905" s="6">
        <f t="shared" si="655"/>
        <v>0</v>
      </c>
      <c r="Q1905" s="7">
        <f t="shared" si="656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hidden="1" customHeight="1" x14ac:dyDescent="0.35">
      <c r="A1906" s="4">
        <v>45131</v>
      </c>
      <c r="B1906" s="5">
        <f t="shared" si="649"/>
        <v>7</v>
      </c>
      <c r="C1906" s="5">
        <f t="shared" si="650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1"/>
        <v>45131</v>
      </c>
      <c r="L1906" s="5">
        <f t="shared" si="652"/>
        <v>7</v>
      </c>
      <c r="M1906" s="5">
        <f t="shared" si="653"/>
        <v>2023</v>
      </c>
      <c r="N1906" s="6">
        <v>190</v>
      </c>
      <c r="O1906" s="6">
        <f t="shared" si="664"/>
        <v>-190</v>
      </c>
      <c r="P1906" s="6">
        <f t="shared" si="655"/>
        <v>0</v>
      </c>
      <c r="Q1906" s="7">
        <f t="shared" si="656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hidden="1" customHeight="1" x14ac:dyDescent="0.35">
      <c r="A1907" s="4">
        <v>45131</v>
      </c>
      <c r="B1907" s="5">
        <f t="shared" si="649"/>
        <v>7</v>
      </c>
      <c r="C1907" s="5">
        <f t="shared" si="650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1"/>
        <v>45131</v>
      </c>
      <c r="L1907" s="5">
        <f t="shared" si="652"/>
        <v>7</v>
      </c>
      <c r="M1907" s="5">
        <f t="shared" si="653"/>
        <v>2023</v>
      </c>
      <c r="N1907" s="6">
        <v>187.5</v>
      </c>
      <c r="O1907" s="6">
        <f>-187-0.5</f>
        <v>-187.5</v>
      </c>
      <c r="P1907" s="6">
        <f t="shared" si="655"/>
        <v>0</v>
      </c>
      <c r="Q1907" s="7">
        <f t="shared" si="656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hidden="1" customHeight="1" x14ac:dyDescent="0.35">
      <c r="A1908" s="4">
        <v>45132</v>
      </c>
      <c r="B1908" s="5">
        <f t="shared" si="649"/>
        <v>7</v>
      </c>
      <c r="C1908" s="5">
        <f t="shared" si="650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1"/>
        <v>45132</v>
      </c>
      <c r="L1908" s="5">
        <f t="shared" si="652"/>
        <v>7</v>
      </c>
      <c r="M1908" s="5">
        <f t="shared" si="653"/>
        <v>2023</v>
      </c>
      <c r="N1908" s="6">
        <v>350</v>
      </c>
      <c r="O1908" s="6">
        <f t="shared" si="664"/>
        <v>-350</v>
      </c>
      <c r="P1908" s="6">
        <f t="shared" si="655"/>
        <v>0</v>
      </c>
      <c r="Q1908" s="7">
        <f t="shared" si="656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hidden="1" customHeight="1" x14ac:dyDescent="0.35">
      <c r="A1909" s="4">
        <v>45132</v>
      </c>
      <c r="B1909" s="5">
        <f t="shared" ref="B1909:B1935" si="665">MONTH(A1909)</f>
        <v>7</v>
      </c>
      <c r="C1909" s="5">
        <f t="shared" ref="C1909:C1935" si="66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67">A1909+J1909</f>
        <v>45132</v>
      </c>
      <c r="L1909" s="5">
        <f t="shared" ref="L1909:L1935" si="668">MONTH(K1909)</f>
        <v>7</v>
      </c>
      <c r="M1909" s="5">
        <f t="shared" ref="M1909:M1935" si="669">YEAR(K1909)</f>
        <v>2023</v>
      </c>
      <c r="N1909" s="6">
        <v>55</v>
      </c>
      <c r="O1909" s="6">
        <f t="shared" si="664"/>
        <v>-55</v>
      </c>
      <c r="P1909" s="6">
        <f t="shared" ref="P1909:P1935" si="670">SUM(N1909+O1909)</f>
        <v>0</v>
      </c>
      <c r="Q1909" s="7">
        <f t="shared" ref="Q1909:Q1935" si="67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665"/>
        <v>7</v>
      </c>
      <c r="C1910" s="5">
        <f t="shared" si="66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67"/>
        <v>45133</v>
      </c>
      <c r="L1910" s="5">
        <f t="shared" si="668"/>
        <v>7</v>
      </c>
      <c r="M1910" s="5">
        <f t="shared" si="669"/>
        <v>2023</v>
      </c>
      <c r="N1910" s="6">
        <v>3080</v>
      </c>
      <c r="P1910" s="6">
        <f t="shared" si="670"/>
        <v>3080</v>
      </c>
      <c r="Q1910" s="7">
        <f t="shared" si="671"/>
        <v>3376626.4500000011</v>
      </c>
      <c r="R1910" s="44" t="str">
        <f>VLOOKUP(F1910,'Set up'!$A$2:$E$48,5,FALSE)</f>
        <v>Trsf</v>
      </c>
    </row>
    <row r="1911" spans="1:19" ht="15" customHeight="1" x14ac:dyDescent="0.35">
      <c r="A1911" s="4" t="s">
        <v>1733</v>
      </c>
      <c r="B1911" s="5">
        <f t="shared" si="665"/>
        <v>7</v>
      </c>
      <c r="C1911" s="5">
        <f t="shared" si="66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67"/>
        <v>45133</v>
      </c>
      <c r="L1911" s="5">
        <f t="shared" si="668"/>
        <v>7</v>
      </c>
      <c r="M1911" s="5">
        <f t="shared" si="669"/>
        <v>2023</v>
      </c>
      <c r="N1911" s="6">
        <v>1134</v>
      </c>
      <c r="P1911" s="6">
        <f t="shared" si="670"/>
        <v>1134</v>
      </c>
      <c r="Q1911" s="7">
        <f t="shared" si="671"/>
        <v>3377760.4500000011</v>
      </c>
      <c r="R1911" s="44" t="str">
        <f>VLOOKUP(F1911,'Set up'!$A$2:$E$48,5,FALSE)</f>
        <v>Trsf</v>
      </c>
    </row>
    <row r="1912" spans="1:19" ht="15" customHeight="1" x14ac:dyDescent="0.35">
      <c r="A1912" s="4" t="s">
        <v>1733</v>
      </c>
      <c r="B1912" s="5">
        <f t="shared" si="665"/>
        <v>7</v>
      </c>
      <c r="C1912" s="5">
        <f t="shared" si="66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67"/>
        <v>45133</v>
      </c>
      <c r="L1912" s="5">
        <f t="shared" si="668"/>
        <v>7</v>
      </c>
      <c r="M1912" s="5">
        <f t="shared" si="669"/>
        <v>2023</v>
      </c>
      <c r="N1912" s="6">
        <v>600</v>
      </c>
      <c r="P1912" s="6">
        <f t="shared" si="670"/>
        <v>600</v>
      </c>
      <c r="Q1912" s="7">
        <f t="shared" si="671"/>
        <v>3378360.4500000011</v>
      </c>
      <c r="R1912" s="44" t="str">
        <f>VLOOKUP(F1912,'Set up'!$A$2:$E$48,5,FALSE)</f>
        <v>Trsf</v>
      </c>
    </row>
    <row r="1913" spans="1:19" ht="15" customHeight="1" x14ac:dyDescent="0.35">
      <c r="A1913" s="4" t="s">
        <v>1733</v>
      </c>
      <c r="B1913" s="5">
        <f t="shared" si="665"/>
        <v>7</v>
      </c>
      <c r="C1913" s="5">
        <f t="shared" si="66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67"/>
        <v>45133</v>
      </c>
      <c r="L1913" s="5">
        <f t="shared" si="668"/>
        <v>7</v>
      </c>
      <c r="M1913" s="5">
        <f t="shared" si="669"/>
        <v>2023</v>
      </c>
      <c r="N1913" s="6">
        <v>380</v>
      </c>
      <c r="P1913" s="6">
        <f t="shared" si="670"/>
        <v>380</v>
      </c>
      <c r="Q1913" s="7">
        <f t="shared" si="671"/>
        <v>3378740.4500000011</v>
      </c>
      <c r="R1913" s="44" t="str">
        <f>VLOOKUP(F1913,'Set up'!$A$2:$E$48,5,FALSE)</f>
        <v>Trsf</v>
      </c>
    </row>
    <row r="1914" spans="1:19" ht="15" customHeight="1" x14ac:dyDescent="0.35">
      <c r="A1914" s="4" t="s">
        <v>1733</v>
      </c>
      <c r="B1914" s="5">
        <f t="shared" si="665"/>
        <v>7</v>
      </c>
      <c r="C1914" s="5">
        <f t="shared" si="66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67"/>
        <v>45133</v>
      </c>
      <c r="L1914" s="5">
        <f t="shared" si="668"/>
        <v>7</v>
      </c>
      <c r="M1914" s="5">
        <f t="shared" si="669"/>
        <v>2023</v>
      </c>
      <c r="N1914" s="6">
        <v>1000</v>
      </c>
      <c r="P1914" s="6">
        <f t="shared" si="670"/>
        <v>1000</v>
      </c>
      <c r="Q1914" s="7">
        <f t="shared" si="671"/>
        <v>3379740.4500000011</v>
      </c>
      <c r="R1914" s="44" t="str">
        <f>VLOOKUP(F1914,'Set up'!$A$2:$E$48,5,FALSE)</f>
        <v>Trsf</v>
      </c>
    </row>
    <row r="1915" spans="1:19" ht="15" hidden="1" customHeight="1" x14ac:dyDescent="0.35">
      <c r="A1915" s="4">
        <v>45134</v>
      </c>
      <c r="B1915" s="5">
        <f t="shared" si="665"/>
        <v>7</v>
      </c>
      <c r="C1915" s="5">
        <f t="shared" si="66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67"/>
        <v>45134</v>
      </c>
      <c r="L1915" s="5">
        <f t="shared" si="668"/>
        <v>7</v>
      </c>
      <c r="M1915" s="5">
        <f t="shared" si="669"/>
        <v>2023</v>
      </c>
      <c r="N1915" s="6">
        <v>1826</v>
      </c>
      <c r="P1915" s="6">
        <f t="shared" si="670"/>
        <v>1826</v>
      </c>
      <c r="Q1915" s="7">
        <f t="shared" si="671"/>
        <v>3381566.4500000011</v>
      </c>
      <c r="R1915" s="44" t="str">
        <f>VLOOKUP(F1915,'Set up'!$A$2:$E$48,5,FALSE)</f>
        <v>PD Chq</v>
      </c>
    </row>
    <row r="1916" spans="1:19" ht="15" hidden="1" customHeight="1" x14ac:dyDescent="0.35">
      <c r="A1916" s="4">
        <v>45134</v>
      </c>
      <c r="B1916" s="5">
        <f t="shared" si="665"/>
        <v>7</v>
      </c>
      <c r="C1916" s="5">
        <f t="shared" si="66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67"/>
        <v>45134</v>
      </c>
      <c r="L1916" s="5">
        <f t="shared" si="668"/>
        <v>7</v>
      </c>
      <c r="M1916" s="5">
        <f t="shared" si="669"/>
        <v>2023</v>
      </c>
      <c r="N1916" s="6">
        <v>498</v>
      </c>
      <c r="P1916" s="6">
        <f t="shared" si="670"/>
        <v>498</v>
      </c>
      <c r="Q1916" s="7">
        <f t="shared" si="671"/>
        <v>3382064.4500000011</v>
      </c>
      <c r="R1916" s="44" t="str">
        <f>VLOOKUP(F1916,'Set up'!$A$2:$E$48,5,FALSE)</f>
        <v>PD Chq</v>
      </c>
    </row>
    <row r="1917" spans="1:19" ht="15" hidden="1" customHeight="1" x14ac:dyDescent="0.35">
      <c r="A1917" s="4">
        <v>45134</v>
      </c>
      <c r="B1917" s="5">
        <f t="shared" si="665"/>
        <v>7</v>
      </c>
      <c r="C1917" s="5">
        <f t="shared" si="66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67"/>
        <v>45134</v>
      </c>
      <c r="L1917" s="5">
        <f t="shared" si="668"/>
        <v>7</v>
      </c>
      <c r="M1917" s="5">
        <f t="shared" si="669"/>
        <v>2023</v>
      </c>
      <c r="N1917" s="6">
        <v>95</v>
      </c>
      <c r="P1917" s="6">
        <f t="shared" si="670"/>
        <v>95</v>
      </c>
      <c r="Q1917" s="7">
        <f t="shared" si="671"/>
        <v>3382159.4500000011</v>
      </c>
      <c r="R1917" s="44" t="str">
        <f>VLOOKUP(F1917,'Set up'!$A$2:$E$48,5,FALSE)</f>
        <v>PD Chq</v>
      </c>
    </row>
    <row r="1918" spans="1:19" ht="15" hidden="1" customHeight="1" x14ac:dyDescent="0.35">
      <c r="A1918" s="4">
        <v>45134</v>
      </c>
      <c r="B1918" s="5">
        <f t="shared" si="665"/>
        <v>7</v>
      </c>
      <c r="C1918" s="5">
        <f t="shared" si="66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67"/>
        <v>45134</v>
      </c>
      <c r="L1918" s="5">
        <f t="shared" si="668"/>
        <v>7</v>
      </c>
      <c r="M1918" s="5">
        <f t="shared" si="669"/>
        <v>2023</v>
      </c>
      <c r="N1918" s="6">
        <v>225</v>
      </c>
      <c r="P1918" s="6">
        <f t="shared" si="670"/>
        <v>225</v>
      </c>
      <c r="Q1918" s="7">
        <f t="shared" si="671"/>
        <v>3382384.4500000011</v>
      </c>
      <c r="R1918" s="44" t="str">
        <f>VLOOKUP(F1918,'Set up'!$A$2:$E$48,5,FALSE)</f>
        <v>PD Chq</v>
      </c>
    </row>
    <row r="1919" spans="1:19" ht="15" customHeight="1" x14ac:dyDescent="0.35">
      <c r="A1919" s="4">
        <v>45134</v>
      </c>
      <c r="B1919" s="5">
        <f t="shared" si="665"/>
        <v>7</v>
      </c>
      <c r="C1919" s="5">
        <f t="shared" si="66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67"/>
        <v>45134</v>
      </c>
      <c r="L1919" s="5">
        <f t="shared" si="668"/>
        <v>7</v>
      </c>
      <c r="M1919" s="5">
        <f t="shared" si="669"/>
        <v>2023</v>
      </c>
      <c r="N1919" s="6">
        <v>187.5</v>
      </c>
      <c r="P1919" s="6">
        <f t="shared" si="670"/>
        <v>187.5</v>
      </c>
      <c r="Q1919" s="7">
        <f t="shared" si="671"/>
        <v>3382571.9500000011</v>
      </c>
      <c r="R1919" s="44" t="str">
        <f>VLOOKUP(F1919,'Set up'!$A$2:$E$48,5,FALSE)</f>
        <v>Trsf</v>
      </c>
    </row>
    <row r="1920" spans="1:19" ht="15" customHeight="1" x14ac:dyDescent="0.35">
      <c r="A1920" s="4">
        <v>45134</v>
      </c>
      <c r="B1920" s="5">
        <f t="shared" si="665"/>
        <v>7</v>
      </c>
      <c r="C1920" s="5">
        <f t="shared" si="66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67"/>
        <v>45134</v>
      </c>
      <c r="L1920" s="5">
        <f t="shared" si="668"/>
        <v>7</v>
      </c>
      <c r="M1920" s="5">
        <f t="shared" si="669"/>
        <v>2023</v>
      </c>
      <c r="N1920" s="6">
        <v>4620</v>
      </c>
      <c r="P1920" s="6">
        <f t="shared" si="670"/>
        <v>4620</v>
      </c>
      <c r="Q1920" s="7">
        <f t="shared" si="671"/>
        <v>3387191.9500000011</v>
      </c>
      <c r="R1920" s="44" t="str">
        <f>VLOOKUP(F1920,'Set up'!$A$2:$E$48,5,FALSE)</f>
        <v>Trsf</v>
      </c>
    </row>
    <row r="1921" spans="1:19" ht="15" customHeight="1" x14ac:dyDescent="0.35">
      <c r="A1921" s="4">
        <v>45134</v>
      </c>
      <c r="B1921" s="5">
        <f t="shared" si="665"/>
        <v>7</v>
      </c>
      <c r="C1921" s="5">
        <f t="shared" si="66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67"/>
        <v>45134</v>
      </c>
      <c r="L1921" s="5">
        <f t="shared" si="668"/>
        <v>7</v>
      </c>
      <c r="M1921" s="5">
        <f t="shared" si="669"/>
        <v>2023</v>
      </c>
      <c r="N1921" s="6">
        <v>1701</v>
      </c>
      <c r="P1921" s="6">
        <f t="shared" si="670"/>
        <v>1701</v>
      </c>
      <c r="Q1921" s="7">
        <f t="shared" si="671"/>
        <v>3388892.9500000011</v>
      </c>
      <c r="R1921" s="44" t="str">
        <f>VLOOKUP(F1921,'Set up'!$A$2:$E$48,5,FALSE)</f>
        <v>Trsf</v>
      </c>
    </row>
    <row r="1922" spans="1:19" ht="15" customHeight="1" x14ac:dyDescent="0.35">
      <c r="A1922" s="4">
        <v>45134</v>
      </c>
      <c r="B1922" s="5">
        <f t="shared" si="665"/>
        <v>7</v>
      </c>
      <c r="C1922" s="5">
        <f t="shared" si="66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67"/>
        <v>45134</v>
      </c>
      <c r="L1922" s="5">
        <f t="shared" si="668"/>
        <v>7</v>
      </c>
      <c r="M1922" s="5">
        <f t="shared" si="669"/>
        <v>2023</v>
      </c>
      <c r="N1922" s="6">
        <v>800</v>
      </c>
      <c r="P1922" s="6">
        <f t="shared" si="670"/>
        <v>800</v>
      </c>
      <c r="Q1922" s="7">
        <f t="shared" si="671"/>
        <v>3389692.9500000011</v>
      </c>
      <c r="R1922" s="44" t="str">
        <f>VLOOKUP(F1922,'Set up'!$A$2:$E$48,5,FALSE)</f>
        <v>Trsf</v>
      </c>
    </row>
    <row r="1923" spans="1:19" ht="15" hidden="1" customHeight="1" x14ac:dyDescent="0.35">
      <c r="A1923" s="4">
        <v>45134</v>
      </c>
      <c r="B1923" s="5">
        <f t="shared" si="665"/>
        <v>7</v>
      </c>
      <c r="C1923" s="5">
        <f t="shared" si="66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67"/>
        <v>45179</v>
      </c>
      <c r="L1923" s="5">
        <f t="shared" si="668"/>
        <v>9</v>
      </c>
      <c r="M1923" s="5">
        <f t="shared" si="669"/>
        <v>2023</v>
      </c>
      <c r="N1923" s="6">
        <v>3740</v>
      </c>
      <c r="O1923" s="6">
        <f>-N1923</f>
        <v>-3740</v>
      </c>
      <c r="P1923" s="6">
        <f t="shared" si="670"/>
        <v>0</v>
      </c>
      <c r="Q1923" s="7">
        <f t="shared" si="67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hidden="1" customHeight="1" x14ac:dyDescent="0.35">
      <c r="A1924" s="4">
        <v>45135</v>
      </c>
      <c r="B1924" s="5">
        <f t="shared" si="665"/>
        <v>7</v>
      </c>
      <c r="C1924" s="5">
        <f t="shared" si="66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67"/>
        <v>45180</v>
      </c>
      <c r="L1924" s="5">
        <f t="shared" si="668"/>
        <v>9</v>
      </c>
      <c r="M1924" s="5">
        <f t="shared" si="669"/>
        <v>2023</v>
      </c>
      <c r="N1924" s="6">
        <v>220</v>
      </c>
      <c r="O1924" s="6">
        <f>-N1924</f>
        <v>-220</v>
      </c>
      <c r="P1924" s="6">
        <f t="shared" si="670"/>
        <v>0</v>
      </c>
      <c r="Q1924" s="7">
        <f t="shared" si="67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hidden="1" customHeight="1" x14ac:dyDescent="0.35">
      <c r="A1925" s="4">
        <v>45138</v>
      </c>
      <c r="B1925" s="5">
        <f t="shared" si="665"/>
        <v>7</v>
      </c>
      <c r="C1925" s="5">
        <f t="shared" si="66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67"/>
        <v>45138</v>
      </c>
      <c r="L1925" s="5">
        <f t="shared" si="668"/>
        <v>7</v>
      </c>
      <c r="M1925" s="5">
        <f t="shared" si="669"/>
        <v>2023</v>
      </c>
      <c r="N1925" s="96">
        <v>7304</v>
      </c>
      <c r="O1925" s="6">
        <f t="shared" ref="O1925:O1935" si="672">-N1925</f>
        <v>-7304</v>
      </c>
      <c r="P1925" s="6">
        <f t="shared" si="670"/>
        <v>0</v>
      </c>
      <c r="Q1925" s="7">
        <f t="shared" si="67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hidden="1" customHeight="1" x14ac:dyDescent="0.35">
      <c r="A1926" s="4">
        <v>45138</v>
      </c>
      <c r="B1926" s="5">
        <f t="shared" si="665"/>
        <v>7</v>
      </c>
      <c r="C1926" s="5">
        <f t="shared" si="66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67"/>
        <v>45138</v>
      </c>
      <c r="L1926" s="5">
        <f t="shared" si="668"/>
        <v>7</v>
      </c>
      <c r="M1926" s="5">
        <f t="shared" si="669"/>
        <v>2023</v>
      </c>
      <c r="N1926" s="96">
        <v>2133</v>
      </c>
      <c r="O1926" s="6">
        <f t="shared" si="672"/>
        <v>-2133</v>
      </c>
      <c r="P1926" s="6">
        <f t="shared" si="670"/>
        <v>0</v>
      </c>
      <c r="Q1926" s="7">
        <f t="shared" si="67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hidden="1" customHeight="1" x14ac:dyDescent="0.35">
      <c r="A1927" s="4">
        <v>45138</v>
      </c>
      <c r="B1927" s="5">
        <f t="shared" si="665"/>
        <v>7</v>
      </c>
      <c r="C1927" s="5">
        <f t="shared" si="66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67"/>
        <v>45138</v>
      </c>
      <c r="L1927" s="5">
        <f t="shared" si="668"/>
        <v>7</v>
      </c>
      <c r="M1927" s="5">
        <f t="shared" si="669"/>
        <v>2023</v>
      </c>
      <c r="N1927" s="96">
        <v>1279.8000000000002</v>
      </c>
      <c r="O1927" s="6">
        <f t="shared" si="672"/>
        <v>-1279.8000000000002</v>
      </c>
      <c r="P1927" s="6">
        <f t="shared" si="670"/>
        <v>0</v>
      </c>
      <c r="Q1927" s="7">
        <f t="shared" si="67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hidden="1" customHeight="1" x14ac:dyDescent="0.35">
      <c r="A1928" s="4">
        <v>45138</v>
      </c>
      <c r="B1928" s="5">
        <f t="shared" si="665"/>
        <v>7</v>
      </c>
      <c r="C1928" s="5">
        <f t="shared" si="66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67"/>
        <v>45138</v>
      </c>
      <c r="L1928" s="5">
        <f t="shared" si="668"/>
        <v>7</v>
      </c>
      <c r="M1928" s="5">
        <f t="shared" si="669"/>
        <v>2023</v>
      </c>
      <c r="N1928" s="96">
        <v>4128</v>
      </c>
      <c r="O1928" s="6">
        <f t="shared" si="672"/>
        <v>-4128</v>
      </c>
      <c r="P1928" s="6">
        <f t="shared" si="670"/>
        <v>0</v>
      </c>
      <c r="Q1928" s="7">
        <f t="shared" si="67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hidden="1" customHeight="1" x14ac:dyDescent="0.35">
      <c r="A1929" s="4">
        <v>45138</v>
      </c>
      <c r="B1929" s="5">
        <f t="shared" si="665"/>
        <v>7</v>
      </c>
      <c r="C1929" s="5">
        <f t="shared" si="66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67"/>
        <v>45138</v>
      </c>
      <c r="L1929" s="5">
        <f t="shared" si="668"/>
        <v>7</v>
      </c>
      <c r="M1929" s="5">
        <f t="shared" si="669"/>
        <v>2023</v>
      </c>
      <c r="N1929" s="96">
        <v>2625</v>
      </c>
      <c r="O1929" s="6">
        <f t="shared" si="672"/>
        <v>-2625</v>
      </c>
      <c r="P1929" s="6">
        <f t="shared" si="670"/>
        <v>0</v>
      </c>
      <c r="Q1929" s="7">
        <f t="shared" si="67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hidden="1" customHeight="1" x14ac:dyDescent="0.35">
      <c r="A1930" s="4">
        <v>45138</v>
      </c>
      <c r="B1930" s="5">
        <f t="shared" si="665"/>
        <v>7</v>
      </c>
      <c r="C1930" s="5">
        <f t="shared" si="66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67"/>
        <v>45138</v>
      </c>
      <c r="L1930" s="5">
        <f t="shared" si="668"/>
        <v>7</v>
      </c>
      <c r="M1930" s="5">
        <f t="shared" si="669"/>
        <v>2023</v>
      </c>
      <c r="N1930" s="96">
        <v>1290</v>
      </c>
      <c r="O1930" s="6">
        <f t="shared" si="672"/>
        <v>-1290</v>
      </c>
      <c r="P1930" s="6">
        <f t="shared" si="670"/>
        <v>0</v>
      </c>
      <c r="Q1930" s="7">
        <f t="shared" si="67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hidden="1" customHeight="1" x14ac:dyDescent="0.35">
      <c r="A1931" s="4">
        <v>45138</v>
      </c>
      <c r="B1931" s="5">
        <f t="shared" si="665"/>
        <v>7</v>
      </c>
      <c r="C1931" s="5">
        <f t="shared" si="66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67"/>
        <v>45138</v>
      </c>
      <c r="L1931" s="5">
        <f t="shared" si="668"/>
        <v>7</v>
      </c>
      <c r="M1931" s="5">
        <f t="shared" si="669"/>
        <v>2023</v>
      </c>
      <c r="N1931" s="96">
        <v>120</v>
      </c>
      <c r="O1931" s="6">
        <f t="shared" si="672"/>
        <v>-120</v>
      </c>
      <c r="P1931" s="6">
        <f t="shared" si="670"/>
        <v>0</v>
      </c>
      <c r="Q1931" s="7">
        <f t="shared" si="67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hidden="1" customHeight="1" x14ac:dyDescent="0.35">
      <c r="A1932" s="4">
        <v>45138</v>
      </c>
      <c r="B1932" s="5">
        <f t="shared" si="665"/>
        <v>7</v>
      </c>
      <c r="C1932" s="5">
        <f t="shared" si="66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67"/>
        <v>45138</v>
      </c>
      <c r="L1932" s="5">
        <f t="shared" si="668"/>
        <v>7</v>
      </c>
      <c r="M1932" s="5">
        <f t="shared" si="669"/>
        <v>2023</v>
      </c>
      <c r="N1932" s="96">
        <v>55.2</v>
      </c>
      <c r="O1932" s="6">
        <f t="shared" si="672"/>
        <v>-55.2</v>
      </c>
      <c r="P1932" s="6">
        <f t="shared" si="670"/>
        <v>0</v>
      </c>
      <c r="Q1932" s="7">
        <f t="shared" si="67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hidden="1" customHeight="1" x14ac:dyDescent="0.35">
      <c r="A1933" s="4">
        <v>45138</v>
      </c>
      <c r="B1933" s="5">
        <f t="shared" si="665"/>
        <v>7</v>
      </c>
      <c r="C1933" s="5">
        <f t="shared" si="66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67"/>
        <v>45138</v>
      </c>
      <c r="L1933" s="5">
        <f t="shared" si="668"/>
        <v>7</v>
      </c>
      <c r="M1933" s="5">
        <f t="shared" si="669"/>
        <v>2023</v>
      </c>
      <c r="N1933" s="96">
        <v>1108.4000000000001</v>
      </c>
      <c r="O1933" s="6">
        <f t="shared" si="672"/>
        <v>-1108.4000000000001</v>
      </c>
      <c r="P1933" s="6">
        <f t="shared" si="670"/>
        <v>0</v>
      </c>
      <c r="Q1933" s="7">
        <f t="shared" si="67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hidden="1" customHeight="1" x14ac:dyDescent="0.35">
      <c r="A1934" s="4">
        <v>45138</v>
      </c>
      <c r="B1934" s="5">
        <f t="shared" si="665"/>
        <v>7</v>
      </c>
      <c r="C1934" s="5">
        <f t="shared" si="66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67"/>
        <v>45138</v>
      </c>
      <c r="L1934" s="5">
        <f t="shared" si="668"/>
        <v>7</v>
      </c>
      <c r="M1934" s="5">
        <f t="shared" si="669"/>
        <v>2023</v>
      </c>
      <c r="N1934" s="96">
        <v>280</v>
      </c>
      <c r="O1934" s="6">
        <f t="shared" si="672"/>
        <v>-280</v>
      </c>
      <c r="P1934" s="6">
        <f t="shared" si="670"/>
        <v>0</v>
      </c>
      <c r="Q1934" s="7">
        <f t="shared" si="67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hidden="1" customHeight="1" x14ac:dyDescent="0.35">
      <c r="A1935" s="4">
        <v>45138</v>
      </c>
      <c r="B1935" s="5">
        <f t="shared" si="665"/>
        <v>7</v>
      </c>
      <c r="C1935" s="5">
        <f t="shared" si="66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67"/>
        <v>45138</v>
      </c>
      <c r="L1935" s="5">
        <f t="shared" si="668"/>
        <v>7</v>
      </c>
      <c r="M1935" s="5">
        <f t="shared" si="669"/>
        <v>2023</v>
      </c>
      <c r="N1935" s="96">
        <v>260</v>
      </c>
      <c r="O1935" s="6">
        <f t="shared" si="672"/>
        <v>-260</v>
      </c>
      <c r="P1935" s="6">
        <f t="shared" si="670"/>
        <v>0</v>
      </c>
      <c r="Q1935" s="7">
        <f t="shared" si="67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hidden="1" customHeight="1" x14ac:dyDescent="0.35">
      <c r="A1936" s="4">
        <v>45139</v>
      </c>
      <c r="B1936" s="5">
        <f t="shared" ref="B1936:B1999" si="673">MONTH(A1936)</f>
        <v>8</v>
      </c>
      <c r="C1936" s="5">
        <f t="shared" ref="C1936:C1999" si="674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75">A1936+J1936</f>
        <v>45139</v>
      </c>
      <c r="L1936" s="5">
        <f t="shared" ref="L1936:L1999" si="676">MONTH(K1936)</f>
        <v>8</v>
      </c>
      <c r="M1936" s="5">
        <f t="shared" ref="M1936:M1999" si="677">YEAR(K1936)</f>
        <v>2023</v>
      </c>
      <c r="N1936" s="96">
        <v>420</v>
      </c>
      <c r="O1936" s="6">
        <f>-0.2-10-100-309.8</f>
        <v>-420</v>
      </c>
      <c r="P1936" s="6">
        <f t="shared" ref="P1936:P1999" si="678">SUM(N1936+O1936)</f>
        <v>0</v>
      </c>
      <c r="Q1936" s="7">
        <f t="shared" ref="Q1936:Q1999" si="679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hidden="1" customHeight="1" x14ac:dyDescent="0.35">
      <c r="A1937" s="4">
        <v>45139</v>
      </c>
      <c r="B1937" s="5">
        <f t="shared" si="673"/>
        <v>8</v>
      </c>
      <c r="C1937" s="5">
        <f t="shared" si="674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75"/>
        <v>45139</v>
      </c>
      <c r="L1937" s="5">
        <f t="shared" si="676"/>
        <v>8</v>
      </c>
      <c r="M1937" s="5">
        <f t="shared" si="677"/>
        <v>2023</v>
      </c>
      <c r="N1937" s="96">
        <v>225</v>
      </c>
      <c r="O1937" s="6">
        <f t="shared" ref="O1937:O1939" si="680">-N1937</f>
        <v>-225</v>
      </c>
      <c r="P1937" s="6">
        <f t="shared" si="678"/>
        <v>0</v>
      </c>
      <c r="Q1937" s="7">
        <f t="shared" si="679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hidden="1" customHeight="1" x14ac:dyDescent="0.35">
      <c r="A1938" s="4">
        <v>45139</v>
      </c>
      <c r="B1938" s="5">
        <f t="shared" si="673"/>
        <v>8</v>
      </c>
      <c r="C1938" s="5">
        <f t="shared" si="674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75"/>
        <v>45139</v>
      </c>
      <c r="L1938" s="5">
        <f t="shared" si="676"/>
        <v>8</v>
      </c>
      <c r="M1938" s="5">
        <f t="shared" si="677"/>
        <v>2023</v>
      </c>
      <c r="N1938" s="96">
        <v>160</v>
      </c>
      <c r="O1938" s="6">
        <f t="shared" si="680"/>
        <v>-160</v>
      </c>
      <c r="P1938" s="6">
        <f t="shared" si="678"/>
        <v>0</v>
      </c>
      <c r="Q1938" s="7">
        <f t="shared" si="679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hidden="1" customHeight="1" x14ac:dyDescent="0.35">
      <c r="A1939" s="4">
        <v>45139</v>
      </c>
      <c r="B1939" s="5">
        <f t="shared" si="673"/>
        <v>8</v>
      </c>
      <c r="C1939" s="5">
        <f t="shared" si="674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75"/>
        <v>45199</v>
      </c>
      <c r="L1939" s="5">
        <f t="shared" si="676"/>
        <v>9</v>
      </c>
      <c r="M1939" s="5">
        <f t="shared" si="677"/>
        <v>2023</v>
      </c>
      <c r="N1939" s="98">
        <v>3124</v>
      </c>
      <c r="O1939" s="6">
        <f t="shared" si="680"/>
        <v>-3124</v>
      </c>
      <c r="P1939" s="6">
        <f t="shared" si="678"/>
        <v>0</v>
      </c>
      <c r="Q1939" s="7">
        <f t="shared" si="679"/>
        <v>3418165.350000001</v>
      </c>
      <c r="R1939" s="44" t="str">
        <f>VLOOKUP(F1939,'Set up'!$A$2:$E$48,5,FALSE)</f>
        <v>Chq</v>
      </c>
      <c r="S1939" s="1" t="s">
        <v>2332</v>
      </c>
    </row>
    <row r="1940" spans="1:19" ht="15" hidden="1" customHeight="1" x14ac:dyDescent="0.35">
      <c r="A1940" s="4">
        <v>45139</v>
      </c>
      <c r="B1940" s="5">
        <f t="shared" si="673"/>
        <v>8</v>
      </c>
      <c r="C1940" s="5">
        <f t="shared" si="674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75"/>
        <v>45139</v>
      </c>
      <c r="L1940" s="5">
        <f t="shared" si="676"/>
        <v>8</v>
      </c>
      <c r="M1940" s="5">
        <f t="shared" si="677"/>
        <v>2023</v>
      </c>
      <c r="N1940" s="96">
        <v>3388</v>
      </c>
      <c r="O1940" s="6">
        <f t="shared" ref="O1940:O1942" si="681">-N1940</f>
        <v>-3388</v>
      </c>
      <c r="P1940" s="6">
        <f t="shared" si="678"/>
        <v>0</v>
      </c>
      <c r="Q1940" s="7">
        <f t="shared" si="679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hidden="1" customHeight="1" x14ac:dyDescent="0.35">
      <c r="A1941" s="4">
        <v>45139</v>
      </c>
      <c r="B1941" s="5">
        <f t="shared" si="673"/>
        <v>8</v>
      </c>
      <c r="C1941" s="5">
        <f t="shared" si="674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75"/>
        <v>45139</v>
      </c>
      <c r="L1941" s="5">
        <f t="shared" si="676"/>
        <v>8</v>
      </c>
      <c r="M1941" s="5">
        <f t="shared" si="677"/>
        <v>2023</v>
      </c>
      <c r="N1941" s="96">
        <v>936</v>
      </c>
      <c r="O1941" s="6">
        <f t="shared" si="681"/>
        <v>-936</v>
      </c>
      <c r="P1941" s="6">
        <f t="shared" si="678"/>
        <v>0</v>
      </c>
      <c r="Q1941" s="7">
        <f t="shared" si="679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hidden="1" customHeight="1" x14ac:dyDescent="0.35">
      <c r="A1942" s="4">
        <v>45139</v>
      </c>
      <c r="B1942" s="5">
        <f t="shared" si="673"/>
        <v>8</v>
      </c>
      <c r="C1942" s="5">
        <f t="shared" si="674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75"/>
        <v>45139</v>
      </c>
      <c r="L1942" s="5">
        <f t="shared" si="676"/>
        <v>8</v>
      </c>
      <c r="M1942" s="5">
        <f t="shared" si="677"/>
        <v>2023</v>
      </c>
      <c r="N1942" s="96">
        <v>62.5</v>
      </c>
      <c r="O1942" s="6">
        <f t="shared" si="681"/>
        <v>-62.5</v>
      </c>
      <c r="P1942" s="6">
        <f t="shared" si="678"/>
        <v>0</v>
      </c>
      <c r="Q1942" s="7">
        <f t="shared" si="679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hidden="1" customHeight="1" x14ac:dyDescent="0.35">
      <c r="A1943" s="4">
        <v>45140</v>
      </c>
      <c r="B1943" s="5">
        <f t="shared" si="673"/>
        <v>8</v>
      </c>
      <c r="C1943" s="5">
        <f t="shared" si="674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75"/>
        <v>45260</v>
      </c>
      <c r="L1943" s="5">
        <f t="shared" si="676"/>
        <v>11</v>
      </c>
      <c r="M1943" s="5">
        <f t="shared" si="677"/>
        <v>2023</v>
      </c>
      <c r="N1943" s="96">
        <v>9636</v>
      </c>
      <c r="P1943" s="6">
        <f t="shared" si="678"/>
        <v>9636</v>
      </c>
      <c r="Q1943" s="7">
        <f t="shared" si="679"/>
        <v>3432187.850000001</v>
      </c>
      <c r="R1943" s="44" t="str">
        <f>VLOOKUP(F1943,'Set up'!$A$2:$E$48,5,FALSE)</f>
        <v>Trsf</v>
      </c>
    </row>
    <row r="1944" spans="1:19" ht="15" hidden="1" customHeight="1" x14ac:dyDescent="0.35">
      <c r="A1944" s="4">
        <v>45140</v>
      </c>
      <c r="B1944" s="5">
        <f t="shared" si="673"/>
        <v>8</v>
      </c>
      <c r="C1944" s="5">
        <f t="shared" si="674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75"/>
        <v>45260</v>
      </c>
      <c r="L1944" s="5">
        <f t="shared" si="676"/>
        <v>11</v>
      </c>
      <c r="M1944" s="5">
        <f t="shared" si="677"/>
        <v>2023</v>
      </c>
      <c r="N1944" s="96">
        <v>1800</v>
      </c>
      <c r="P1944" s="6">
        <f t="shared" si="678"/>
        <v>1800</v>
      </c>
      <c r="Q1944" s="7">
        <f t="shared" si="679"/>
        <v>3433987.850000001</v>
      </c>
      <c r="R1944" s="44" t="str">
        <f>VLOOKUP(F1944,'Set up'!$A$2:$E$48,5,FALSE)</f>
        <v>Trsf</v>
      </c>
    </row>
    <row r="1945" spans="1:19" ht="15" hidden="1" customHeight="1" x14ac:dyDescent="0.35">
      <c r="A1945" s="4">
        <v>45140</v>
      </c>
      <c r="B1945" s="5">
        <f t="shared" si="673"/>
        <v>8</v>
      </c>
      <c r="C1945" s="5">
        <f t="shared" si="674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75"/>
        <v>45260</v>
      </c>
      <c r="L1945" s="5">
        <f t="shared" si="676"/>
        <v>11</v>
      </c>
      <c r="M1945" s="5">
        <f t="shared" si="677"/>
        <v>2023</v>
      </c>
      <c r="N1945" s="96">
        <v>862.5</v>
      </c>
      <c r="P1945" s="6">
        <f t="shared" si="678"/>
        <v>862.5</v>
      </c>
      <c r="Q1945" s="7">
        <f t="shared" si="679"/>
        <v>3434850.350000001</v>
      </c>
      <c r="R1945" s="44" t="str">
        <f>VLOOKUP(F1945,'Set up'!$A$2:$E$48,5,FALSE)</f>
        <v>Trsf</v>
      </c>
    </row>
    <row r="1946" spans="1:19" ht="15" hidden="1" customHeight="1" x14ac:dyDescent="0.35">
      <c r="A1946" s="4">
        <v>45140</v>
      </c>
      <c r="B1946" s="5">
        <f t="shared" si="673"/>
        <v>8</v>
      </c>
      <c r="C1946" s="5">
        <f t="shared" si="674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75"/>
        <v>45260</v>
      </c>
      <c r="L1946" s="5">
        <f t="shared" si="676"/>
        <v>11</v>
      </c>
      <c r="M1946" s="5">
        <f t="shared" si="677"/>
        <v>2023</v>
      </c>
      <c r="N1946" s="96">
        <v>420</v>
      </c>
      <c r="P1946" s="6">
        <f t="shared" si="678"/>
        <v>420</v>
      </c>
      <c r="Q1946" s="7">
        <f t="shared" si="679"/>
        <v>3435270.350000001</v>
      </c>
      <c r="R1946" s="44" t="str">
        <f>VLOOKUP(F1946,'Set up'!$A$2:$E$48,5,FALSE)</f>
        <v>Trsf</v>
      </c>
    </row>
    <row r="1947" spans="1:19" ht="15" hidden="1" customHeight="1" x14ac:dyDescent="0.35">
      <c r="A1947" s="4">
        <v>45140</v>
      </c>
      <c r="B1947" s="5">
        <f t="shared" si="673"/>
        <v>8</v>
      </c>
      <c r="C1947" s="5">
        <f t="shared" si="674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75"/>
        <v>45260</v>
      </c>
      <c r="L1947" s="5">
        <f t="shared" si="676"/>
        <v>11</v>
      </c>
      <c r="M1947" s="5">
        <f t="shared" si="677"/>
        <v>2023</v>
      </c>
      <c r="N1947" s="96">
        <v>420</v>
      </c>
      <c r="P1947" s="6">
        <f t="shared" si="678"/>
        <v>420</v>
      </c>
      <c r="Q1947" s="7">
        <f t="shared" si="679"/>
        <v>3435690.350000001</v>
      </c>
      <c r="R1947" s="44" t="str">
        <f>VLOOKUP(F1947,'Set up'!$A$2:$E$48,5,FALSE)</f>
        <v>Trsf</v>
      </c>
    </row>
    <row r="1948" spans="1:19" ht="15" hidden="1" customHeight="1" x14ac:dyDescent="0.35">
      <c r="A1948" s="4">
        <v>45140</v>
      </c>
      <c r="B1948" s="5">
        <f t="shared" si="673"/>
        <v>8</v>
      </c>
      <c r="C1948" s="5">
        <f t="shared" si="674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75"/>
        <v>45260</v>
      </c>
      <c r="L1948" s="5">
        <f t="shared" si="676"/>
        <v>11</v>
      </c>
      <c r="M1948" s="5">
        <f t="shared" si="677"/>
        <v>2023</v>
      </c>
      <c r="N1948" s="96">
        <v>395</v>
      </c>
      <c r="P1948" s="6">
        <f t="shared" si="678"/>
        <v>395</v>
      </c>
      <c r="Q1948" s="7">
        <f t="shared" si="679"/>
        <v>3436085.350000001</v>
      </c>
      <c r="R1948" s="44" t="str">
        <f>VLOOKUP(F1948,'Set up'!$A$2:$E$48,5,FALSE)</f>
        <v>Trsf</v>
      </c>
    </row>
    <row r="1949" spans="1:19" ht="15" hidden="1" customHeight="1" x14ac:dyDescent="0.35">
      <c r="A1949" s="4">
        <v>45141</v>
      </c>
      <c r="B1949" s="5">
        <f t="shared" si="673"/>
        <v>8</v>
      </c>
      <c r="C1949" s="5">
        <f t="shared" si="674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75"/>
        <v>45141</v>
      </c>
      <c r="L1949" s="5">
        <f t="shared" si="676"/>
        <v>8</v>
      </c>
      <c r="M1949" s="5">
        <f t="shared" si="677"/>
        <v>2023</v>
      </c>
      <c r="N1949" s="96">
        <v>1738</v>
      </c>
      <c r="O1949" s="6">
        <f>-N1949</f>
        <v>-1738</v>
      </c>
      <c r="P1949" s="6">
        <f t="shared" si="678"/>
        <v>0</v>
      </c>
      <c r="Q1949" s="7">
        <f t="shared" si="679"/>
        <v>3437823.350000001</v>
      </c>
      <c r="R1949" s="44" t="str">
        <f>VLOOKUP(F1949,'Set up'!$A$2:$E$48,5,FALSE)</f>
        <v>Chq</v>
      </c>
      <c r="S1949" s="1" t="s">
        <v>2091</v>
      </c>
    </row>
    <row r="1950" spans="1:19" ht="15" hidden="1" customHeight="1" x14ac:dyDescent="0.35">
      <c r="A1950" s="4">
        <v>45141</v>
      </c>
      <c r="B1950" s="5">
        <f t="shared" si="673"/>
        <v>8</v>
      </c>
      <c r="C1950" s="5">
        <f t="shared" si="674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75"/>
        <v>45141</v>
      </c>
      <c r="L1950" s="5">
        <f t="shared" si="676"/>
        <v>8</v>
      </c>
      <c r="M1950" s="5">
        <f t="shared" si="677"/>
        <v>2023</v>
      </c>
      <c r="N1950" s="96">
        <v>468</v>
      </c>
      <c r="O1950" s="6">
        <f>-N1950</f>
        <v>-468</v>
      </c>
      <c r="P1950" s="6">
        <f t="shared" si="678"/>
        <v>0</v>
      </c>
      <c r="Q1950" s="7">
        <f t="shared" si="679"/>
        <v>3438291.350000001</v>
      </c>
      <c r="R1950" s="44" t="str">
        <f>VLOOKUP(F1950,'Set up'!$A$2:$E$48,5,FALSE)</f>
        <v>Chq</v>
      </c>
      <c r="S1950" s="1" t="s">
        <v>2091</v>
      </c>
    </row>
    <row r="1951" spans="1:19" ht="15" hidden="1" customHeight="1" x14ac:dyDescent="0.35">
      <c r="A1951" s="4">
        <v>45141</v>
      </c>
      <c r="B1951" s="5">
        <f t="shared" si="673"/>
        <v>8</v>
      </c>
      <c r="C1951" s="5">
        <f t="shared" si="674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75"/>
        <v>45141</v>
      </c>
      <c r="L1951" s="5">
        <f t="shared" si="676"/>
        <v>8</v>
      </c>
      <c r="M1951" s="5">
        <f t="shared" si="677"/>
        <v>2023</v>
      </c>
      <c r="N1951" s="96">
        <v>175</v>
      </c>
      <c r="O1951" s="6">
        <f>-N1951</f>
        <v>-175</v>
      </c>
      <c r="P1951" s="6">
        <f t="shared" si="678"/>
        <v>0</v>
      </c>
      <c r="Q1951" s="7">
        <f t="shared" si="679"/>
        <v>3438466.350000001</v>
      </c>
      <c r="R1951" s="44" t="str">
        <f>VLOOKUP(F1951,'Set up'!$A$2:$E$48,5,FALSE)</f>
        <v>Chq</v>
      </c>
      <c r="S1951" s="1" t="s">
        <v>2091</v>
      </c>
    </row>
    <row r="1952" spans="1:19" ht="15" hidden="1" customHeight="1" x14ac:dyDescent="0.35">
      <c r="A1952" s="4">
        <v>45142</v>
      </c>
      <c r="B1952" s="5">
        <f t="shared" si="673"/>
        <v>8</v>
      </c>
      <c r="C1952" s="5">
        <f t="shared" si="674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75"/>
        <v>45142</v>
      </c>
      <c r="L1952" s="5">
        <f t="shared" si="676"/>
        <v>8</v>
      </c>
      <c r="M1952" s="5">
        <f t="shared" si="677"/>
        <v>2023</v>
      </c>
      <c r="N1952" s="96">
        <v>1738</v>
      </c>
      <c r="P1952" s="6">
        <f t="shared" si="678"/>
        <v>1738</v>
      </c>
      <c r="Q1952" s="7">
        <f t="shared" si="679"/>
        <v>3440204.350000001</v>
      </c>
      <c r="R1952" s="44" t="str">
        <f>VLOOKUP(F1952,'Set up'!$A$2:$E$48,5,FALSE)</f>
        <v>Trsf</v>
      </c>
    </row>
    <row r="1953" spans="1:19" ht="15" hidden="1" customHeight="1" x14ac:dyDescent="0.35">
      <c r="A1953" s="4">
        <v>45142</v>
      </c>
      <c r="B1953" s="5">
        <f t="shared" si="673"/>
        <v>8</v>
      </c>
      <c r="C1953" s="5">
        <f t="shared" si="674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75"/>
        <v>45142</v>
      </c>
      <c r="L1953" s="5">
        <f t="shared" si="676"/>
        <v>8</v>
      </c>
      <c r="M1953" s="5">
        <f t="shared" si="677"/>
        <v>2023</v>
      </c>
      <c r="N1953" s="96">
        <v>125</v>
      </c>
      <c r="P1953" s="6">
        <f t="shared" si="678"/>
        <v>125</v>
      </c>
      <c r="Q1953" s="7">
        <f t="shared" si="679"/>
        <v>3440329.350000001</v>
      </c>
      <c r="R1953" s="44" t="str">
        <f>VLOOKUP(F1953,'Set up'!$A$2:$E$48,5,FALSE)</f>
        <v>Trsf</v>
      </c>
    </row>
    <row r="1954" spans="1:19" ht="15" hidden="1" customHeight="1" x14ac:dyDescent="0.35">
      <c r="A1954" s="4">
        <v>45142</v>
      </c>
      <c r="B1954" s="5">
        <f t="shared" si="673"/>
        <v>8</v>
      </c>
      <c r="C1954" s="5">
        <f t="shared" si="674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75"/>
        <v>45142</v>
      </c>
      <c r="L1954" s="5">
        <f t="shared" si="676"/>
        <v>8</v>
      </c>
      <c r="M1954" s="5">
        <f t="shared" si="677"/>
        <v>2023</v>
      </c>
      <c r="N1954" s="96">
        <v>390</v>
      </c>
      <c r="P1954" s="6">
        <f t="shared" si="678"/>
        <v>390</v>
      </c>
      <c r="Q1954" s="7">
        <f t="shared" si="679"/>
        <v>3440719.350000001</v>
      </c>
      <c r="R1954" s="44" t="str">
        <f>VLOOKUP(F1954,'Set up'!$A$2:$E$48,5,FALSE)</f>
        <v>Trsf</v>
      </c>
    </row>
    <row r="1955" spans="1:19" ht="15" hidden="1" customHeight="1" x14ac:dyDescent="0.35">
      <c r="A1955" s="4">
        <v>45142</v>
      </c>
      <c r="B1955" s="5">
        <f t="shared" si="673"/>
        <v>8</v>
      </c>
      <c r="C1955" s="5">
        <f t="shared" si="674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75"/>
        <v>45142</v>
      </c>
      <c r="L1955" s="5">
        <f t="shared" si="676"/>
        <v>8</v>
      </c>
      <c r="M1955" s="5">
        <f t="shared" si="677"/>
        <v>2023</v>
      </c>
      <c r="N1955" s="96">
        <v>420</v>
      </c>
      <c r="P1955" s="6">
        <f t="shared" si="678"/>
        <v>420</v>
      </c>
      <c r="Q1955" s="7">
        <f t="shared" si="679"/>
        <v>3441139.350000001</v>
      </c>
      <c r="R1955" s="44" t="str">
        <f>VLOOKUP(F1955,'Set up'!$A$2:$E$48,5,FALSE)</f>
        <v>Trsf</v>
      </c>
    </row>
    <row r="1956" spans="1:19" ht="15" hidden="1" customHeight="1" x14ac:dyDescent="0.35">
      <c r="A1956" s="4">
        <v>45142</v>
      </c>
      <c r="B1956" s="5">
        <f t="shared" si="673"/>
        <v>8</v>
      </c>
      <c r="C1956" s="5">
        <f t="shared" si="674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75"/>
        <v>45142</v>
      </c>
      <c r="L1956" s="5">
        <f t="shared" si="676"/>
        <v>8</v>
      </c>
      <c r="M1956" s="5">
        <f t="shared" si="677"/>
        <v>2023</v>
      </c>
      <c r="N1956" s="96">
        <v>160</v>
      </c>
      <c r="P1956" s="6">
        <f t="shared" si="678"/>
        <v>160</v>
      </c>
      <c r="Q1956" s="7">
        <f t="shared" si="679"/>
        <v>3441299.350000001</v>
      </c>
      <c r="R1956" s="44" t="str">
        <f>VLOOKUP(F1956,'Set up'!$A$2:$E$48,5,FALSE)</f>
        <v>Trsf</v>
      </c>
    </row>
    <row r="1957" spans="1:19" ht="15" hidden="1" customHeight="1" x14ac:dyDescent="0.35">
      <c r="A1957" s="4">
        <v>45142</v>
      </c>
      <c r="B1957" s="5">
        <f t="shared" si="673"/>
        <v>8</v>
      </c>
      <c r="C1957" s="5">
        <f t="shared" si="674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75"/>
        <v>45142</v>
      </c>
      <c r="L1957" s="5">
        <f t="shared" si="676"/>
        <v>8</v>
      </c>
      <c r="M1957" s="5">
        <f t="shared" si="677"/>
        <v>2023</v>
      </c>
      <c r="N1957" s="96">
        <v>150</v>
      </c>
      <c r="P1957" s="6">
        <f t="shared" si="678"/>
        <v>150</v>
      </c>
      <c r="Q1957" s="7">
        <f t="shared" si="679"/>
        <v>3441449.350000001</v>
      </c>
      <c r="R1957" s="44" t="str">
        <f>VLOOKUP(F1957,'Set up'!$A$2:$E$48,5,FALSE)</f>
        <v>Trsf</v>
      </c>
    </row>
    <row r="1958" spans="1:19" ht="15" hidden="1" customHeight="1" x14ac:dyDescent="0.35">
      <c r="A1958" s="4">
        <v>45142</v>
      </c>
      <c r="B1958" s="5">
        <f t="shared" si="673"/>
        <v>8</v>
      </c>
      <c r="C1958" s="5">
        <f t="shared" si="674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75"/>
        <v>45142</v>
      </c>
      <c r="L1958" s="5">
        <f t="shared" si="676"/>
        <v>8</v>
      </c>
      <c r="M1958" s="5">
        <f t="shared" si="677"/>
        <v>2023</v>
      </c>
      <c r="N1958" s="96">
        <v>260</v>
      </c>
      <c r="P1958" s="6">
        <f t="shared" si="678"/>
        <v>260</v>
      </c>
      <c r="Q1958" s="7">
        <f t="shared" si="679"/>
        <v>3441709.350000001</v>
      </c>
      <c r="R1958" s="44" t="str">
        <f>VLOOKUP(F1958,'Set up'!$A$2:$E$48,5,FALSE)</f>
        <v>Trsf</v>
      </c>
    </row>
    <row r="1959" spans="1:19" ht="15" hidden="1" customHeight="1" x14ac:dyDescent="0.35">
      <c r="A1959" s="4">
        <v>45142</v>
      </c>
      <c r="B1959" s="5">
        <f t="shared" si="673"/>
        <v>8</v>
      </c>
      <c r="C1959" s="5">
        <f t="shared" si="674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75"/>
        <v>45142</v>
      </c>
      <c r="L1959" s="5">
        <f t="shared" si="676"/>
        <v>8</v>
      </c>
      <c r="M1959" s="5">
        <f t="shared" si="677"/>
        <v>2023</v>
      </c>
      <c r="N1959" s="96">
        <v>322.5</v>
      </c>
      <c r="P1959" s="6">
        <f t="shared" si="678"/>
        <v>322.5</v>
      </c>
      <c r="Q1959" s="7">
        <f t="shared" si="679"/>
        <v>3442031.850000001</v>
      </c>
      <c r="R1959" s="44" t="str">
        <f>VLOOKUP(F1959,'Set up'!$A$2:$E$48,5,FALSE)</f>
        <v>Trsf</v>
      </c>
    </row>
    <row r="1960" spans="1:19" ht="15" customHeight="1" x14ac:dyDescent="0.35">
      <c r="A1960" s="4">
        <v>45142</v>
      </c>
      <c r="B1960" s="5">
        <f t="shared" si="673"/>
        <v>8</v>
      </c>
      <c r="C1960" s="5">
        <f t="shared" si="674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75"/>
        <v>45142</v>
      </c>
      <c r="L1960" s="5">
        <f t="shared" si="676"/>
        <v>8</v>
      </c>
      <c r="M1960" s="5">
        <f t="shared" si="677"/>
        <v>2023</v>
      </c>
      <c r="N1960" s="96">
        <v>3124</v>
      </c>
      <c r="P1960" s="6">
        <f t="shared" si="678"/>
        <v>3124</v>
      </c>
      <c r="Q1960" s="7">
        <f t="shared" si="679"/>
        <v>3445155.850000001</v>
      </c>
      <c r="R1960" s="44" t="str">
        <f>VLOOKUP(F1960,'Set up'!$A$2:$E$48,5,FALSE)</f>
        <v>Trsf</v>
      </c>
    </row>
    <row r="1961" spans="1:19" ht="15" customHeight="1" x14ac:dyDescent="0.35">
      <c r="A1961" s="4">
        <v>45142</v>
      </c>
      <c r="B1961" s="5">
        <f t="shared" si="673"/>
        <v>8</v>
      </c>
      <c r="C1961" s="5">
        <f t="shared" si="674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75"/>
        <v>45142</v>
      </c>
      <c r="L1961" s="5">
        <f t="shared" si="676"/>
        <v>8</v>
      </c>
      <c r="M1961" s="5">
        <f t="shared" si="677"/>
        <v>2023</v>
      </c>
      <c r="N1961" s="96">
        <v>1134</v>
      </c>
      <c r="P1961" s="6">
        <f t="shared" si="678"/>
        <v>1134</v>
      </c>
      <c r="Q1961" s="7">
        <f t="shared" si="679"/>
        <v>3446289.850000001</v>
      </c>
      <c r="R1961" s="44" t="str">
        <f>VLOOKUP(F1961,'Set up'!$A$2:$E$48,5,FALSE)</f>
        <v>Trsf</v>
      </c>
    </row>
    <row r="1962" spans="1:19" ht="15" customHeight="1" x14ac:dyDescent="0.35">
      <c r="A1962" s="4">
        <v>45142</v>
      </c>
      <c r="B1962" s="5">
        <f t="shared" si="673"/>
        <v>8</v>
      </c>
      <c r="C1962" s="5">
        <f t="shared" si="674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75"/>
        <v>45142</v>
      </c>
      <c r="L1962" s="5">
        <f t="shared" si="676"/>
        <v>8</v>
      </c>
      <c r="M1962" s="5">
        <f t="shared" si="677"/>
        <v>2023</v>
      </c>
      <c r="N1962" s="96">
        <v>600</v>
      </c>
      <c r="P1962" s="6">
        <f t="shared" si="678"/>
        <v>600</v>
      </c>
      <c r="Q1962" s="7">
        <f t="shared" si="679"/>
        <v>3446889.850000001</v>
      </c>
      <c r="R1962" s="44" t="str">
        <f>VLOOKUP(F1962,'Set up'!$A$2:$E$48,5,FALSE)</f>
        <v>Trsf</v>
      </c>
    </row>
    <row r="1963" spans="1:19" ht="15" customHeight="1" x14ac:dyDescent="0.35">
      <c r="A1963" s="4">
        <v>45142</v>
      </c>
      <c r="B1963" s="5">
        <f t="shared" si="673"/>
        <v>8</v>
      </c>
      <c r="C1963" s="5">
        <f t="shared" si="674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75"/>
        <v>45142</v>
      </c>
      <c r="L1963" s="5">
        <f t="shared" si="676"/>
        <v>8</v>
      </c>
      <c r="M1963" s="5">
        <f t="shared" si="677"/>
        <v>2023</v>
      </c>
      <c r="N1963" s="96">
        <v>1000</v>
      </c>
      <c r="P1963" s="6">
        <f t="shared" si="678"/>
        <v>1000</v>
      </c>
      <c r="Q1963" s="7">
        <f t="shared" si="679"/>
        <v>3447889.850000001</v>
      </c>
      <c r="R1963" s="44" t="str">
        <f>VLOOKUP(F1963,'Set up'!$A$2:$E$48,5,FALSE)</f>
        <v>Trsf</v>
      </c>
    </row>
    <row r="1964" spans="1:19" ht="15" hidden="1" customHeight="1" x14ac:dyDescent="0.35">
      <c r="A1964" s="4">
        <v>45145</v>
      </c>
      <c r="B1964" s="5">
        <f t="shared" si="673"/>
        <v>8</v>
      </c>
      <c r="C1964" s="5">
        <f t="shared" si="674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75"/>
        <v>45145</v>
      </c>
      <c r="L1964" s="5">
        <f t="shared" si="676"/>
        <v>8</v>
      </c>
      <c r="M1964" s="5">
        <f t="shared" si="677"/>
        <v>2023</v>
      </c>
      <c r="N1964" s="96">
        <v>645</v>
      </c>
      <c r="O1964" s="6">
        <f t="shared" ref="O1964:O1967" si="682">-N1964</f>
        <v>-645</v>
      </c>
      <c r="P1964" s="6">
        <f t="shared" si="678"/>
        <v>0</v>
      </c>
      <c r="Q1964" s="7">
        <f t="shared" si="679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hidden="1" customHeight="1" x14ac:dyDescent="0.35">
      <c r="A1965" s="4">
        <v>45145</v>
      </c>
      <c r="B1965" s="5">
        <f t="shared" si="673"/>
        <v>8</v>
      </c>
      <c r="C1965" s="5">
        <f t="shared" si="674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75"/>
        <v>45145</v>
      </c>
      <c r="L1965" s="5">
        <f t="shared" si="676"/>
        <v>8</v>
      </c>
      <c r="M1965" s="5">
        <f t="shared" si="677"/>
        <v>2023</v>
      </c>
      <c r="N1965" s="96">
        <v>283.8</v>
      </c>
      <c r="O1965" s="6">
        <f t="shared" si="682"/>
        <v>-283.8</v>
      </c>
      <c r="P1965" s="6">
        <f t="shared" si="678"/>
        <v>0</v>
      </c>
      <c r="Q1965" s="7">
        <f t="shared" si="679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hidden="1" customHeight="1" x14ac:dyDescent="0.35">
      <c r="A1966" s="4">
        <v>45145</v>
      </c>
      <c r="B1966" s="5">
        <f t="shared" si="673"/>
        <v>8</v>
      </c>
      <c r="C1966" s="5">
        <f t="shared" si="674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75"/>
        <v>45145</v>
      </c>
      <c r="L1966" s="5">
        <f t="shared" si="676"/>
        <v>8</v>
      </c>
      <c r="M1966" s="5">
        <f t="shared" si="677"/>
        <v>2023</v>
      </c>
      <c r="N1966" s="96">
        <v>160</v>
      </c>
      <c r="O1966" s="6">
        <f t="shared" si="682"/>
        <v>-160</v>
      </c>
      <c r="P1966" s="6">
        <f t="shared" si="678"/>
        <v>0</v>
      </c>
      <c r="Q1966" s="7">
        <f t="shared" si="679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hidden="1" customHeight="1" x14ac:dyDescent="0.35">
      <c r="A1967" s="4">
        <v>45145</v>
      </c>
      <c r="B1967" s="5">
        <f t="shared" si="673"/>
        <v>8</v>
      </c>
      <c r="C1967" s="5">
        <f t="shared" si="674"/>
        <v>2023</v>
      </c>
      <c r="D1967" s="88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75"/>
        <v>45145</v>
      </c>
      <c r="L1967" s="5">
        <f t="shared" si="676"/>
        <v>8</v>
      </c>
      <c r="M1967" s="5">
        <f t="shared" si="677"/>
        <v>2023</v>
      </c>
      <c r="N1967" s="96">
        <v>0</v>
      </c>
      <c r="O1967" s="6">
        <f t="shared" si="682"/>
        <v>0</v>
      </c>
      <c r="P1967" s="6">
        <f t="shared" si="678"/>
        <v>0</v>
      </c>
      <c r="Q1967" s="7">
        <f t="shared" si="679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673"/>
        <v>8</v>
      </c>
      <c r="C1968" s="5">
        <f t="shared" si="674"/>
        <v>2023</v>
      </c>
      <c r="D1968" s="88" t="s">
        <v>1805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75"/>
        <v>45145</v>
      </c>
      <c r="L1968" s="5">
        <f t="shared" si="676"/>
        <v>8</v>
      </c>
      <c r="M1968" s="5">
        <f t="shared" si="677"/>
        <v>2023</v>
      </c>
      <c r="N1968" s="96">
        <v>250</v>
      </c>
      <c r="P1968" s="6">
        <f t="shared" si="678"/>
        <v>250</v>
      </c>
      <c r="Q1968" s="7">
        <f t="shared" si="679"/>
        <v>3449228.6500000008</v>
      </c>
      <c r="R1968" s="44" t="str">
        <f>VLOOKUP(F1968,'Set up'!$A$2:$E$48,5,FALSE)</f>
        <v>Trsf</v>
      </c>
    </row>
    <row r="1969" spans="1:19" ht="15" customHeight="1" x14ac:dyDescent="0.35">
      <c r="A1969" s="4">
        <v>45145</v>
      </c>
      <c r="B1969" s="5">
        <f t="shared" si="673"/>
        <v>8</v>
      </c>
      <c r="C1969" s="5">
        <f t="shared" si="674"/>
        <v>2023</v>
      </c>
      <c r="D1969" s="88" t="s">
        <v>1806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75"/>
        <v>45145</v>
      </c>
      <c r="L1969" s="5">
        <f t="shared" si="676"/>
        <v>8</v>
      </c>
      <c r="M1969" s="5">
        <f t="shared" si="677"/>
        <v>2023</v>
      </c>
      <c r="N1969" s="96">
        <v>3124</v>
      </c>
      <c r="P1969" s="6">
        <f t="shared" si="678"/>
        <v>3124</v>
      </c>
      <c r="Q1969" s="7">
        <f t="shared" si="679"/>
        <v>3452352.6500000008</v>
      </c>
      <c r="R1969" s="44" t="str">
        <f>VLOOKUP(F1969,'Set up'!$A$2:$E$48,5,FALSE)</f>
        <v>Trsf</v>
      </c>
    </row>
    <row r="1970" spans="1:19" ht="15" customHeight="1" x14ac:dyDescent="0.35">
      <c r="A1970" s="4">
        <v>45145</v>
      </c>
      <c r="B1970" s="5">
        <f t="shared" si="673"/>
        <v>8</v>
      </c>
      <c r="C1970" s="5">
        <f t="shared" si="674"/>
        <v>2023</v>
      </c>
      <c r="D1970" s="88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75"/>
        <v>45145</v>
      </c>
      <c r="L1970" s="5">
        <f t="shared" si="676"/>
        <v>8</v>
      </c>
      <c r="M1970" s="5">
        <f t="shared" si="677"/>
        <v>2023</v>
      </c>
      <c r="N1970" s="96">
        <v>1134</v>
      </c>
      <c r="P1970" s="6">
        <f t="shared" si="678"/>
        <v>1134</v>
      </c>
      <c r="Q1970" s="7">
        <f t="shared" si="679"/>
        <v>3453486.6500000008</v>
      </c>
      <c r="R1970" s="44" t="str">
        <f>VLOOKUP(F1970,'Set up'!$A$2:$E$48,5,FALSE)</f>
        <v>Trsf</v>
      </c>
    </row>
    <row r="1971" spans="1:19" ht="15" customHeight="1" x14ac:dyDescent="0.35">
      <c r="A1971" s="4">
        <v>45145</v>
      </c>
      <c r="B1971" s="5">
        <f t="shared" si="673"/>
        <v>8</v>
      </c>
      <c r="C1971" s="5">
        <f t="shared" si="674"/>
        <v>2023</v>
      </c>
      <c r="D1971" s="88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75"/>
        <v>45145</v>
      </c>
      <c r="L1971" s="5">
        <f t="shared" si="676"/>
        <v>8</v>
      </c>
      <c r="M1971" s="5">
        <f t="shared" si="677"/>
        <v>2023</v>
      </c>
      <c r="N1971" s="96">
        <v>600</v>
      </c>
      <c r="P1971" s="6">
        <f t="shared" si="678"/>
        <v>600</v>
      </c>
      <c r="Q1971" s="7">
        <f t="shared" si="679"/>
        <v>3454086.6500000008</v>
      </c>
      <c r="R1971" s="44" t="str">
        <f>VLOOKUP(F1971,'Set up'!$A$2:$E$48,5,FALSE)</f>
        <v>Trsf</v>
      </c>
    </row>
    <row r="1972" spans="1:19" ht="15" customHeight="1" x14ac:dyDescent="0.35">
      <c r="A1972" s="4">
        <v>45145</v>
      </c>
      <c r="B1972" s="5">
        <f t="shared" si="673"/>
        <v>8</v>
      </c>
      <c r="C1972" s="5">
        <f t="shared" si="674"/>
        <v>2023</v>
      </c>
      <c r="D1972" s="88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75"/>
        <v>45145</v>
      </c>
      <c r="L1972" s="5">
        <f t="shared" si="676"/>
        <v>8</v>
      </c>
      <c r="M1972" s="5">
        <f t="shared" si="677"/>
        <v>2023</v>
      </c>
      <c r="N1972" s="96">
        <v>1000</v>
      </c>
      <c r="P1972" s="6">
        <f t="shared" si="678"/>
        <v>1000</v>
      </c>
      <c r="Q1972" s="7">
        <f t="shared" si="679"/>
        <v>3455086.6500000008</v>
      </c>
      <c r="R1972" s="44" t="str">
        <f>VLOOKUP(F1972,'Set up'!$A$2:$E$48,5,FALSE)</f>
        <v>Trsf</v>
      </c>
    </row>
    <row r="1973" spans="1:19" ht="15" hidden="1" customHeight="1" x14ac:dyDescent="0.35">
      <c r="A1973" s="4">
        <v>45145</v>
      </c>
      <c r="B1973" s="5">
        <f t="shared" si="673"/>
        <v>8</v>
      </c>
      <c r="C1973" s="5">
        <f t="shared" si="674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75"/>
        <v>45145</v>
      </c>
      <c r="L1973" s="5">
        <f t="shared" si="676"/>
        <v>8</v>
      </c>
      <c r="M1973" s="5">
        <f t="shared" si="677"/>
        <v>2023</v>
      </c>
      <c r="N1973" s="96">
        <v>225</v>
      </c>
      <c r="O1973" s="6">
        <f t="shared" ref="O1973" si="683">-N1973</f>
        <v>-225</v>
      </c>
      <c r="P1973" s="6">
        <f t="shared" si="678"/>
        <v>0</v>
      </c>
      <c r="Q1973" s="7">
        <f t="shared" si="679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hidden="1" customHeight="1" x14ac:dyDescent="0.35">
      <c r="A1974" s="4">
        <v>45145</v>
      </c>
      <c r="B1974" s="5">
        <f t="shared" si="673"/>
        <v>8</v>
      </c>
      <c r="C1974" s="5">
        <f t="shared" si="674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75"/>
        <v>45145</v>
      </c>
      <c r="L1974" s="5">
        <f t="shared" si="676"/>
        <v>8</v>
      </c>
      <c r="M1974" s="5">
        <f t="shared" si="677"/>
        <v>2023</v>
      </c>
      <c r="N1974" s="96">
        <v>695</v>
      </c>
      <c r="O1974" s="6">
        <f>-79.7-615.3</f>
        <v>-695</v>
      </c>
      <c r="P1974" s="6">
        <f t="shared" si="678"/>
        <v>0</v>
      </c>
      <c r="Q1974" s="7">
        <f t="shared" si="679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hidden="1" customHeight="1" x14ac:dyDescent="0.35">
      <c r="A1975" s="4">
        <v>45146</v>
      </c>
      <c r="B1975" s="5">
        <f t="shared" si="673"/>
        <v>8</v>
      </c>
      <c r="C1975" s="5">
        <f t="shared" si="674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75"/>
        <v>45176</v>
      </c>
      <c r="L1975" s="5">
        <f t="shared" si="676"/>
        <v>9</v>
      </c>
      <c r="M1975" s="5">
        <f t="shared" si="677"/>
        <v>2023</v>
      </c>
      <c r="N1975" s="96">
        <v>421.2</v>
      </c>
      <c r="O1975" s="6">
        <f t="shared" ref="O1975:O1977" si="684">-N1975</f>
        <v>-421.2</v>
      </c>
      <c r="P1975" s="6">
        <f t="shared" si="678"/>
        <v>0</v>
      </c>
      <c r="Q1975" s="7">
        <f t="shared" si="679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hidden="1" customHeight="1" x14ac:dyDescent="0.35">
      <c r="A1976" s="4">
        <v>45146</v>
      </c>
      <c r="B1976" s="5">
        <f t="shared" si="673"/>
        <v>8</v>
      </c>
      <c r="C1976" s="5">
        <f t="shared" si="674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75"/>
        <v>45176</v>
      </c>
      <c r="L1976" s="5">
        <f t="shared" si="676"/>
        <v>9</v>
      </c>
      <c r="M1976" s="5">
        <f t="shared" si="677"/>
        <v>2023</v>
      </c>
      <c r="N1976" s="96">
        <v>144</v>
      </c>
      <c r="O1976" s="6">
        <f t="shared" si="684"/>
        <v>-144</v>
      </c>
      <c r="P1976" s="6">
        <f t="shared" si="678"/>
        <v>0</v>
      </c>
      <c r="Q1976" s="7">
        <f t="shared" si="679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hidden="1" customHeight="1" x14ac:dyDescent="0.35">
      <c r="A1977" s="4">
        <v>45147</v>
      </c>
      <c r="B1977" s="5">
        <f t="shared" si="673"/>
        <v>8</v>
      </c>
      <c r="C1977" s="5">
        <f t="shared" si="674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75"/>
        <v>45207</v>
      </c>
      <c r="L1977" s="5">
        <f t="shared" si="676"/>
        <v>10</v>
      </c>
      <c r="M1977" s="5">
        <f t="shared" si="677"/>
        <v>2023</v>
      </c>
      <c r="N1977" s="96">
        <v>220</v>
      </c>
      <c r="O1977" s="6">
        <f t="shared" si="684"/>
        <v>-220</v>
      </c>
      <c r="P1977" s="6">
        <f t="shared" si="678"/>
        <v>0</v>
      </c>
      <c r="Q1977" s="7">
        <f t="shared" si="679"/>
        <v>3456791.850000001</v>
      </c>
      <c r="R1977" s="44" t="str">
        <f>VLOOKUP(F1977,'Set up'!$A$2:$E$48,5,FALSE)</f>
        <v>Chq</v>
      </c>
      <c r="S1977" s="1" t="s">
        <v>2332</v>
      </c>
    </row>
    <row r="1978" spans="1:19" ht="15" hidden="1" customHeight="1" x14ac:dyDescent="0.35">
      <c r="A1978" s="4">
        <v>45152</v>
      </c>
      <c r="B1978" s="5">
        <f t="shared" si="673"/>
        <v>8</v>
      </c>
      <c r="C1978" s="5">
        <f t="shared" si="674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75"/>
        <v>45152</v>
      </c>
      <c r="L1978" s="5">
        <f t="shared" si="676"/>
        <v>8</v>
      </c>
      <c r="M1978" s="5">
        <f t="shared" si="677"/>
        <v>2023</v>
      </c>
      <c r="N1978" s="96">
        <v>150</v>
      </c>
      <c r="O1978" s="6">
        <f t="shared" ref="O1978:O1983" si="685">-N1978</f>
        <v>-150</v>
      </c>
      <c r="P1978" s="6">
        <f t="shared" si="678"/>
        <v>0</v>
      </c>
      <c r="Q1978" s="7">
        <f t="shared" si="679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hidden="1" customHeight="1" x14ac:dyDescent="0.35">
      <c r="A1979" s="4">
        <v>45152</v>
      </c>
      <c r="B1979" s="5">
        <f t="shared" si="673"/>
        <v>8</v>
      </c>
      <c r="C1979" s="5">
        <f t="shared" si="674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75"/>
        <v>45152</v>
      </c>
      <c r="L1979" s="5">
        <f t="shared" si="676"/>
        <v>8</v>
      </c>
      <c r="M1979" s="5">
        <f t="shared" si="677"/>
        <v>2023</v>
      </c>
      <c r="N1979" s="96">
        <v>834</v>
      </c>
      <c r="O1979" s="6">
        <f t="shared" si="685"/>
        <v>-834</v>
      </c>
      <c r="P1979" s="6">
        <f t="shared" si="678"/>
        <v>0</v>
      </c>
      <c r="Q1979" s="7">
        <f t="shared" si="679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hidden="1" customHeight="1" x14ac:dyDescent="0.35">
      <c r="A1980" s="4">
        <v>45153</v>
      </c>
      <c r="B1980" s="5">
        <f t="shared" si="673"/>
        <v>8</v>
      </c>
      <c r="C1980" s="5">
        <f t="shared" si="674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75"/>
        <v>45153</v>
      </c>
      <c r="L1980" s="5">
        <f t="shared" si="676"/>
        <v>8</v>
      </c>
      <c r="M1980" s="5">
        <f t="shared" si="677"/>
        <v>2023</v>
      </c>
      <c r="N1980" s="96">
        <v>1562</v>
      </c>
      <c r="O1980" s="6">
        <f t="shared" si="685"/>
        <v>-1562</v>
      </c>
      <c r="P1980" s="6">
        <f t="shared" si="678"/>
        <v>0</v>
      </c>
      <c r="Q1980" s="7">
        <f t="shared" si="679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hidden="1" customHeight="1" x14ac:dyDescent="0.35">
      <c r="A1981" s="4">
        <v>45153</v>
      </c>
      <c r="B1981" s="5">
        <f t="shared" si="673"/>
        <v>8</v>
      </c>
      <c r="C1981" s="5">
        <f t="shared" si="674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75"/>
        <v>45153</v>
      </c>
      <c r="L1981" s="5">
        <f t="shared" si="676"/>
        <v>8</v>
      </c>
      <c r="M1981" s="5">
        <f t="shared" si="677"/>
        <v>2023</v>
      </c>
      <c r="N1981" s="96">
        <v>378</v>
      </c>
      <c r="O1981" s="6">
        <f t="shared" si="685"/>
        <v>-378</v>
      </c>
      <c r="P1981" s="6">
        <f t="shared" si="678"/>
        <v>0</v>
      </c>
      <c r="Q1981" s="7">
        <f t="shared" si="679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hidden="1" customHeight="1" x14ac:dyDescent="0.35">
      <c r="A1982" s="4">
        <v>45153</v>
      </c>
      <c r="B1982" s="5">
        <f t="shared" si="673"/>
        <v>8</v>
      </c>
      <c r="C1982" s="5">
        <f t="shared" si="674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75"/>
        <v>45153</v>
      </c>
      <c r="L1982" s="5">
        <f t="shared" si="676"/>
        <v>8</v>
      </c>
      <c r="M1982" s="5">
        <f t="shared" si="677"/>
        <v>2023</v>
      </c>
      <c r="N1982" s="96">
        <v>62.5</v>
      </c>
      <c r="O1982" s="6">
        <f t="shared" si="685"/>
        <v>-62.5</v>
      </c>
      <c r="P1982" s="6">
        <f t="shared" si="678"/>
        <v>0</v>
      </c>
      <c r="Q1982" s="7">
        <f t="shared" si="679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hidden="1" customHeight="1" x14ac:dyDescent="0.35">
      <c r="A1983" s="4">
        <v>45153</v>
      </c>
      <c r="B1983" s="5">
        <f t="shared" si="673"/>
        <v>8</v>
      </c>
      <c r="C1983" s="5">
        <f t="shared" si="674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75"/>
        <v>45153</v>
      </c>
      <c r="L1983" s="5">
        <f t="shared" si="676"/>
        <v>8</v>
      </c>
      <c r="M1983" s="5">
        <f t="shared" si="677"/>
        <v>2023</v>
      </c>
      <c r="N1983" s="96">
        <v>380</v>
      </c>
      <c r="O1983" s="6">
        <f t="shared" si="685"/>
        <v>-380</v>
      </c>
      <c r="P1983" s="6">
        <f t="shared" si="678"/>
        <v>0</v>
      </c>
      <c r="Q1983" s="7">
        <f t="shared" si="679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hidden="1" customHeight="1" x14ac:dyDescent="0.35">
      <c r="A1984" s="4">
        <v>45153</v>
      </c>
      <c r="B1984" s="5">
        <f t="shared" si="673"/>
        <v>8</v>
      </c>
      <c r="C1984" s="5">
        <f t="shared" si="674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75"/>
        <v>45153</v>
      </c>
      <c r="L1984" s="5">
        <f t="shared" si="676"/>
        <v>8</v>
      </c>
      <c r="M1984" s="5">
        <f t="shared" si="677"/>
        <v>2023</v>
      </c>
      <c r="N1984" s="96">
        <v>1738</v>
      </c>
      <c r="P1984" s="6">
        <f t="shared" si="678"/>
        <v>1738</v>
      </c>
      <c r="Q1984" s="7">
        <f t="shared" si="679"/>
        <v>3461896.350000001</v>
      </c>
      <c r="R1984" s="44" t="str">
        <f>VLOOKUP(F1984,'Set up'!$A$2:$E$48,5,FALSE)</f>
        <v>Trsf</v>
      </c>
    </row>
    <row r="1985" spans="1:19" ht="15" customHeight="1" x14ac:dyDescent="0.35">
      <c r="A1985" s="4" t="s">
        <v>1816</v>
      </c>
      <c r="B1985" s="5">
        <f t="shared" si="673"/>
        <v>8</v>
      </c>
      <c r="C1985" s="5">
        <f t="shared" si="674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75"/>
        <v>45153</v>
      </c>
      <c r="L1985" s="5">
        <f t="shared" si="676"/>
        <v>8</v>
      </c>
      <c r="M1985" s="5">
        <f t="shared" si="677"/>
        <v>2023</v>
      </c>
      <c r="N1985" s="96">
        <v>125</v>
      </c>
      <c r="P1985" s="6">
        <f t="shared" si="678"/>
        <v>125</v>
      </c>
      <c r="Q1985" s="7">
        <f t="shared" si="679"/>
        <v>3462021.350000001</v>
      </c>
      <c r="R1985" s="44" t="str">
        <f>VLOOKUP(F1985,'Set up'!$A$2:$E$48,5,FALSE)</f>
        <v>Trsf</v>
      </c>
    </row>
    <row r="1986" spans="1:19" ht="15" customHeight="1" x14ac:dyDescent="0.35">
      <c r="A1986" s="4" t="s">
        <v>1816</v>
      </c>
      <c r="B1986" s="5">
        <f t="shared" si="673"/>
        <v>8</v>
      </c>
      <c r="C1986" s="5">
        <f t="shared" si="674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75"/>
        <v>45153</v>
      </c>
      <c r="L1986" s="5">
        <f t="shared" si="676"/>
        <v>8</v>
      </c>
      <c r="M1986" s="5">
        <f t="shared" si="677"/>
        <v>2023</v>
      </c>
      <c r="N1986" s="96">
        <v>3124</v>
      </c>
      <c r="P1986" s="6">
        <f t="shared" si="678"/>
        <v>3124</v>
      </c>
      <c r="Q1986" s="7">
        <f t="shared" si="679"/>
        <v>3465145.350000001</v>
      </c>
      <c r="R1986" s="44" t="str">
        <f>VLOOKUP(F1986,'Set up'!$A$2:$E$48,5,FALSE)</f>
        <v>Trsf</v>
      </c>
    </row>
    <row r="1987" spans="1:19" ht="15" customHeight="1" x14ac:dyDescent="0.35">
      <c r="A1987" s="4" t="s">
        <v>1816</v>
      </c>
      <c r="B1987" s="5">
        <f t="shared" si="673"/>
        <v>8</v>
      </c>
      <c r="C1987" s="5">
        <f t="shared" si="674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75"/>
        <v>45153</v>
      </c>
      <c r="L1987" s="5">
        <f t="shared" si="676"/>
        <v>8</v>
      </c>
      <c r="M1987" s="5">
        <f t="shared" si="677"/>
        <v>2023</v>
      </c>
      <c r="N1987" s="96">
        <v>1323</v>
      </c>
      <c r="P1987" s="6">
        <f t="shared" si="678"/>
        <v>1323</v>
      </c>
      <c r="Q1987" s="7">
        <f t="shared" si="679"/>
        <v>3466468.350000001</v>
      </c>
      <c r="R1987" s="44" t="str">
        <f>VLOOKUP(F1987,'Set up'!$A$2:$E$48,5,FALSE)</f>
        <v>Trsf</v>
      </c>
    </row>
    <row r="1988" spans="1:19" ht="15" customHeight="1" x14ac:dyDescent="0.35">
      <c r="A1988" s="4" t="s">
        <v>1816</v>
      </c>
      <c r="B1988" s="5">
        <f t="shared" si="673"/>
        <v>8</v>
      </c>
      <c r="C1988" s="5">
        <f t="shared" si="674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75"/>
        <v>45153</v>
      </c>
      <c r="L1988" s="5">
        <f t="shared" si="676"/>
        <v>8</v>
      </c>
      <c r="M1988" s="5">
        <f t="shared" si="677"/>
        <v>2023</v>
      </c>
      <c r="N1988" s="96">
        <v>600</v>
      </c>
      <c r="P1988" s="6">
        <f t="shared" si="678"/>
        <v>600</v>
      </c>
      <c r="Q1988" s="7">
        <f t="shared" si="679"/>
        <v>3467068.350000001</v>
      </c>
      <c r="R1988" s="44" t="str">
        <f>VLOOKUP(F1988,'Set up'!$A$2:$E$48,5,FALSE)</f>
        <v>Trsf</v>
      </c>
    </row>
    <row r="1989" spans="1:19" ht="15" customHeight="1" x14ac:dyDescent="0.35">
      <c r="A1989" s="4" t="s">
        <v>1816</v>
      </c>
      <c r="B1989" s="5">
        <f t="shared" si="673"/>
        <v>8</v>
      </c>
      <c r="C1989" s="5">
        <f t="shared" si="674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75"/>
        <v>45153</v>
      </c>
      <c r="L1989" s="5">
        <f t="shared" si="676"/>
        <v>8</v>
      </c>
      <c r="M1989" s="5">
        <f t="shared" si="677"/>
        <v>2023</v>
      </c>
      <c r="N1989" s="96">
        <v>380</v>
      </c>
      <c r="P1989" s="6">
        <f t="shared" si="678"/>
        <v>380</v>
      </c>
      <c r="Q1989" s="7">
        <f t="shared" si="679"/>
        <v>3467448.350000001</v>
      </c>
      <c r="R1989" s="44" t="str">
        <f>VLOOKUP(F1989,'Set up'!$A$2:$E$48,5,FALSE)</f>
        <v>Trsf</v>
      </c>
    </row>
    <row r="1990" spans="1:19" ht="15" hidden="1" customHeight="1" x14ac:dyDescent="0.35">
      <c r="A1990" s="4">
        <v>45154</v>
      </c>
      <c r="B1990" s="5">
        <f t="shared" si="673"/>
        <v>8</v>
      </c>
      <c r="C1990" s="5">
        <f t="shared" si="674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75"/>
        <v>45154</v>
      </c>
      <c r="L1990" s="5">
        <f t="shared" si="676"/>
        <v>8</v>
      </c>
      <c r="M1990" s="5">
        <f t="shared" si="677"/>
        <v>2023</v>
      </c>
      <c r="N1990" s="96">
        <v>3476</v>
      </c>
      <c r="O1990" s="6">
        <f>-2400.7-1075.3</f>
        <v>-3476</v>
      </c>
      <c r="P1990" s="6">
        <f t="shared" si="678"/>
        <v>0</v>
      </c>
      <c r="Q1990" s="7">
        <f t="shared" si="679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hidden="1" customHeight="1" x14ac:dyDescent="0.35">
      <c r="A1991" s="4">
        <v>45154</v>
      </c>
      <c r="B1991" s="5">
        <f t="shared" si="673"/>
        <v>8</v>
      </c>
      <c r="C1991" s="5">
        <f t="shared" si="674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75"/>
        <v>45154</v>
      </c>
      <c r="L1991" s="5">
        <f t="shared" si="676"/>
        <v>8</v>
      </c>
      <c r="M1991" s="5">
        <f t="shared" si="677"/>
        <v>2023</v>
      </c>
      <c r="N1991" s="96">
        <v>876</v>
      </c>
      <c r="O1991" s="6">
        <f t="shared" ref="O1991:O1998" si="686">-N1991</f>
        <v>-876</v>
      </c>
      <c r="P1991" s="6">
        <f t="shared" si="678"/>
        <v>0</v>
      </c>
      <c r="Q1991" s="7">
        <f t="shared" si="679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hidden="1" customHeight="1" x14ac:dyDescent="0.35">
      <c r="A1992" s="4">
        <v>45154</v>
      </c>
      <c r="B1992" s="5">
        <f t="shared" si="673"/>
        <v>8</v>
      </c>
      <c r="C1992" s="5">
        <f t="shared" si="674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75"/>
        <v>45154</v>
      </c>
      <c r="L1992" s="5">
        <f t="shared" si="676"/>
        <v>8</v>
      </c>
      <c r="M1992" s="5">
        <f t="shared" si="677"/>
        <v>2023</v>
      </c>
      <c r="N1992" s="96">
        <v>1095</v>
      </c>
      <c r="O1992" s="6">
        <f t="shared" si="686"/>
        <v>-1095</v>
      </c>
      <c r="P1992" s="6">
        <f t="shared" si="678"/>
        <v>0</v>
      </c>
      <c r="Q1992" s="7">
        <f t="shared" si="679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hidden="1" customHeight="1" x14ac:dyDescent="0.35">
      <c r="A1993" s="4">
        <v>45154</v>
      </c>
      <c r="B1993" s="5">
        <f t="shared" si="673"/>
        <v>8</v>
      </c>
      <c r="C1993" s="5">
        <f t="shared" si="674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75"/>
        <v>45154</v>
      </c>
      <c r="L1993" s="5">
        <f t="shared" si="676"/>
        <v>8</v>
      </c>
      <c r="M1993" s="5">
        <f t="shared" si="677"/>
        <v>2023</v>
      </c>
      <c r="N1993" s="96">
        <v>708</v>
      </c>
      <c r="O1993" s="6">
        <f t="shared" si="686"/>
        <v>-708</v>
      </c>
      <c r="P1993" s="6">
        <f t="shared" si="678"/>
        <v>0</v>
      </c>
      <c r="Q1993" s="7">
        <f t="shared" si="679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hidden="1" customHeight="1" x14ac:dyDescent="0.35">
      <c r="A1994" s="4">
        <v>45154</v>
      </c>
      <c r="B1994" s="5">
        <f t="shared" si="673"/>
        <v>8</v>
      </c>
      <c r="C1994" s="5">
        <f t="shared" si="674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75"/>
        <v>45154</v>
      </c>
      <c r="L1994" s="5">
        <f t="shared" si="676"/>
        <v>8</v>
      </c>
      <c r="M1994" s="5">
        <f t="shared" si="677"/>
        <v>2023</v>
      </c>
      <c r="N1994" s="96">
        <v>285</v>
      </c>
      <c r="O1994" s="6">
        <f>-245.7-39.3</f>
        <v>-285</v>
      </c>
      <c r="P1994" s="6">
        <f t="shared" si="678"/>
        <v>0</v>
      </c>
      <c r="Q1994" s="7">
        <f t="shared" si="679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hidden="1" customHeight="1" x14ac:dyDescent="0.35">
      <c r="A1995" s="4">
        <v>45154</v>
      </c>
      <c r="B1995" s="5">
        <f t="shared" si="673"/>
        <v>8</v>
      </c>
      <c r="C1995" s="5">
        <f t="shared" si="674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75"/>
        <v>45154</v>
      </c>
      <c r="L1995" s="5">
        <f t="shared" si="676"/>
        <v>8</v>
      </c>
      <c r="M1995" s="5">
        <f t="shared" si="677"/>
        <v>2023</v>
      </c>
      <c r="N1995" s="96">
        <v>187.5</v>
      </c>
      <c r="O1995" s="6">
        <f t="shared" si="686"/>
        <v>-187.5</v>
      </c>
      <c r="P1995" s="6">
        <f t="shared" si="678"/>
        <v>0</v>
      </c>
      <c r="Q1995" s="7">
        <f t="shared" si="679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hidden="1" customHeight="1" x14ac:dyDescent="0.35">
      <c r="A1996" s="4">
        <v>45154</v>
      </c>
      <c r="B1996" s="5">
        <f t="shared" si="673"/>
        <v>8</v>
      </c>
      <c r="C1996" s="5">
        <f t="shared" si="674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75"/>
        <v>45154</v>
      </c>
      <c r="L1996" s="5">
        <f t="shared" si="676"/>
        <v>8</v>
      </c>
      <c r="M1996" s="5">
        <f t="shared" si="677"/>
        <v>2023</v>
      </c>
      <c r="N1996" s="96">
        <v>100</v>
      </c>
      <c r="O1996" s="6">
        <f t="shared" si="686"/>
        <v>-100</v>
      </c>
      <c r="P1996" s="6">
        <f t="shared" si="678"/>
        <v>0</v>
      </c>
      <c r="Q1996" s="7">
        <f t="shared" si="679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hidden="1" customHeight="1" x14ac:dyDescent="0.35">
      <c r="A1997" s="4">
        <v>45154</v>
      </c>
      <c r="B1997" s="5">
        <f t="shared" si="673"/>
        <v>8</v>
      </c>
      <c r="C1997" s="5">
        <f t="shared" si="674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75"/>
        <v>45154</v>
      </c>
      <c r="L1997" s="5">
        <f t="shared" si="676"/>
        <v>8</v>
      </c>
      <c r="M1997" s="5">
        <f t="shared" si="677"/>
        <v>2023</v>
      </c>
      <c r="N1997" s="96">
        <v>160</v>
      </c>
      <c r="O1997" s="6">
        <f t="shared" si="686"/>
        <v>-160</v>
      </c>
      <c r="P1997" s="6">
        <f t="shared" si="678"/>
        <v>0</v>
      </c>
      <c r="Q1997" s="7">
        <f t="shared" si="679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hidden="1" customHeight="1" x14ac:dyDescent="0.35">
      <c r="A1998" s="4">
        <v>45154</v>
      </c>
      <c r="B1998" s="5">
        <f t="shared" si="673"/>
        <v>8</v>
      </c>
      <c r="C1998" s="5">
        <f t="shared" si="674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75"/>
        <v>45154</v>
      </c>
      <c r="L1998" s="5">
        <f t="shared" si="676"/>
        <v>8</v>
      </c>
      <c r="M1998" s="5">
        <f t="shared" si="677"/>
        <v>2023</v>
      </c>
      <c r="N1998" s="96">
        <v>165</v>
      </c>
      <c r="O1998" s="6">
        <f t="shared" si="686"/>
        <v>-165</v>
      </c>
      <c r="P1998" s="6">
        <f t="shared" si="678"/>
        <v>0</v>
      </c>
      <c r="Q1998" s="7">
        <f t="shared" si="679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hidden="1" customHeight="1" x14ac:dyDescent="0.35">
      <c r="A1999" s="4">
        <v>45154</v>
      </c>
      <c r="B1999" s="5">
        <f t="shared" si="673"/>
        <v>8</v>
      </c>
      <c r="C1999" s="5">
        <f t="shared" si="674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75"/>
        <v>45199</v>
      </c>
      <c r="L1999" s="5">
        <f t="shared" si="676"/>
        <v>9</v>
      </c>
      <c r="M1999" s="5">
        <f t="shared" si="677"/>
        <v>2023</v>
      </c>
      <c r="N1999" s="96">
        <v>255</v>
      </c>
      <c r="O1999" s="6">
        <f>-N1999</f>
        <v>-255</v>
      </c>
      <c r="P1999" s="6">
        <f t="shared" si="678"/>
        <v>0</v>
      </c>
      <c r="Q1999" s="7">
        <f t="shared" si="679"/>
        <v>3474755.850000001</v>
      </c>
      <c r="R1999" s="44" t="str">
        <f>VLOOKUP(F1999,'Set up'!$A$2:$E$48,5,FALSE)</f>
        <v>PD Chq</v>
      </c>
      <c r="S1999" s="1" t="s">
        <v>2082</v>
      </c>
    </row>
    <row r="2000" spans="1:19" ht="15" hidden="1" customHeight="1" x14ac:dyDescent="0.35">
      <c r="A2000" s="4">
        <v>45154</v>
      </c>
      <c r="B2000" s="5">
        <f t="shared" ref="B2000:B2029" si="687">MONTH(A2000)</f>
        <v>8</v>
      </c>
      <c r="C2000" s="5">
        <f t="shared" ref="C2000:C2029" si="688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689">A2000+J2000</f>
        <v>45199</v>
      </c>
      <c r="L2000" s="5">
        <f t="shared" ref="L2000:L2027" si="690">MONTH(K2000)</f>
        <v>9</v>
      </c>
      <c r="M2000" s="5">
        <f t="shared" ref="M2000:M2027" si="691">YEAR(K2000)</f>
        <v>2023</v>
      </c>
      <c r="N2000" s="96">
        <v>325</v>
      </c>
      <c r="O2000" s="6">
        <f>-N2000</f>
        <v>-325</v>
      </c>
      <c r="P2000" s="6">
        <f t="shared" ref="P2000:P2029" si="692">SUM(N2000+O2000)</f>
        <v>0</v>
      </c>
      <c r="Q2000" s="7">
        <f t="shared" ref="Q2000:Q2029" si="693">SUM(Q1999+N2000)</f>
        <v>3475080.850000001</v>
      </c>
      <c r="R2000" s="44" t="str">
        <f>VLOOKUP(F2000,'Set up'!$A$2:$E$48,5,FALSE)</f>
        <v>PD Chq</v>
      </c>
      <c r="S2000" s="1" t="s">
        <v>2083</v>
      </c>
    </row>
    <row r="2001" spans="1:19" ht="15" hidden="1" customHeight="1" x14ac:dyDescent="0.35">
      <c r="A2001" s="4">
        <v>45154</v>
      </c>
      <c r="B2001" s="5">
        <f t="shared" si="687"/>
        <v>8</v>
      </c>
      <c r="C2001" s="5">
        <f t="shared" si="688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689"/>
        <v>45199</v>
      </c>
      <c r="L2001" s="5">
        <f t="shared" si="690"/>
        <v>9</v>
      </c>
      <c r="M2001" s="5">
        <f t="shared" si="691"/>
        <v>2023</v>
      </c>
      <c r="N2001" s="96">
        <v>50</v>
      </c>
      <c r="O2001" s="6">
        <f>-N2001</f>
        <v>-50</v>
      </c>
      <c r="P2001" s="6">
        <f t="shared" si="692"/>
        <v>0</v>
      </c>
      <c r="Q2001" s="7">
        <f t="shared" si="693"/>
        <v>3475130.850000001</v>
      </c>
      <c r="R2001" s="44" t="str">
        <f>VLOOKUP(F2001,'Set up'!$A$2:$E$48,5,FALSE)</f>
        <v>PD Chq</v>
      </c>
      <c r="S2001" s="1" t="s">
        <v>2084</v>
      </c>
    </row>
    <row r="2002" spans="1:19" ht="15" hidden="1" customHeight="1" x14ac:dyDescent="0.35">
      <c r="A2002" s="4">
        <v>45155</v>
      </c>
      <c r="B2002" s="5">
        <f t="shared" si="687"/>
        <v>8</v>
      </c>
      <c r="C2002" s="5">
        <f t="shared" si="688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689"/>
        <v>45155</v>
      </c>
      <c r="L2002" s="5">
        <f t="shared" si="690"/>
        <v>8</v>
      </c>
      <c r="M2002" s="5">
        <f t="shared" si="691"/>
        <v>2023</v>
      </c>
      <c r="N2002" s="96">
        <v>1694</v>
      </c>
      <c r="O2002" s="6">
        <f t="shared" ref="O2002:O2005" si="694">-N2002</f>
        <v>-1694</v>
      </c>
      <c r="P2002" s="6">
        <f t="shared" si="692"/>
        <v>0</v>
      </c>
      <c r="Q2002" s="7">
        <f t="shared" si="693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hidden="1" customHeight="1" x14ac:dyDescent="0.35">
      <c r="A2003" s="4">
        <v>45155</v>
      </c>
      <c r="B2003" s="5">
        <f t="shared" si="687"/>
        <v>8</v>
      </c>
      <c r="C2003" s="5">
        <f t="shared" si="688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689"/>
        <v>45155</v>
      </c>
      <c r="L2003" s="5">
        <f t="shared" si="690"/>
        <v>8</v>
      </c>
      <c r="M2003" s="5">
        <f t="shared" si="691"/>
        <v>2023</v>
      </c>
      <c r="N2003" s="96">
        <v>702</v>
      </c>
      <c r="O2003" s="6">
        <f t="shared" si="694"/>
        <v>-702</v>
      </c>
      <c r="P2003" s="6">
        <f t="shared" si="692"/>
        <v>0</v>
      </c>
      <c r="Q2003" s="7">
        <f t="shared" si="693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hidden="1" customHeight="1" x14ac:dyDescent="0.35">
      <c r="A2004" s="4">
        <v>45155</v>
      </c>
      <c r="B2004" s="5">
        <f t="shared" si="687"/>
        <v>8</v>
      </c>
      <c r="C2004" s="5">
        <f t="shared" si="688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689"/>
        <v>45155</v>
      </c>
      <c r="L2004" s="5">
        <f t="shared" si="690"/>
        <v>8</v>
      </c>
      <c r="M2004" s="5">
        <f t="shared" si="691"/>
        <v>2023</v>
      </c>
      <c r="N2004" s="96">
        <v>322.5</v>
      </c>
      <c r="O2004" s="6">
        <f t="shared" si="694"/>
        <v>-322.5</v>
      </c>
      <c r="P2004" s="6">
        <f t="shared" si="692"/>
        <v>0</v>
      </c>
      <c r="Q2004" s="7">
        <f t="shared" si="693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hidden="1" customHeight="1" x14ac:dyDescent="0.35">
      <c r="A2005" s="4">
        <v>45155</v>
      </c>
      <c r="B2005" s="5">
        <f t="shared" si="687"/>
        <v>8</v>
      </c>
      <c r="C2005" s="5">
        <f t="shared" si="688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689"/>
        <v>45155</v>
      </c>
      <c r="L2005" s="5">
        <f t="shared" si="690"/>
        <v>8</v>
      </c>
      <c r="M2005" s="5">
        <f t="shared" si="691"/>
        <v>2023</v>
      </c>
      <c r="N2005" s="96">
        <v>160</v>
      </c>
      <c r="O2005" s="6">
        <f t="shared" si="694"/>
        <v>-160</v>
      </c>
      <c r="P2005" s="6">
        <f t="shared" si="692"/>
        <v>0</v>
      </c>
      <c r="Q2005" s="7">
        <f t="shared" si="693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hidden="1" customHeight="1" x14ac:dyDescent="0.35">
      <c r="A2006" s="4">
        <v>45155</v>
      </c>
      <c r="B2006" s="5">
        <f t="shared" si="687"/>
        <v>8</v>
      </c>
      <c r="C2006" s="5">
        <f t="shared" si="688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689"/>
        <v>45155</v>
      </c>
      <c r="L2006" s="5">
        <f t="shared" si="690"/>
        <v>8</v>
      </c>
      <c r="M2006" s="5">
        <f t="shared" si="691"/>
        <v>2023</v>
      </c>
      <c r="N2006" s="96">
        <v>250</v>
      </c>
      <c r="P2006" s="6">
        <f t="shared" si="692"/>
        <v>250</v>
      </c>
      <c r="Q2006" s="7">
        <f t="shared" si="693"/>
        <v>3478259.350000001</v>
      </c>
      <c r="R2006" s="44" t="str">
        <f>VLOOKUP(F2006,'Set up'!$A$2:$E$48,5,FALSE)</f>
        <v>Trsf</v>
      </c>
    </row>
    <row r="2007" spans="1:19" ht="15" hidden="1" customHeight="1" x14ac:dyDescent="0.35">
      <c r="A2007" s="4">
        <v>45159</v>
      </c>
      <c r="B2007" s="5">
        <f t="shared" si="687"/>
        <v>8</v>
      </c>
      <c r="C2007" s="5">
        <f t="shared" si="688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689"/>
        <v>45159</v>
      </c>
      <c r="L2007" s="5">
        <f t="shared" si="690"/>
        <v>8</v>
      </c>
      <c r="M2007" s="5">
        <f t="shared" si="691"/>
        <v>2023</v>
      </c>
      <c r="N2007" s="96">
        <v>1738</v>
      </c>
      <c r="O2007" s="6">
        <f>-N2007</f>
        <v>-1738</v>
      </c>
      <c r="P2007" s="6">
        <f t="shared" si="692"/>
        <v>0</v>
      </c>
      <c r="Q2007" s="7">
        <f t="shared" si="693"/>
        <v>3479997.350000001</v>
      </c>
      <c r="R2007" s="44" t="str">
        <f>VLOOKUP(F2007,'Set up'!$A$2:$E$48,5,FALSE)</f>
        <v>Chq</v>
      </c>
      <c r="S2007" s="1" t="s">
        <v>2091</v>
      </c>
    </row>
    <row r="2008" spans="1:19" ht="15" hidden="1" customHeight="1" x14ac:dyDescent="0.35">
      <c r="A2008" s="4">
        <v>45159</v>
      </c>
      <c r="B2008" s="5">
        <f t="shared" si="687"/>
        <v>8</v>
      </c>
      <c r="C2008" s="5">
        <f t="shared" si="688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689"/>
        <v>45159</v>
      </c>
      <c r="L2008" s="5">
        <f t="shared" si="690"/>
        <v>8</v>
      </c>
      <c r="M2008" s="5">
        <f t="shared" si="691"/>
        <v>2023</v>
      </c>
      <c r="N2008" s="96">
        <v>702</v>
      </c>
      <c r="O2008" s="6">
        <f>-N2008</f>
        <v>-702</v>
      </c>
      <c r="P2008" s="6">
        <f t="shared" si="692"/>
        <v>0</v>
      </c>
      <c r="Q2008" s="7">
        <f t="shared" si="693"/>
        <v>3480699.350000001</v>
      </c>
      <c r="R2008" s="44" t="str">
        <f>VLOOKUP(F2008,'Set up'!$A$2:$E$48,5,FALSE)</f>
        <v>Chq</v>
      </c>
      <c r="S2008" s="1" t="s">
        <v>2091</v>
      </c>
    </row>
    <row r="2009" spans="1:19" ht="15" hidden="1" customHeight="1" x14ac:dyDescent="0.35">
      <c r="A2009" s="4">
        <v>45160</v>
      </c>
      <c r="B2009" s="5">
        <f t="shared" si="687"/>
        <v>8</v>
      </c>
      <c r="C2009" s="5">
        <f t="shared" si="688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689"/>
        <v>45190</v>
      </c>
      <c r="L2009" s="5">
        <f t="shared" si="690"/>
        <v>9</v>
      </c>
      <c r="M2009" s="5">
        <f t="shared" si="691"/>
        <v>2023</v>
      </c>
      <c r="N2009" s="96">
        <v>6952</v>
      </c>
      <c r="O2009" s="6">
        <f t="shared" ref="O2009:O2014" si="695">-N2009</f>
        <v>-6952</v>
      </c>
      <c r="P2009" s="6">
        <f t="shared" si="692"/>
        <v>0</v>
      </c>
      <c r="Q2009" s="7">
        <f t="shared" si="693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hidden="1" customHeight="1" x14ac:dyDescent="0.35">
      <c r="A2010" s="4">
        <v>45160</v>
      </c>
      <c r="B2010" s="5">
        <f t="shared" si="687"/>
        <v>8</v>
      </c>
      <c r="C2010" s="5">
        <f t="shared" si="688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689"/>
        <v>45190</v>
      </c>
      <c r="L2010" s="5">
        <f t="shared" si="690"/>
        <v>9</v>
      </c>
      <c r="M2010" s="5">
        <f t="shared" si="691"/>
        <v>2023</v>
      </c>
      <c r="N2010" s="96">
        <v>2106</v>
      </c>
      <c r="O2010" s="6">
        <f t="shared" si="695"/>
        <v>-2106</v>
      </c>
      <c r="P2010" s="6">
        <f t="shared" si="692"/>
        <v>0</v>
      </c>
      <c r="Q2010" s="7">
        <f t="shared" si="693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hidden="1" customHeight="1" x14ac:dyDescent="0.35">
      <c r="A2011" s="4">
        <v>45160</v>
      </c>
      <c r="B2011" s="5">
        <f t="shared" si="687"/>
        <v>8</v>
      </c>
      <c r="C2011" s="5">
        <f t="shared" si="688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689"/>
        <v>45190</v>
      </c>
      <c r="L2011" s="5">
        <f t="shared" si="690"/>
        <v>9</v>
      </c>
      <c r="M2011" s="5">
        <f t="shared" si="691"/>
        <v>2023</v>
      </c>
      <c r="N2011" s="96">
        <v>144</v>
      </c>
      <c r="O2011" s="6">
        <f t="shared" si="695"/>
        <v>-144</v>
      </c>
      <c r="P2011" s="6">
        <f t="shared" si="692"/>
        <v>0</v>
      </c>
      <c r="Q2011" s="7">
        <f t="shared" si="693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hidden="1" customHeight="1" x14ac:dyDescent="0.35">
      <c r="A2012" s="4">
        <v>45160</v>
      </c>
      <c r="B2012" s="5">
        <f t="shared" si="687"/>
        <v>8</v>
      </c>
      <c r="C2012" s="5">
        <f t="shared" si="688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689"/>
        <v>45190</v>
      </c>
      <c r="L2012" s="5">
        <f t="shared" si="690"/>
        <v>9</v>
      </c>
      <c r="M2012" s="5">
        <f t="shared" si="691"/>
        <v>2023</v>
      </c>
      <c r="N2012" s="96">
        <v>187.5</v>
      </c>
      <c r="O2012" s="6">
        <f t="shared" si="695"/>
        <v>-187.5</v>
      </c>
      <c r="P2012" s="6">
        <f t="shared" si="692"/>
        <v>0</v>
      </c>
      <c r="Q2012" s="7">
        <f t="shared" si="693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hidden="1" customHeight="1" x14ac:dyDescent="0.35">
      <c r="A2013" s="4">
        <v>45160</v>
      </c>
      <c r="B2013" s="5">
        <f t="shared" si="687"/>
        <v>8</v>
      </c>
      <c r="C2013" s="5">
        <f t="shared" si="688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689"/>
        <v>45190</v>
      </c>
      <c r="L2013" s="5">
        <f t="shared" si="690"/>
        <v>9</v>
      </c>
      <c r="M2013" s="5">
        <f t="shared" si="691"/>
        <v>2023</v>
      </c>
      <c r="N2013" s="96">
        <v>650</v>
      </c>
      <c r="O2013" s="6">
        <f t="shared" si="695"/>
        <v>-650</v>
      </c>
      <c r="P2013" s="6">
        <f t="shared" si="692"/>
        <v>0</v>
      </c>
      <c r="Q2013" s="7">
        <f t="shared" si="693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hidden="1" customHeight="1" x14ac:dyDescent="0.35">
      <c r="A2014" s="4">
        <v>45160</v>
      </c>
      <c r="B2014" s="5">
        <f t="shared" si="687"/>
        <v>8</v>
      </c>
      <c r="C2014" s="5">
        <f t="shared" si="688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689"/>
        <v>45190</v>
      </c>
      <c r="L2014" s="5">
        <f t="shared" si="690"/>
        <v>9</v>
      </c>
      <c r="M2014" s="5">
        <f t="shared" si="691"/>
        <v>2023</v>
      </c>
      <c r="N2014" s="96">
        <v>930</v>
      </c>
      <c r="O2014" s="6">
        <f t="shared" si="695"/>
        <v>-930</v>
      </c>
      <c r="P2014" s="6">
        <f t="shared" si="692"/>
        <v>0</v>
      </c>
      <c r="Q2014" s="7">
        <f t="shared" si="693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87"/>
        <v>8</v>
      </c>
      <c r="C2015" s="5">
        <f t="shared" si="688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689"/>
        <v>45160</v>
      </c>
      <c r="L2015" s="5">
        <f t="shared" si="690"/>
        <v>8</v>
      </c>
      <c r="M2015" s="5">
        <f t="shared" si="691"/>
        <v>2023</v>
      </c>
      <c r="N2015" s="96">
        <v>187.5</v>
      </c>
      <c r="P2015" s="6">
        <f t="shared" si="692"/>
        <v>187.5</v>
      </c>
      <c r="Q2015" s="7">
        <f t="shared" si="693"/>
        <v>3491856.350000001</v>
      </c>
      <c r="R2015" s="44" t="str">
        <f>VLOOKUP(F2015,'Set up'!$A$2:$E$48,5,FALSE)</f>
        <v>Trsf</v>
      </c>
    </row>
    <row r="2016" spans="1:19" ht="15" customHeight="1" x14ac:dyDescent="0.35">
      <c r="A2016" s="4">
        <v>45160</v>
      </c>
      <c r="B2016" s="5">
        <f t="shared" si="687"/>
        <v>8</v>
      </c>
      <c r="C2016" s="5">
        <f t="shared" si="688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689"/>
        <v>45160</v>
      </c>
      <c r="L2016" s="5">
        <f t="shared" si="690"/>
        <v>8</v>
      </c>
      <c r="M2016" s="5">
        <f t="shared" si="691"/>
        <v>2023</v>
      </c>
      <c r="N2016" s="96">
        <v>4686</v>
      </c>
      <c r="P2016" s="6">
        <f t="shared" si="692"/>
        <v>4686</v>
      </c>
      <c r="Q2016" s="7">
        <f t="shared" si="693"/>
        <v>3496542.350000001</v>
      </c>
      <c r="R2016" s="44" t="str">
        <f>VLOOKUP(F2016,'Set up'!$A$2:$E$48,5,FALSE)</f>
        <v>Trsf</v>
      </c>
    </row>
    <row r="2017" spans="1:19" ht="15" customHeight="1" x14ac:dyDescent="0.35">
      <c r="A2017" s="4">
        <v>45160</v>
      </c>
      <c r="B2017" s="5">
        <f t="shared" si="687"/>
        <v>8</v>
      </c>
      <c r="C2017" s="5">
        <f t="shared" si="688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689"/>
        <v>45160</v>
      </c>
      <c r="L2017" s="5">
        <f t="shared" si="690"/>
        <v>8</v>
      </c>
      <c r="M2017" s="5">
        <f t="shared" si="691"/>
        <v>2023</v>
      </c>
      <c r="N2017" s="96">
        <v>1701</v>
      </c>
      <c r="P2017" s="6">
        <f t="shared" si="692"/>
        <v>1701</v>
      </c>
      <c r="Q2017" s="7">
        <f t="shared" si="693"/>
        <v>3498243.350000001</v>
      </c>
      <c r="R2017" s="44" t="str">
        <f>VLOOKUP(F2017,'Set up'!$A$2:$E$48,5,FALSE)</f>
        <v>Trsf</v>
      </c>
    </row>
    <row r="2018" spans="1:19" ht="15" customHeight="1" x14ac:dyDescent="0.35">
      <c r="A2018" s="4">
        <v>45160</v>
      </c>
      <c r="B2018" s="5">
        <f t="shared" si="687"/>
        <v>8</v>
      </c>
      <c r="C2018" s="5">
        <f t="shared" si="688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689"/>
        <v>45160</v>
      </c>
      <c r="L2018" s="5">
        <f t="shared" si="690"/>
        <v>8</v>
      </c>
      <c r="M2018" s="5">
        <f t="shared" si="691"/>
        <v>2023</v>
      </c>
      <c r="N2018" s="96">
        <v>200</v>
      </c>
      <c r="P2018" s="6">
        <f t="shared" si="692"/>
        <v>200</v>
      </c>
      <c r="Q2018" s="7">
        <f t="shared" si="693"/>
        <v>3498443.350000001</v>
      </c>
      <c r="R2018" s="44" t="str">
        <f>VLOOKUP(F2018,'Set up'!$A$2:$E$48,5,FALSE)</f>
        <v>Trsf</v>
      </c>
    </row>
    <row r="2019" spans="1:19" ht="15" hidden="1" customHeight="1" x14ac:dyDescent="0.35">
      <c r="A2019" s="4">
        <v>45160</v>
      </c>
      <c r="B2019" s="5">
        <f t="shared" si="687"/>
        <v>8</v>
      </c>
      <c r="C2019" s="5">
        <f t="shared" si="688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689"/>
        <v>45160</v>
      </c>
      <c r="L2019" s="5">
        <f t="shared" si="690"/>
        <v>8</v>
      </c>
      <c r="M2019" s="5">
        <f t="shared" si="691"/>
        <v>2023</v>
      </c>
      <c r="N2019" s="96">
        <v>1738</v>
      </c>
      <c r="P2019" s="6">
        <f t="shared" si="692"/>
        <v>1738</v>
      </c>
      <c r="Q2019" s="7">
        <f t="shared" si="693"/>
        <v>3500181.350000001</v>
      </c>
      <c r="R2019" s="44" t="str">
        <f>VLOOKUP(F2019,'Set up'!$A$2:$E$48,5,FALSE)</f>
        <v>Trsf</v>
      </c>
    </row>
    <row r="2020" spans="1:19" ht="15" hidden="1" customHeight="1" x14ac:dyDescent="0.35">
      <c r="A2020" s="4">
        <v>45161</v>
      </c>
      <c r="B2020" s="5">
        <f t="shared" si="687"/>
        <v>8</v>
      </c>
      <c r="C2020" s="5">
        <f t="shared" si="688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689"/>
        <v>45161</v>
      </c>
      <c r="L2020" s="5">
        <f t="shared" si="690"/>
        <v>8</v>
      </c>
      <c r="M2020" s="5">
        <f t="shared" si="691"/>
        <v>2023</v>
      </c>
      <c r="N2020" s="96">
        <v>1738</v>
      </c>
      <c r="O2020" s="6">
        <f t="shared" ref="O2020:O2026" si="696">-N2020</f>
        <v>-1738</v>
      </c>
      <c r="P2020" s="6">
        <f t="shared" si="692"/>
        <v>0</v>
      </c>
      <c r="Q2020" s="7">
        <f t="shared" si="693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hidden="1" customHeight="1" x14ac:dyDescent="0.35">
      <c r="A2021" s="4">
        <v>45162</v>
      </c>
      <c r="B2021" s="5">
        <f t="shared" si="687"/>
        <v>8</v>
      </c>
      <c r="C2021" s="5">
        <f t="shared" si="688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689"/>
        <v>45162</v>
      </c>
      <c r="L2021" s="5">
        <f t="shared" si="690"/>
        <v>8</v>
      </c>
      <c r="M2021" s="5">
        <f t="shared" si="691"/>
        <v>2023</v>
      </c>
      <c r="N2021" s="96">
        <v>1738</v>
      </c>
      <c r="O2021" s="6">
        <f t="shared" si="696"/>
        <v>-1738</v>
      </c>
      <c r="P2021" s="6">
        <f t="shared" si="692"/>
        <v>0</v>
      </c>
      <c r="Q2021" s="7">
        <f t="shared" si="693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hidden="1" customHeight="1" x14ac:dyDescent="0.35">
      <c r="A2022" s="4">
        <v>45162</v>
      </c>
      <c r="B2022" s="5">
        <f t="shared" si="687"/>
        <v>8</v>
      </c>
      <c r="C2022" s="5">
        <f t="shared" si="688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689"/>
        <v>45162</v>
      </c>
      <c r="L2022" s="5">
        <f t="shared" si="690"/>
        <v>8</v>
      </c>
      <c r="M2022" s="5">
        <f t="shared" si="691"/>
        <v>2023</v>
      </c>
      <c r="N2022" s="96">
        <v>472</v>
      </c>
      <c r="O2022" s="6">
        <f t="shared" si="696"/>
        <v>-472</v>
      </c>
      <c r="P2022" s="6">
        <f t="shared" si="692"/>
        <v>0</v>
      </c>
      <c r="Q2022" s="7">
        <f t="shared" si="693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hidden="1" customHeight="1" x14ac:dyDescent="0.35">
      <c r="A2023" s="4">
        <v>45163</v>
      </c>
      <c r="B2023" s="5">
        <f t="shared" si="687"/>
        <v>8</v>
      </c>
      <c r="C2023" s="5">
        <f t="shared" si="688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689"/>
        <v>45163</v>
      </c>
      <c r="L2023" s="5">
        <f t="shared" si="690"/>
        <v>8</v>
      </c>
      <c r="M2023" s="5">
        <f t="shared" si="691"/>
        <v>2023</v>
      </c>
      <c r="N2023" s="96">
        <v>1738</v>
      </c>
      <c r="O2023" s="6">
        <f t="shared" si="696"/>
        <v>-1738</v>
      </c>
      <c r="P2023" s="6">
        <f t="shared" si="692"/>
        <v>0</v>
      </c>
      <c r="Q2023" s="7">
        <f t="shared" si="693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hidden="1" customHeight="1" x14ac:dyDescent="0.35">
      <c r="A2024" s="4">
        <v>45163</v>
      </c>
      <c r="B2024" s="5">
        <f t="shared" si="687"/>
        <v>8</v>
      </c>
      <c r="C2024" s="5">
        <f t="shared" si="688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689"/>
        <v>45163</v>
      </c>
      <c r="L2024" s="5">
        <f t="shared" si="690"/>
        <v>8</v>
      </c>
      <c r="M2024" s="5">
        <f t="shared" si="691"/>
        <v>2023</v>
      </c>
      <c r="N2024" s="96">
        <v>702</v>
      </c>
      <c r="O2024" s="6">
        <f t="shared" si="696"/>
        <v>-702</v>
      </c>
      <c r="P2024" s="6">
        <f t="shared" si="692"/>
        <v>0</v>
      </c>
      <c r="Q2024" s="7">
        <f t="shared" si="693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hidden="1" customHeight="1" x14ac:dyDescent="0.35">
      <c r="A2025" s="4">
        <v>45163</v>
      </c>
      <c r="B2025" s="5">
        <f t="shared" si="687"/>
        <v>8</v>
      </c>
      <c r="C2025" s="5">
        <f t="shared" si="688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689"/>
        <v>45163</v>
      </c>
      <c r="L2025" s="5">
        <f t="shared" si="690"/>
        <v>8</v>
      </c>
      <c r="M2025" s="5">
        <f t="shared" si="691"/>
        <v>2023</v>
      </c>
      <c r="N2025" s="96">
        <v>95</v>
      </c>
      <c r="O2025" s="6">
        <f t="shared" si="696"/>
        <v>-95</v>
      </c>
      <c r="P2025" s="6">
        <f t="shared" si="692"/>
        <v>0</v>
      </c>
      <c r="Q2025" s="7">
        <f t="shared" si="693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hidden="1" customHeight="1" x14ac:dyDescent="0.35">
      <c r="A2026" s="4">
        <v>45163</v>
      </c>
      <c r="B2026" s="5">
        <f t="shared" si="687"/>
        <v>8</v>
      </c>
      <c r="C2026" s="5">
        <f t="shared" si="688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689"/>
        <v>45163</v>
      </c>
      <c r="L2026" s="5">
        <f t="shared" si="690"/>
        <v>8</v>
      </c>
      <c r="M2026" s="5">
        <f t="shared" si="691"/>
        <v>2023</v>
      </c>
      <c r="N2026" s="96">
        <v>312.5</v>
      </c>
      <c r="O2026" s="6">
        <f t="shared" si="696"/>
        <v>-312.5</v>
      </c>
      <c r="P2026" s="6">
        <f t="shared" si="692"/>
        <v>0</v>
      </c>
      <c r="Q2026" s="7">
        <f t="shared" si="693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hidden="1" customHeight="1" x14ac:dyDescent="0.35">
      <c r="A2027" s="4">
        <v>45164</v>
      </c>
      <c r="B2027" s="5">
        <f t="shared" si="687"/>
        <v>8</v>
      </c>
      <c r="C2027" s="5">
        <f t="shared" si="688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689"/>
        <v>45164</v>
      </c>
      <c r="L2027" s="5">
        <f t="shared" si="690"/>
        <v>8</v>
      </c>
      <c r="M2027" s="5">
        <f t="shared" si="691"/>
        <v>2023</v>
      </c>
      <c r="N2027" s="96">
        <v>421.2</v>
      </c>
      <c r="P2027" s="6">
        <f t="shared" si="692"/>
        <v>421.2</v>
      </c>
      <c r="Q2027" s="7">
        <f t="shared" si="693"/>
        <v>3507398.0500000012</v>
      </c>
      <c r="R2027" s="44" t="str">
        <f>VLOOKUP(F2027,'Set up'!$A$2:$E$48,5,FALSE)</f>
        <v>Trsf</v>
      </c>
    </row>
    <row r="2028" spans="1:19" ht="15" hidden="1" customHeight="1" x14ac:dyDescent="0.35">
      <c r="A2028" s="4">
        <v>45164</v>
      </c>
      <c r="B2028" s="5">
        <f t="shared" si="687"/>
        <v>8</v>
      </c>
      <c r="C2028" s="5">
        <f t="shared" si="688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697">A2028+J2028</f>
        <v>45164</v>
      </c>
      <c r="L2028" s="5">
        <f t="shared" ref="L2028:L2043" si="698">MONTH(K2028)</f>
        <v>8</v>
      </c>
      <c r="M2028" s="5">
        <f t="shared" ref="M2028:M2043" si="699">YEAR(K2028)</f>
        <v>2023</v>
      </c>
      <c r="N2028" s="96">
        <v>390</v>
      </c>
      <c r="P2028" s="6">
        <f t="shared" si="692"/>
        <v>390</v>
      </c>
      <c r="Q2028" s="7">
        <f t="shared" si="693"/>
        <v>3507788.0500000012</v>
      </c>
      <c r="R2028" s="44" t="str">
        <f>VLOOKUP(F2028,'Set up'!$A$2:$E$48,5,FALSE)</f>
        <v>Trsf</v>
      </c>
    </row>
    <row r="2029" spans="1:19" ht="15" hidden="1" customHeight="1" x14ac:dyDescent="0.35">
      <c r="A2029" s="4">
        <v>45166</v>
      </c>
      <c r="B2029" s="5">
        <f t="shared" si="687"/>
        <v>8</v>
      </c>
      <c r="C2029" s="5">
        <f t="shared" si="688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697"/>
        <v>45166</v>
      </c>
      <c r="L2029" s="5">
        <f t="shared" si="698"/>
        <v>8</v>
      </c>
      <c r="M2029" s="5">
        <f t="shared" si="699"/>
        <v>2023</v>
      </c>
      <c r="N2029" s="96">
        <v>3476</v>
      </c>
      <c r="O2029" s="6">
        <f t="shared" ref="O2029:O2037" si="700">-N2029</f>
        <v>-3476</v>
      </c>
      <c r="P2029" s="6">
        <f t="shared" si="692"/>
        <v>0</v>
      </c>
      <c r="Q2029" s="7">
        <f t="shared" si="693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hidden="1" customHeight="1" x14ac:dyDescent="0.35">
      <c r="A2030" s="4">
        <v>45166</v>
      </c>
      <c r="B2030" s="5">
        <f t="shared" ref="B2030:B2043" si="701">MONTH(A2030)</f>
        <v>8</v>
      </c>
      <c r="C2030" s="5">
        <f t="shared" ref="C2030:C2043" si="702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697"/>
        <v>45166</v>
      </c>
      <c r="L2030" s="5">
        <f t="shared" si="698"/>
        <v>8</v>
      </c>
      <c r="M2030" s="5">
        <f t="shared" si="699"/>
        <v>2023</v>
      </c>
      <c r="N2030" s="96">
        <v>438</v>
      </c>
      <c r="O2030" s="6">
        <f t="shared" si="700"/>
        <v>-438</v>
      </c>
      <c r="P2030" s="6">
        <f t="shared" ref="P2030:P2093" si="703">SUM(N2030+O2030)</f>
        <v>0</v>
      </c>
      <c r="Q2030" s="7">
        <f t="shared" ref="Q2030:Q2043" si="704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hidden="1" customHeight="1" x14ac:dyDescent="0.35">
      <c r="A2031" s="4">
        <v>45166</v>
      </c>
      <c r="B2031" s="5">
        <f t="shared" si="701"/>
        <v>8</v>
      </c>
      <c r="C2031" s="5">
        <f t="shared" si="702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697"/>
        <v>45166</v>
      </c>
      <c r="L2031" s="5">
        <f t="shared" si="698"/>
        <v>8</v>
      </c>
      <c r="M2031" s="5">
        <f t="shared" si="699"/>
        <v>2023</v>
      </c>
      <c r="N2031" s="96">
        <v>472</v>
      </c>
      <c r="O2031" s="6">
        <f t="shared" si="700"/>
        <v>-472</v>
      </c>
      <c r="P2031" s="6">
        <f t="shared" si="703"/>
        <v>0</v>
      </c>
      <c r="Q2031" s="7">
        <f t="shared" si="704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hidden="1" customHeight="1" x14ac:dyDescent="0.35">
      <c r="A2032" s="4">
        <v>45166</v>
      </c>
      <c r="B2032" s="5">
        <f t="shared" si="701"/>
        <v>8</v>
      </c>
      <c r="C2032" s="5">
        <f t="shared" si="702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697"/>
        <v>45166</v>
      </c>
      <c r="L2032" s="5">
        <f t="shared" si="698"/>
        <v>8</v>
      </c>
      <c r="M2032" s="5">
        <f t="shared" si="699"/>
        <v>2023</v>
      </c>
      <c r="N2032" s="96">
        <v>190</v>
      </c>
      <c r="O2032" s="6">
        <f t="shared" si="700"/>
        <v>-190</v>
      </c>
      <c r="P2032" s="6">
        <f t="shared" si="703"/>
        <v>0</v>
      </c>
      <c r="Q2032" s="7">
        <f t="shared" si="704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hidden="1" customHeight="1" x14ac:dyDescent="0.35">
      <c r="A2033" s="4">
        <v>45166</v>
      </c>
      <c r="B2033" s="5">
        <f t="shared" si="701"/>
        <v>8</v>
      </c>
      <c r="C2033" s="5">
        <f t="shared" si="702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697"/>
        <v>45166</v>
      </c>
      <c r="L2033" s="5">
        <f t="shared" si="698"/>
        <v>8</v>
      </c>
      <c r="M2033" s="5">
        <f t="shared" si="699"/>
        <v>2023</v>
      </c>
      <c r="N2033" s="96">
        <v>125</v>
      </c>
      <c r="O2033" s="6">
        <f t="shared" si="700"/>
        <v>-125</v>
      </c>
      <c r="P2033" s="6">
        <f t="shared" si="703"/>
        <v>0</v>
      </c>
      <c r="Q2033" s="7">
        <f t="shared" si="704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hidden="1" customHeight="1" x14ac:dyDescent="0.35">
      <c r="A2034" s="4">
        <v>45166</v>
      </c>
      <c r="B2034" s="5">
        <f t="shared" si="701"/>
        <v>8</v>
      </c>
      <c r="C2034" s="5">
        <f t="shared" si="702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697"/>
        <v>45166</v>
      </c>
      <c r="L2034" s="5">
        <f t="shared" si="698"/>
        <v>8</v>
      </c>
      <c r="M2034" s="5">
        <f t="shared" si="699"/>
        <v>2023</v>
      </c>
      <c r="N2034" s="96">
        <v>420</v>
      </c>
      <c r="O2034" s="6">
        <f t="shared" si="700"/>
        <v>-420</v>
      </c>
      <c r="P2034" s="6">
        <f t="shared" si="703"/>
        <v>0</v>
      </c>
      <c r="Q2034" s="7">
        <f t="shared" si="704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hidden="1" customHeight="1" x14ac:dyDescent="0.35">
      <c r="A2035" s="4">
        <v>45166</v>
      </c>
      <c r="B2035" s="5">
        <f t="shared" si="701"/>
        <v>8</v>
      </c>
      <c r="C2035" s="5">
        <f t="shared" si="702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697"/>
        <v>45166</v>
      </c>
      <c r="L2035" s="5">
        <f t="shared" si="698"/>
        <v>8</v>
      </c>
      <c r="M2035" s="5">
        <f t="shared" si="699"/>
        <v>2023</v>
      </c>
      <c r="N2035" s="96">
        <v>160</v>
      </c>
      <c r="O2035" s="6">
        <f t="shared" si="700"/>
        <v>-160</v>
      </c>
      <c r="P2035" s="6">
        <f t="shared" si="703"/>
        <v>0</v>
      </c>
      <c r="Q2035" s="7">
        <f t="shared" si="704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hidden="1" customHeight="1" x14ac:dyDescent="0.35">
      <c r="A2036" s="4">
        <v>45166</v>
      </c>
      <c r="B2036" s="5">
        <f t="shared" si="701"/>
        <v>8</v>
      </c>
      <c r="C2036" s="5">
        <f t="shared" si="702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697"/>
        <v>45166</v>
      </c>
      <c r="L2036" s="5">
        <f t="shared" si="698"/>
        <v>8</v>
      </c>
      <c r="M2036" s="5">
        <f t="shared" si="699"/>
        <v>2023</v>
      </c>
      <c r="N2036" s="96">
        <v>100</v>
      </c>
      <c r="O2036" s="6">
        <f t="shared" si="700"/>
        <v>-100</v>
      </c>
      <c r="P2036" s="6">
        <f t="shared" si="703"/>
        <v>0</v>
      </c>
      <c r="Q2036" s="7">
        <f t="shared" si="704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hidden="1" customHeight="1" x14ac:dyDescent="0.35">
      <c r="A2037" s="4">
        <v>45166</v>
      </c>
      <c r="B2037" s="5">
        <f t="shared" si="701"/>
        <v>8</v>
      </c>
      <c r="C2037" s="5">
        <f t="shared" si="702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697"/>
        <v>45166</v>
      </c>
      <c r="L2037" s="5">
        <f t="shared" si="698"/>
        <v>8</v>
      </c>
      <c r="M2037" s="5">
        <f t="shared" si="699"/>
        <v>2023</v>
      </c>
      <c r="N2037" s="96">
        <v>2224</v>
      </c>
      <c r="O2037" s="6">
        <f t="shared" si="700"/>
        <v>-2224</v>
      </c>
      <c r="P2037" s="6">
        <f t="shared" si="703"/>
        <v>0</v>
      </c>
      <c r="Q2037" s="7">
        <f t="shared" si="704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701"/>
        <v>8</v>
      </c>
      <c r="C2038" s="5">
        <f t="shared" si="702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697"/>
        <v>45166</v>
      </c>
      <c r="L2038" s="5">
        <f t="shared" si="698"/>
        <v>8</v>
      </c>
      <c r="M2038" s="5">
        <f t="shared" si="699"/>
        <v>2023</v>
      </c>
      <c r="N2038" s="96">
        <v>125</v>
      </c>
      <c r="P2038" s="6">
        <f t="shared" si="703"/>
        <v>125</v>
      </c>
      <c r="Q2038" s="7">
        <f t="shared" si="704"/>
        <v>3515518.0500000012</v>
      </c>
      <c r="R2038" s="44" t="str">
        <f>VLOOKUP(F2038,'Set up'!$A$2:$E$48,5,FALSE)</f>
        <v>Trsf</v>
      </c>
    </row>
    <row r="2039" spans="1:19" ht="15" customHeight="1" x14ac:dyDescent="0.35">
      <c r="A2039" s="4">
        <v>45166</v>
      </c>
      <c r="B2039" s="5">
        <f t="shared" si="701"/>
        <v>8</v>
      </c>
      <c r="C2039" s="5">
        <f t="shared" si="702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697"/>
        <v>45166</v>
      </c>
      <c r="L2039" s="5">
        <f t="shared" si="698"/>
        <v>8</v>
      </c>
      <c r="M2039" s="5">
        <f t="shared" si="699"/>
        <v>2023</v>
      </c>
      <c r="N2039" s="96">
        <v>3124</v>
      </c>
      <c r="P2039" s="6">
        <f t="shared" si="703"/>
        <v>3124</v>
      </c>
      <c r="Q2039" s="7">
        <f t="shared" si="704"/>
        <v>3518642.0500000012</v>
      </c>
      <c r="R2039" s="44" t="str">
        <f>VLOOKUP(F2039,'Set up'!$A$2:$E$48,5,FALSE)</f>
        <v>Trsf</v>
      </c>
    </row>
    <row r="2040" spans="1:19" ht="15" customHeight="1" x14ac:dyDescent="0.35">
      <c r="A2040" s="4">
        <v>45166</v>
      </c>
      <c r="B2040" s="5">
        <f t="shared" si="701"/>
        <v>8</v>
      </c>
      <c r="C2040" s="5">
        <f t="shared" si="702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697"/>
        <v>45166</v>
      </c>
      <c r="L2040" s="5">
        <f t="shared" si="698"/>
        <v>8</v>
      </c>
      <c r="M2040" s="5">
        <f t="shared" si="699"/>
        <v>2023</v>
      </c>
      <c r="N2040" s="96">
        <v>1134</v>
      </c>
      <c r="P2040" s="6">
        <f t="shared" si="703"/>
        <v>1134</v>
      </c>
      <c r="Q2040" s="7">
        <f t="shared" si="704"/>
        <v>3519776.0500000012</v>
      </c>
      <c r="R2040" s="44" t="str">
        <f>VLOOKUP(F2040,'Set up'!$A$2:$E$48,5,FALSE)</f>
        <v>Trsf</v>
      </c>
    </row>
    <row r="2041" spans="1:19" ht="15" customHeight="1" x14ac:dyDescent="0.35">
      <c r="A2041" s="4">
        <v>45166</v>
      </c>
      <c r="B2041" s="5">
        <f t="shared" si="701"/>
        <v>8</v>
      </c>
      <c r="C2041" s="5">
        <f t="shared" si="702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697"/>
        <v>45166</v>
      </c>
      <c r="L2041" s="5">
        <f t="shared" si="698"/>
        <v>8</v>
      </c>
      <c r="M2041" s="5">
        <f t="shared" si="699"/>
        <v>2023</v>
      </c>
      <c r="N2041" s="96">
        <v>600</v>
      </c>
      <c r="P2041" s="6">
        <f t="shared" si="703"/>
        <v>600</v>
      </c>
      <c r="Q2041" s="7">
        <f t="shared" si="704"/>
        <v>3520376.0500000012</v>
      </c>
      <c r="R2041" s="44" t="str">
        <f>VLOOKUP(F2041,'Set up'!$A$2:$E$48,5,FALSE)</f>
        <v>Trsf</v>
      </c>
    </row>
    <row r="2042" spans="1:19" ht="15" customHeight="1" x14ac:dyDescent="0.35">
      <c r="A2042" s="4">
        <v>45166</v>
      </c>
      <c r="B2042" s="5">
        <f t="shared" si="701"/>
        <v>8</v>
      </c>
      <c r="C2042" s="5">
        <f t="shared" si="702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697"/>
        <v>45166</v>
      </c>
      <c r="L2042" s="5">
        <f t="shared" si="698"/>
        <v>8</v>
      </c>
      <c r="M2042" s="5">
        <f t="shared" si="699"/>
        <v>2023</v>
      </c>
      <c r="N2042" s="96">
        <v>1000</v>
      </c>
      <c r="P2042" s="6">
        <f t="shared" si="703"/>
        <v>1000</v>
      </c>
      <c r="Q2042" s="7">
        <f t="shared" si="704"/>
        <v>3521376.0500000012</v>
      </c>
      <c r="R2042" s="44" t="str">
        <f>VLOOKUP(F2042,'Set up'!$A$2:$E$48,5,FALSE)</f>
        <v>Trsf</v>
      </c>
    </row>
    <row r="2043" spans="1:19" ht="15" hidden="1" customHeight="1" x14ac:dyDescent="0.35">
      <c r="A2043" s="4">
        <v>45168</v>
      </c>
      <c r="B2043" s="5">
        <f t="shared" si="701"/>
        <v>8</v>
      </c>
      <c r="C2043" s="5">
        <f t="shared" si="702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697"/>
        <v>45168</v>
      </c>
      <c r="L2043" s="5">
        <f t="shared" si="698"/>
        <v>8</v>
      </c>
      <c r="M2043" s="5">
        <f t="shared" si="699"/>
        <v>2023</v>
      </c>
      <c r="N2043" s="96">
        <v>1738</v>
      </c>
      <c r="P2043" s="6">
        <f t="shared" si="703"/>
        <v>1738</v>
      </c>
      <c r="Q2043" s="7">
        <f t="shared" si="704"/>
        <v>3523114.0500000012</v>
      </c>
      <c r="R2043" s="44" t="str">
        <f>VLOOKUP(F2043,'Set up'!$A$2:$E$48,5,FALSE)</f>
        <v>Trsf</v>
      </c>
    </row>
    <row r="2044" spans="1:19" ht="15" customHeight="1" x14ac:dyDescent="0.35">
      <c r="A2044" s="4" t="s">
        <v>1879</v>
      </c>
      <c r="B2044" s="5">
        <f t="shared" ref="B2044:B2107" si="705">MONTH(A2044)</f>
        <v>9</v>
      </c>
      <c r="C2044" s="5">
        <f t="shared" ref="C2044:C2107" si="706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07">A2044+J2044</f>
        <v>45170</v>
      </c>
      <c r="L2044" s="5">
        <f t="shared" ref="L2044:L2107" si="708">MONTH(K2044)</f>
        <v>9</v>
      </c>
      <c r="M2044" s="5">
        <f t="shared" ref="M2044:M2107" si="709">YEAR(K2044)</f>
        <v>2023</v>
      </c>
      <c r="N2044" s="96">
        <v>125</v>
      </c>
      <c r="P2044" s="6">
        <f t="shared" si="703"/>
        <v>125</v>
      </c>
      <c r="Q2044" s="7">
        <f t="shared" ref="Q2044:Q2107" si="710">SUM(Q2043+N2044)</f>
        <v>3523239.0500000012</v>
      </c>
      <c r="R2044" s="44" t="str">
        <f>VLOOKUP(F2044,'Set up'!$A$2:$E$48,5,FALSE)</f>
        <v>Trsf</v>
      </c>
    </row>
    <row r="2045" spans="1:19" ht="15" customHeight="1" x14ac:dyDescent="0.35">
      <c r="A2045" s="4" t="s">
        <v>1879</v>
      </c>
      <c r="B2045" s="5">
        <f t="shared" si="705"/>
        <v>9</v>
      </c>
      <c r="C2045" s="5">
        <f t="shared" si="706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07"/>
        <v>45170</v>
      </c>
      <c r="L2045" s="5">
        <f t="shared" si="708"/>
        <v>9</v>
      </c>
      <c r="M2045" s="5">
        <f t="shared" si="709"/>
        <v>2023</v>
      </c>
      <c r="N2045" s="96">
        <v>3124</v>
      </c>
      <c r="P2045" s="6">
        <f t="shared" si="703"/>
        <v>3124</v>
      </c>
      <c r="Q2045" s="7">
        <f t="shared" si="710"/>
        <v>3526363.0500000012</v>
      </c>
      <c r="R2045" s="44" t="str">
        <f>VLOOKUP(F2045,'Set up'!$A$2:$E$48,5,FALSE)</f>
        <v>Trsf</v>
      </c>
    </row>
    <row r="2046" spans="1:19" ht="15" customHeight="1" x14ac:dyDescent="0.35">
      <c r="A2046" s="4" t="s">
        <v>1879</v>
      </c>
      <c r="B2046" s="5">
        <f t="shared" si="705"/>
        <v>9</v>
      </c>
      <c r="C2046" s="5">
        <f t="shared" si="706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07"/>
        <v>45170</v>
      </c>
      <c r="L2046" s="5">
        <f t="shared" si="708"/>
        <v>9</v>
      </c>
      <c r="M2046" s="5">
        <f t="shared" si="709"/>
        <v>2023</v>
      </c>
      <c r="N2046" s="96">
        <v>1134</v>
      </c>
      <c r="P2046" s="6">
        <f t="shared" si="703"/>
        <v>1134</v>
      </c>
      <c r="Q2046" s="7">
        <f t="shared" si="710"/>
        <v>3527497.0500000012</v>
      </c>
      <c r="R2046" s="44" t="str">
        <f>VLOOKUP(F2046,'Set up'!$A$2:$E$48,5,FALSE)</f>
        <v>Trsf</v>
      </c>
    </row>
    <row r="2047" spans="1:19" ht="15" customHeight="1" x14ac:dyDescent="0.35">
      <c r="A2047" s="4" t="s">
        <v>1879</v>
      </c>
      <c r="B2047" s="5">
        <f t="shared" si="705"/>
        <v>9</v>
      </c>
      <c r="C2047" s="5">
        <f t="shared" si="706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07"/>
        <v>45170</v>
      </c>
      <c r="L2047" s="5">
        <f t="shared" si="708"/>
        <v>9</v>
      </c>
      <c r="M2047" s="5">
        <f t="shared" si="709"/>
        <v>2023</v>
      </c>
      <c r="N2047" s="96">
        <v>600</v>
      </c>
      <c r="P2047" s="6">
        <f t="shared" si="703"/>
        <v>600</v>
      </c>
      <c r="Q2047" s="7">
        <f t="shared" si="710"/>
        <v>3528097.0500000012</v>
      </c>
      <c r="R2047" s="44" t="str">
        <f>VLOOKUP(F2047,'Set up'!$A$2:$E$48,5,FALSE)</f>
        <v>Trsf</v>
      </c>
    </row>
    <row r="2048" spans="1:19" ht="15" hidden="1" customHeight="1" x14ac:dyDescent="0.35">
      <c r="A2048" s="4" t="s">
        <v>1879</v>
      </c>
      <c r="B2048" s="5">
        <f t="shared" si="705"/>
        <v>9</v>
      </c>
      <c r="C2048" s="5">
        <f t="shared" si="706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07"/>
        <v>45170</v>
      </c>
      <c r="L2048" s="5">
        <f t="shared" si="708"/>
        <v>9</v>
      </c>
      <c r="M2048" s="5">
        <f t="shared" si="709"/>
        <v>2023</v>
      </c>
      <c r="N2048" s="96">
        <v>1738</v>
      </c>
      <c r="O2048" s="6">
        <f t="shared" ref="O2048:O2057" si="711">-N2048</f>
        <v>-1738</v>
      </c>
      <c r="P2048" s="6">
        <f t="shared" si="703"/>
        <v>0</v>
      </c>
      <c r="Q2048" s="7">
        <f t="shared" si="710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hidden="1" customHeight="1" x14ac:dyDescent="0.35">
      <c r="A2049" s="4" t="s">
        <v>1879</v>
      </c>
      <c r="B2049" s="5">
        <f t="shared" si="705"/>
        <v>9</v>
      </c>
      <c r="C2049" s="5">
        <f t="shared" si="706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07"/>
        <v>45170</v>
      </c>
      <c r="L2049" s="5">
        <f t="shared" si="708"/>
        <v>9</v>
      </c>
      <c r="M2049" s="5">
        <f t="shared" si="709"/>
        <v>2023</v>
      </c>
      <c r="N2049" s="96">
        <v>62.5</v>
      </c>
      <c r="O2049" s="6">
        <f t="shared" si="711"/>
        <v>-62.5</v>
      </c>
      <c r="P2049" s="6">
        <f t="shared" si="703"/>
        <v>0</v>
      </c>
      <c r="Q2049" s="7">
        <f t="shared" si="710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hidden="1" customHeight="1" x14ac:dyDescent="0.35">
      <c r="A2050" s="4" t="s">
        <v>1879</v>
      </c>
      <c r="B2050" s="5">
        <f t="shared" si="705"/>
        <v>9</v>
      </c>
      <c r="C2050" s="5">
        <f t="shared" si="706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07"/>
        <v>45170</v>
      </c>
      <c r="L2050" s="5">
        <f t="shared" si="708"/>
        <v>9</v>
      </c>
      <c r="M2050" s="5">
        <f t="shared" si="709"/>
        <v>2023</v>
      </c>
      <c r="N2050" s="96">
        <v>9130</v>
      </c>
      <c r="O2050" s="6">
        <f t="shared" si="711"/>
        <v>-9130</v>
      </c>
      <c r="P2050" s="6">
        <f t="shared" si="703"/>
        <v>0</v>
      </c>
      <c r="Q2050" s="7">
        <f t="shared" si="710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hidden="1" customHeight="1" x14ac:dyDescent="0.35">
      <c r="A2051" s="4" t="s">
        <v>1879</v>
      </c>
      <c r="B2051" s="5">
        <f t="shared" si="705"/>
        <v>9</v>
      </c>
      <c r="C2051" s="5">
        <f t="shared" si="706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07"/>
        <v>45170</v>
      </c>
      <c r="L2051" s="5">
        <f t="shared" si="708"/>
        <v>9</v>
      </c>
      <c r="M2051" s="5">
        <f t="shared" si="709"/>
        <v>2023</v>
      </c>
      <c r="N2051" s="96">
        <v>2986.2000000000003</v>
      </c>
      <c r="O2051" s="6">
        <f t="shared" si="711"/>
        <v>-2986.2000000000003</v>
      </c>
      <c r="P2051" s="6">
        <f t="shared" si="703"/>
        <v>0</v>
      </c>
      <c r="Q2051" s="7">
        <f t="shared" si="710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hidden="1" customHeight="1" x14ac:dyDescent="0.35">
      <c r="A2052" s="4" t="s">
        <v>1879</v>
      </c>
      <c r="B2052" s="5">
        <f t="shared" si="705"/>
        <v>9</v>
      </c>
      <c r="C2052" s="5">
        <f t="shared" si="706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07"/>
        <v>45170</v>
      </c>
      <c r="L2052" s="5">
        <f t="shared" si="708"/>
        <v>9</v>
      </c>
      <c r="M2052" s="5">
        <f t="shared" si="709"/>
        <v>2023</v>
      </c>
      <c r="N2052" s="96">
        <v>2580</v>
      </c>
      <c r="O2052" s="6">
        <f t="shared" si="711"/>
        <v>-2580</v>
      </c>
      <c r="P2052" s="6">
        <f t="shared" si="703"/>
        <v>0</v>
      </c>
      <c r="Q2052" s="7">
        <f t="shared" si="710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hidden="1" customHeight="1" x14ac:dyDescent="0.35">
      <c r="A2053" s="4" t="s">
        <v>1879</v>
      </c>
      <c r="B2053" s="5">
        <f t="shared" si="705"/>
        <v>9</v>
      </c>
      <c r="C2053" s="5">
        <f t="shared" si="706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07"/>
        <v>45170</v>
      </c>
      <c r="L2053" s="5">
        <f t="shared" si="708"/>
        <v>9</v>
      </c>
      <c r="M2053" s="5">
        <f t="shared" si="709"/>
        <v>2023</v>
      </c>
      <c r="N2053" s="96">
        <v>440</v>
      </c>
      <c r="O2053" s="6">
        <f t="shared" si="711"/>
        <v>-440</v>
      </c>
      <c r="P2053" s="6">
        <f t="shared" si="703"/>
        <v>0</v>
      </c>
      <c r="Q2053" s="7">
        <f t="shared" si="710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hidden="1" customHeight="1" x14ac:dyDescent="0.35">
      <c r="A2054" s="4" t="s">
        <v>1879</v>
      </c>
      <c r="B2054" s="5">
        <f t="shared" si="705"/>
        <v>9</v>
      </c>
      <c r="C2054" s="5">
        <f t="shared" si="706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07"/>
        <v>45170</v>
      </c>
      <c r="L2054" s="5">
        <f t="shared" si="708"/>
        <v>9</v>
      </c>
      <c r="M2054" s="5">
        <f t="shared" si="709"/>
        <v>2023</v>
      </c>
      <c r="N2054" s="96">
        <v>60</v>
      </c>
      <c r="O2054" s="6">
        <f t="shared" si="711"/>
        <v>-60</v>
      </c>
      <c r="P2054" s="6">
        <f t="shared" si="703"/>
        <v>0</v>
      </c>
      <c r="Q2054" s="7">
        <f t="shared" si="710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hidden="1" customHeight="1" x14ac:dyDescent="0.35">
      <c r="A2055" s="4" t="s">
        <v>1879</v>
      </c>
      <c r="B2055" s="5">
        <f t="shared" si="705"/>
        <v>9</v>
      </c>
      <c r="C2055" s="5">
        <f t="shared" si="706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07"/>
        <v>45170</v>
      </c>
      <c r="L2055" s="5">
        <f t="shared" si="708"/>
        <v>9</v>
      </c>
      <c r="M2055" s="5">
        <f t="shared" si="709"/>
        <v>2023</v>
      </c>
      <c r="N2055" s="96">
        <v>55.2</v>
      </c>
      <c r="O2055" s="6">
        <f t="shared" si="711"/>
        <v>-55.2</v>
      </c>
      <c r="P2055" s="6">
        <f t="shared" si="703"/>
        <v>0</v>
      </c>
      <c r="Q2055" s="7">
        <f t="shared" si="710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hidden="1" customHeight="1" x14ac:dyDescent="0.35">
      <c r="A2056" s="4" t="s">
        <v>1879</v>
      </c>
      <c r="B2056" s="5">
        <f t="shared" si="705"/>
        <v>9</v>
      </c>
      <c r="C2056" s="5">
        <f t="shared" si="706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07"/>
        <v>45170</v>
      </c>
      <c r="L2056" s="5">
        <f t="shared" si="708"/>
        <v>9</v>
      </c>
      <c r="M2056" s="5">
        <f t="shared" si="709"/>
        <v>2023</v>
      </c>
      <c r="N2056" s="96">
        <v>100</v>
      </c>
      <c r="O2056" s="6">
        <f t="shared" si="711"/>
        <v>-100</v>
      </c>
      <c r="P2056" s="6">
        <f t="shared" si="703"/>
        <v>0</v>
      </c>
      <c r="Q2056" s="7">
        <f t="shared" si="710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hidden="1" customHeight="1" x14ac:dyDescent="0.35">
      <c r="A2057" s="4" t="s">
        <v>1879</v>
      </c>
      <c r="B2057" s="5">
        <f t="shared" si="705"/>
        <v>9</v>
      </c>
      <c r="C2057" s="5">
        <f t="shared" si="706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07"/>
        <v>45170</v>
      </c>
      <c r="L2057" s="5">
        <f t="shared" si="708"/>
        <v>9</v>
      </c>
      <c r="M2057" s="5">
        <f t="shared" si="709"/>
        <v>2023</v>
      </c>
      <c r="N2057" s="96">
        <v>430</v>
      </c>
      <c r="O2057" s="6">
        <f t="shared" si="711"/>
        <v>-430</v>
      </c>
      <c r="P2057" s="6">
        <f t="shared" si="703"/>
        <v>0</v>
      </c>
      <c r="Q2057" s="7">
        <f t="shared" si="710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705"/>
        <v>9</v>
      </c>
      <c r="C2058" s="5">
        <f t="shared" si="706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07"/>
        <v>45170</v>
      </c>
      <c r="L2058" s="5">
        <f t="shared" si="708"/>
        <v>9</v>
      </c>
      <c r="M2058" s="5">
        <f t="shared" si="709"/>
        <v>2023</v>
      </c>
      <c r="N2058" s="96">
        <v>125</v>
      </c>
      <c r="P2058" s="6">
        <f t="shared" si="703"/>
        <v>125</v>
      </c>
      <c r="Q2058" s="7">
        <f t="shared" si="710"/>
        <v>3545803.9500000016</v>
      </c>
      <c r="R2058" s="44" t="str">
        <f>VLOOKUP(F2058,'Set up'!$A$2:$E$48,5,FALSE)</f>
        <v>Trsf</v>
      </c>
    </row>
    <row r="2059" spans="1:19" ht="15" customHeight="1" x14ac:dyDescent="0.35">
      <c r="A2059" s="4" t="s">
        <v>1879</v>
      </c>
      <c r="B2059" s="5">
        <f t="shared" si="705"/>
        <v>9</v>
      </c>
      <c r="C2059" s="5">
        <f t="shared" si="706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07"/>
        <v>45170</v>
      </c>
      <c r="L2059" s="5">
        <f t="shared" si="708"/>
        <v>9</v>
      </c>
      <c r="M2059" s="5">
        <f t="shared" si="709"/>
        <v>2023</v>
      </c>
      <c r="N2059" s="96">
        <v>3212</v>
      </c>
      <c r="P2059" s="6">
        <f t="shared" si="703"/>
        <v>3212</v>
      </c>
      <c r="Q2059" s="7">
        <f t="shared" si="710"/>
        <v>3549015.9500000016</v>
      </c>
      <c r="R2059" s="44" t="str">
        <f>VLOOKUP(F2059,'Set up'!$A$2:$E$48,5,FALSE)</f>
        <v>Trsf</v>
      </c>
    </row>
    <row r="2060" spans="1:19" ht="15" customHeight="1" x14ac:dyDescent="0.35">
      <c r="A2060" s="4" t="s">
        <v>1879</v>
      </c>
      <c r="B2060" s="5">
        <f t="shared" si="705"/>
        <v>9</v>
      </c>
      <c r="C2060" s="5">
        <f t="shared" si="706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07"/>
        <v>45170</v>
      </c>
      <c r="L2060" s="5">
        <f t="shared" si="708"/>
        <v>9</v>
      </c>
      <c r="M2060" s="5">
        <f t="shared" si="709"/>
        <v>2023</v>
      </c>
      <c r="N2060" s="96">
        <v>1134</v>
      </c>
      <c r="P2060" s="6">
        <f t="shared" si="703"/>
        <v>1134</v>
      </c>
      <c r="Q2060" s="7">
        <f t="shared" si="710"/>
        <v>3550149.9500000016</v>
      </c>
      <c r="R2060" s="44" t="str">
        <f>VLOOKUP(F2060,'Set up'!$A$2:$E$48,5,FALSE)</f>
        <v>Trsf</v>
      </c>
    </row>
    <row r="2061" spans="1:19" ht="15" customHeight="1" x14ac:dyDescent="0.35">
      <c r="A2061" s="4" t="s">
        <v>1879</v>
      </c>
      <c r="B2061" s="5">
        <f t="shared" si="705"/>
        <v>9</v>
      </c>
      <c r="C2061" s="5">
        <f t="shared" si="706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07"/>
        <v>45170</v>
      </c>
      <c r="L2061" s="5">
        <f t="shared" si="708"/>
        <v>9</v>
      </c>
      <c r="M2061" s="5">
        <f t="shared" si="709"/>
        <v>2023</v>
      </c>
      <c r="N2061" s="96">
        <v>600</v>
      </c>
      <c r="P2061" s="6">
        <f t="shared" si="703"/>
        <v>600</v>
      </c>
      <c r="Q2061" s="7">
        <f t="shared" si="710"/>
        <v>3550749.9500000016</v>
      </c>
      <c r="R2061" s="44" t="str">
        <f>VLOOKUP(F2061,'Set up'!$A$2:$E$48,5,FALSE)</f>
        <v>Trsf</v>
      </c>
    </row>
    <row r="2062" spans="1:19" ht="15" customHeight="1" x14ac:dyDescent="0.35">
      <c r="A2062" s="4" t="s">
        <v>1879</v>
      </c>
      <c r="B2062" s="5">
        <f t="shared" si="705"/>
        <v>9</v>
      </c>
      <c r="C2062" s="5">
        <f t="shared" si="706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07"/>
        <v>45170</v>
      </c>
      <c r="L2062" s="5">
        <f t="shared" si="708"/>
        <v>9</v>
      </c>
      <c r="M2062" s="5">
        <f t="shared" si="709"/>
        <v>2023</v>
      </c>
      <c r="N2062" s="96">
        <v>1000</v>
      </c>
      <c r="P2062" s="6">
        <f t="shared" si="703"/>
        <v>1000</v>
      </c>
      <c r="Q2062" s="7">
        <f t="shared" si="710"/>
        <v>3551749.9500000016</v>
      </c>
      <c r="R2062" s="44" t="str">
        <f>VLOOKUP(F2062,'Set up'!$A$2:$E$48,5,FALSE)</f>
        <v>Trsf</v>
      </c>
    </row>
    <row r="2063" spans="1:19" ht="15" hidden="1" customHeight="1" x14ac:dyDescent="0.35">
      <c r="A2063" s="4">
        <v>45174</v>
      </c>
      <c r="B2063" s="5">
        <f t="shared" si="705"/>
        <v>9</v>
      </c>
      <c r="C2063" s="5">
        <f t="shared" si="706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07"/>
        <v>45294</v>
      </c>
      <c r="L2063" s="5">
        <f t="shared" si="708"/>
        <v>1</v>
      </c>
      <c r="M2063" s="5">
        <f t="shared" si="709"/>
        <v>2024</v>
      </c>
      <c r="N2063" s="96">
        <v>9372</v>
      </c>
      <c r="P2063" s="6">
        <f t="shared" si="703"/>
        <v>9372</v>
      </c>
      <c r="Q2063" s="7">
        <f t="shared" si="710"/>
        <v>3561121.9500000016</v>
      </c>
      <c r="R2063" s="44" t="str">
        <f>VLOOKUP(F2063,'Set up'!$A$2:$E$48,5,FALSE)</f>
        <v>Trsf</v>
      </c>
    </row>
    <row r="2064" spans="1:19" ht="15" hidden="1" customHeight="1" x14ac:dyDescent="0.35">
      <c r="A2064" s="4">
        <v>45174</v>
      </c>
      <c r="B2064" s="5">
        <f t="shared" si="705"/>
        <v>9</v>
      </c>
      <c r="C2064" s="5">
        <f t="shared" si="706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07"/>
        <v>45294</v>
      </c>
      <c r="L2064" s="5">
        <f t="shared" si="708"/>
        <v>1</v>
      </c>
      <c r="M2064" s="5">
        <f t="shared" si="709"/>
        <v>2024</v>
      </c>
      <c r="N2064" s="96">
        <v>1800</v>
      </c>
      <c r="P2064" s="6">
        <f t="shared" si="703"/>
        <v>1800</v>
      </c>
      <c r="Q2064" s="7">
        <f t="shared" si="710"/>
        <v>3562921.9500000016</v>
      </c>
      <c r="R2064" s="44" t="str">
        <f>VLOOKUP(F2064,'Set up'!$A$2:$E$48,5,FALSE)</f>
        <v>Trsf</v>
      </c>
    </row>
    <row r="2065" spans="1:19" ht="15" hidden="1" customHeight="1" x14ac:dyDescent="0.35">
      <c r="A2065" s="4">
        <v>45174</v>
      </c>
      <c r="B2065" s="5">
        <f t="shared" si="705"/>
        <v>9</v>
      </c>
      <c r="C2065" s="5">
        <f t="shared" si="706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07"/>
        <v>45294</v>
      </c>
      <c r="L2065" s="5">
        <f t="shared" si="708"/>
        <v>1</v>
      </c>
      <c r="M2065" s="5">
        <f t="shared" si="709"/>
        <v>2024</v>
      </c>
      <c r="N2065" s="96">
        <v>575</v>
      </c>
      <c r="P2065" s="6">
        <f t="shared" si="703"/>
        <v>575</v>
      </c>
      <c r="Q2065" s="7">
        <f t="shared" si="710"/>
        <v>3563496.9500000016</v>
      </c>
      <c r="R2065" s="44" t="str">
        <f>VLOOKUP(F2065,'Set up'!$A$2:$E$48,5,FALSE)</f>
        <v>Trsf</v>
      </c>
    </row>
    <row r="2066" spans="1:19" ht="15" hidden="1" customHeight="1" x14ac:dyDescent="0.35">
      <c r="A2066" s="4">
        <v>45174</v>
      </c>
      <c r="B2066" s="5">
        <f t="shared" si="705"/>
        <v>9</v>
      </c>
      <c r="C2066" s="5">
        <f t="shared" si="706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07"/>
        <v>45294</v>
      </c>
      <c r="L2066" s="5">
        <f t="shared" si="708"/>
        <v>1</v>
      </c>
      <c r="M2066" s="5">
        <f t="shared" si="709"/>
        <v>2024</v>
      </c>
      <c r="N2066" s="96">
        <v>420</v>
      </c>
      <c r="P2066" s="6">
        <f t="shared" si="703"/>
        <v>420</v>
      </c>
      <c r="Q2066" s="7">
        <f t="shared" si="710"/>
        <v>3563916.9500000016</v>
      </c>
      <c r="R2066" s="44" t="str">
        <f>VLOOKUP(F2066,'Set up'!$A$2:$E$48,5,FALSE)</f>
        <v>Trsf</v>
      </c>
    </row>
    <row r="2067" spans="1:19" ht="15" hidden="1" customHeight="1" x14ac:dyDescent="0.35">
      <c r="A2067" s="4">
        <v>45174</v>
      </c>
      <c r="B2067" s="5">
        <f t="shared" si="705"/>
        <v>9</v>
      </c>
      <c r="C2067" s="5">
        <f t="shared" si="706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07"/>
        <v>45174</v>
      </c>
      <c r="L2067" s="5">
        <f t="shared" si="708"/>
        <v>9</v>
      </c>
      <c r="M2067" s="5">
        <f t="shared" si="709"/>
        <v>2023</v>
      </c>
      <c r="N2067" s="96">
        <v>1738</v>
      </c>
      <c r="O2067" s="6">
        <f t="shared" ref="O2067:O2074" si="712">-N2067</f>
        <v>-1738</v>
      </c>
      <c r="P2067" s="6">
        <f t="shared" si="703"/>
        <v>0</v>
      </c>
      <c r="Q2067" s="7">
        <f t="shared" si="710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hidden="1" customHeight="1" x14ac:dyDescent="0.35">
      <c r="A2068" s="4">
        <v>45175</v>
      </c>
      <c r="B2068" s="5">
        <f t="shared" si="705"/>
        <v>9</v>
      </c>
      <c r="C2068" s="5">
        <f t="shared" si="706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07"/>
        <v>45175</v>
      </c>
      <c r="L2068" s="5">
        <f t="shared" si="708"/>
        <v>9</v>
      </c>
      <c r="M2068" s="5">
        <f t="shared" si="709"/>
        <v>2023</v>
      </c>
      <c r="N2068" s="96">
        <v>3388</v>
      </c>
      <c r="O2068" s="6">
        <f t="shared" si="712"/>
        <v>-3388</v>
      </c>
      <c r="P2068" s="6">
        <f t="shared" si="703"/>
        <v>0</v>
      </c>
      <c r="Q2068" s="7">
        <f t="shared" si="710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hidden="1" customHeight="1" x14ac:dyDescent="0.35">
      <c r="A2069" s="4">
        <v>45175</v>
      </c>
      <c r="B2069" s="5">
        <f t="shared" si="705"/>
        <v>9</v>
      </c>
      <c r="C2069" s="5">
        <f t="shared" si="706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07"/>
        <v>45175</v>
      </c>
      <c r="L2069" s="5">
        <f t="shared" si="708"/>
        <v>9</v>
      </c>
      <c r="M2069" s="5">
        <f t="shared" si="709"/>
        <v>2023</v>
      </c>
      <c r="N2069" s="96">
        <v>1404</v>
      </c>
      <c r="O2069" s="6">
        <f t="shared" si="712"/>
        <v>-1404</v>
      </c>
      <c r="P2069" s="6">
        <f t="shared" si="703"/>
        <v>0</v>
      </c>
      <c r="Q2069" s="7">
        <f t="shared" si="710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hidden="1" customHeight="1" x14ac:dyDescent="0.35">
      <c r="A2070" s="4">
        <v>45175</v>
      </c>
      <c r="B2070" s="5">
        <f t="shared" si="705"/>
        <v>9</v>
      </c>
      <c r="C2070" s="5">
        <f t="shared" si="706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07"/>
        <v>45175</v>
      </c>
      <c r="L2070" s="5">
        <f t="shared" si="708"/>
        <v>9</v>
      </c>
      <c r="M2070" s="5">
        <f t="shared" si="709"/>
        <v>2023</v>
      </c>
      <c r="N2070" s="96">
        <v>645</v>
      </c>
      <c r="O2070" s="6">
        <f t="shared" si="712"/>
        <v>-645</v>
      </c>
      <c r="P2070" s="6">
        <f t="shared" si="703"/>
        <v>0</v>
      </c>
      <c r="Q2070" s="7">
        <f t="shared" si="710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hidden="1" customHeight="1" x14ac:dyDescent="0.35">
      <c r="A2071" s="4">
        <v>45175</v>
      </c>
      <c r="B2071" s="5">
        <f t="shared" si="705"/>
        <v>9</v>
      </c>
      <c r="C2071" s="5">
        <f t="shared" si="706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07"/>
        <v>45175</v>
      </c>
      <c r="L2071" s="5">
        <f t="shared" si="708"/>
        <v>9</v>
      </c>
      <c r="M2071" s="5">
        <f t="shared" si="709"/>
        <v>2023</v>
      </c>
      <c r="N2071" s="96">
        <v>320</v>
      </c>
      <c r="O2071" s="6">
        <f t="shared" si="712"/>
        <v>-320</v>
      </c>
      <c r="P2071" s="6">
        <f t="shared" si="703"/>
        <v>0</v>
      </c>
      <c r="Q2071" s="7">
        <f t="shared" si="710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hidden="1" customHeight="1" x14ac:dyDescent="0.35">
      <c r="A2072" s="4">
        <v>45175</v>
      </c>
      <c r="B2072" s="5">
        <f t="shared" si="705"/>
        <v>9</v>
      </c>
      <c r="C2072" s="5">
        <f t="shared" si="706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07"/>
        <v>45175</v>
      </c>
      <c r="L2072" s="5">
        <f t="shared" si="708"/>
        <v>9</v>
      </c>
      <c r="M2072" s="5">
        <f t="shared" si="709"/>
        <v>2023</v>
      </c>
      <c r="N2072" s="96">
        <v>165</v>
      </c>
      <c r="O2072" s="6">
        <f t="shared" si="712"/>
        <v>-165</v>
      </c>
      <c r="P2072" s="6">
        <f t="shared" si="703"/>
        <v>0</v>
      </c>
      <c r="Q2072" s="7">
        <f t="shared" si="710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hidden="1" customHeight="1" x14ac:dyDescent="0.35">
      <c r="A2073" s="4">
        <v>45175</v>
      </c>
      <c r="B2073" s="5">
        <f t="shared" si="705"/>
        <v>9</v>
      </c>
      <c r="C2073" s="5">
        <f t="shared" si="706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07"/>
        <v>45175</v>
      </c>
      <c r="L2073" s="5">
        <f t="shared" si="708"/>
        <v>9</v>
      </c>
      <c r="M2073" s="5">
        <f t="shared" si="709"/>
        <v>2023</v>
      </c>
      <c r="N2073" s="96">
        <v>95</v>
      </c>
      <c r="O2073" s="6">
        <f t="shared" si="712"/>
        <v>-95</v>
      </c>
      <c r="P2073" s="6">
        <f t="shared" si="703"/>
        <v>0</v>
      </c>
      <c r="Q2073" s="7">
        <f t="shared" si="710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hidden="1" customHeight="1" x14ac:dyDescent="0.35">
      <c r="A2074" s="4">
        <v>45175</v>
      </c>
      <c r="B2074" s="5">
        <f t="shared" si="705"/>
        <v>9</v>
      </c>
      <c r="C2074" s="5">
        <f t="shared" si="706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07"/>
        <v>45175</v>
      </c>
      <c r="L2074" s="5">
        <f t="shared" si="708"/>
        <v>9</v>
      </c>
      <c r="M2074" s="5">
        <f t="shared" si="709"/>
        <v>2023</v>
      </c>
      <c r="N2074" s="96">
        <v>62.5</v>
      </c>
      <c r="O2074" s="6">
        <f t="shared" si="712"/>
        <v>-62.5</v>
      </c>
      <c r="P2074" s="6">
        <f t="shared" si="703"/>
        <v>0</v>
      </c>
      <c r="Q2074" s="7">
        <f t="shared" si="710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hidden="1" customHeight="1" x14ac:dyDescent="0.35">
      <c r="A2075" s="4">
        <v>45176</v>
      </c>
      <c r="B2075" s="5">
        <f t="shared" si="705"/>
        <v>9</v>
      </c>
      <c r="C2075" s="5">
        <f t="shared" si="706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07"/>
        <v>45176</v>
      </c>
      <c r="L2075" s="5">
        <f t="shared" si="708"/>
        <v>9</v>
      </c>
      <c r="M2075" s="5">
        <f t="shared" si="709"/>
        <v>2023</v>
      </c>
      <c r="N2075" s="96">
        <v>1738</v>
      </c>
      <c r="P2075" s="6">
        <f t="shared" si="703"/>
        <v>1738</v>
      </c>
      <c r="Q2075" s="7">
        <f t="shared" si="710"/>
        <v>3573472.4500000016</v>
      </c>
      <c r="R2075" s="44" t="str">
        <f>VLOOKUP(F2075,'Set up'!$A$2:$E$48,5,FALSE)</f>
        <v>PD Chq</v>
      </c>
    </row>
    <row r="2076" spans="1:19" ht="15" hidden="1" customHeight="1" x14ac:dyDescent="0.35">
      <c r="A2076" s="4">
        <v>45176</v>
      </c>
      <c r="B2076" s="5">
        <f t="shared" si="705"/>
        <v>9</v>
      </c>
      <c r="C2076" s="5">
        <f t="shared" si="706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07"/>
        <v>45176</v>
      </c>
      <c r="L2076" s="5">
        <f t="shared" si="708"/>
        <v>9</v>
      </c>
      <c r="M2076" s="5">
        <f t="shared" si="709"/>
        <v>2023</v>
      </c>
      <c r="N2076" s="96">
        <v>468</v>
      </c>
      <c r="P2076" s="6">
        <f t="shared" si="703"/>
        <v>468</v>
      </c>
      <c r="Q2076" s="7">
        <f t="shared" si="710"/>
        <v>3573940.4500000016</v>
      </c>
      <c r="R2076" s="44" t="str">
        <f>VLOOKUP(F2076,'Set up'!$A$2:$E$48,5,FALSE)</f>
        <v>PD Chq</v>
      </c>
    </row>
    <row r="2077" spans="1:19" ht="15" hidden="1" customHeight="1" x14ac:dyDescent="0.35">
      <c r="A2077" s="4">
        <v>45176</v>
      </c>
      <c r="B2077" s="5">
        <f t="shared" si="705"/>
        <v>9</v>
      </c>
      <c r="C2077" s="5">
        <f t="shared" si="706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07"/>
        <v>45176</v>
      </c>
      <c r="L2077" s="5">
        <f t="shared" si="708"/>
        <v>9</v>
      </c>
      <c r="M2077" s="5">
        <f t="shared" si="709"/>
        <v>2023</v>
      </c>
      <c r="N2077" s="96">
        <v>95</v>
      </c>
      <c r="P2077" s="6">
        <f t="shared" si="703"/>
        <v>95</v>
      </c>
      <c r="Q2077" s="7">
        <f t="shared" si="710"/>
        <v>3574035.4500000016</v>
      </c>
      <c r="R2077" s="44" t="str">
        <f>VLOOKUP(F2077,'Set up'!$A$2:$E$48,5,FALSE)</f>
        <v>PD Chq</v>
      </c>
    </row>
    <row r="2078" spans="1:19" ht="15" hidden="1" customHeight="1" x14ac:dyDescent="0.35">
      <c r="A2078" s="4">
        <v>45176</v>
      </c>
      <c r="B2078" s="5">
        <f t="shared" si="705"/>
        <v>9</v>
      </c>
      <c r="C2078" s="5">
        <f t="shared" si="706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07"/>
        <v>45176</v>
      </c>
      <c r="L2078" s="5">
        <f t="shared" si="708"/>
        <v>9</v>
      </c>
      <c r="M2078" s="5">
        <f t="shared" si="709"/>
        <v>2023</v>
      </c>
      <c r="N2078" s="96">
        <v>312.5</v>
      </c>
      <c r="P2078" s="6">
        <f t="shared" si="703"/>
        <v>312.5</v>
      </c>
      <c r="Q2078" s="7">
        <f t="shared" si="710"/>
        <v>3574347.9500000016</v>
      </c>
      <c r="R2078" s="44" t="str">
        <f>VLOOKUP(F2078,'Set up'!$A$2:$E$48,5,FALSE)</f>
        <v>PD Chq</v>
      </c>
    </row>
    <row r="2079" spans="1:19" ht="15" hidden="1" customHeight="1" x14ac:dyDescent="0.35">
      <c r="A2079" s="4">
        <v>45177</v>
      </c>
      <c r="B2079" s="5">
        <f t="shared" si="705"/>
        <v>9</v>
      </c>
      <c r="C2079" s="5">
        <f t="shared" si="706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07"/>
        <v>45177</v>
      </c>
      <c r="L2079" s="5">
        <f t="shared" si="708"/>
        <v>9</v>
      </c>
      <c r="M2079" s="5">
        <f t="shared" si="709"/>
        <v>2023</v>
      </c>
      <c r="N2079" s="96">
        <v>1738</v>
      </c>
      <c r="P2079" s="6">
        <f t="shared" si="703"/>
        <v>1738</v>
      </c>
      <c r="Q2079" s="7">
        <f t="shared" si="710"/>
        <v>3576085.9500000016</v>
      </c>
      <c r="R2079" s="44" t="str">
        <f>VLOOKUP(F2079,'Set up'!$A$2:$E$48,5,FALSE)</f>
        <v>Trsf</v>
      </c>
    </row>
    <row r="2080" spans="1:19" ht="15" hidden="1" customHeight="1" x14ac:dyDescent="0.35">
      <c r="A2080" s="4">
        <v>45177</v>
      </c>
      <c r="B2080" s="5">
        <f t="shared" si="705"/>
        <v>9</v>
      </c>
      <c r="C2080" s="5">
        <f t="shared" si="706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07"/>
        <v>45177</v>
      </c>
      <c r="L2080" s="5">
        <f t="shared" si="708"/>
        <v>9</v>
      </c>
      <c r="M2080" s="5">
        <f t="shared" si="709"/>
        <v>2023</v>
      </c>
      <c r="N2080" s="96">
        <v>522.6</v>
      </c>
      <c r="P2080" s="6">
        <f t="shared" si="703"/>
        <v>522.6</v>
      </c>
      <c r="Q2080" s="7">
        <f t="shared" si="710"/>
        <v>3576608.5500000017</v>
      </c>
      <c r="R2080" s="44" t="str">
        <f>VLOOKUP(F2080,'Set up'!$A$2:$E$48,5,FALSE)</f>
        <v>Trsf</v>
      </c>
    </row>
    <row r="2081" spans="1:19" ht="15" hidden="1" customHeight="1" x14ac:dyDescent="0.35">
      <c r="A2081" s="4">
        <v>45177</v>
      </c>
      <c r="B2081" s="5">
        <f t="shared" si="705"/>
        <v>9</v>
      </c>
      <c r="C2081" s="5">
        <f t="shared" si="706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07"/>
        <v>45177</v>
      </c>
      <c r="L2081" s="5">
        <f t="shared" si="708"/>
        <v>9</v>
      </c>
      <c r="M2081" s="5">
        <f t="shared" si="709"/>
        <v>2023</v>
      </c>
      <c r="N2081" s="96">
        <v>250</v>
      </c>
      <c r="P2081" s="6">
        <f t="shared" si="703"/>
        <v>250</v>
      </c>
      <c r="Q2081" s="7">
        <f t="shared" si="710"/>
        <v>3576858.5500000017</v>
      </c>
      <c r="R2081" s="44" t="str">
        <f>VLOOKUP(F2081,'Set up'!$A$2:$E$48,5,FALSE)</f>
        <v>Trsf</v>
      </c>
    </row>
    <row r="2082" spans="1:19" ht="15" hidden="1" customHeight="1" x14ac:dyDescent="0.35">
      <c r="A2082" s="4">
        <v>45177</v>
      </c>
      <c r="B2082" s="5">
        <f t="shared" si="705"/>
        <v>9</v>
      </c>
      <c r="C2082" s="5">
        <f t="shared" si="706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07"/>
        <v>45177</v>
      </c>
      <c r="L2082" s="5">
        <f t="shared" si="708"/>
        <v>9</v>
      </c>
      <c r="M2082" s="5">
        <f t="shared" si="709"/>
        <v>2023</v>
      </c>
      <c r="N2082" s="96">
        <v>105</v>
      </c>
      <c r="P2082" s="6">
        <f t="shared" si="703"/>
        <v>105</v>
      </c>
      <c r="Q2082" s="7">
        <f t="shared" si="710"/>
        <v>3576963.5500000017</v>
      </c>
      <c r="R2082" s="44" t="str">
        <f>VLOOKUP(F2082,'Set up'!$A$2:$E$48,5,FALSE)</f>
        <v>Trsf</v>
      </c>
    </row>
    <row r="2083" spans="1:19" ht="15" hidden="1" customHeight="1" x14ac:dyDescent="0.35">
      <c r="A2083" s="4">
        <v>45177</v>
      </c>
      <c r="B2083" s="5">
        <f t="shared" si="705"/>
        <v>9</v>
      </c>
      <c r="C2083" s="5">
        <f t="shared" si="706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07"/>
        <v>45177</v>
      </c>
      <c r="L2083" s="5">
        <f t="shared" si="708"/>
        <v>9</v>
      </c>
      <c r="M2083" s="5">
        <f t="shared" si="709"/>
        <v>2023</v>
      </c>
      <c r="N2083" s="96">
        <v>390</v>
      </c>
      <c r="P2083" s="6">
        <f t="shared" si="703"/>
        <v>390</v>
      </c>
      <c r="Q2083" s="7">
        <f t="shared" si="710"/>
        <v>3577353.5500000017</v>
      </c>
      <c r="R2083" s="44" t="str">
        <f>VLOOKUP(F2083,'Set up'!$A$2:$E$48,5,FALSE)</f>
        <v>Trsf</v>
      </c>
    </row>
    <row r="2084" spans="1:19" ht="15" hidden="1" customHeight="1" x14ac:dyDescent="0.35">
      <c r="A2084" s="4">
        <v>45177</v>
      </c>
      <c r="B2084" s="5">
        <f t="shared" si="705"/>
        <v>9</v>
      </c>
      <c r="C2084" s="5">
        <f t="shared" si="706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07"/>
        <v>45237</v>
      </c>
      <c r="L2084" s="5">
        <f t="shared" si="708"/>
        <v>11</v>
      </c>
      <c r="M2084" s="5">
        <f t="shared" si="709"/>
        <v>2023</v>
      </c>
      <c r="N2084" s="96">
        <v>540</v>
      </c>
      <c r="O2084" s="6">
        <f t="shared" ref="O2084" si="713">-N2084</f>
        <v>-540</v>
      </c>
      <c r="P2084" s="6">
        <f t="shared" si="703"/>
        <v>0</v>
      </c>
      <c r="Q2084" s="7">
        <f t="shared" si="710"/>
        <v>3577893.5500000017</v>
      </c>
      <c r="R2084" s="44" t="str">
        <f>VLOOKUP(F2084,'Set up'!$A$2:$E$48,5,FALSE)</f>
        <v>Chq</v>
      </c>
      <c r="S2084" s="1" t="s">
        <v>2332</v>
      </c>
    </row>
    <row r="2085" spans="1:19" ht="15" customHeight="1" x14ac:dyDescent="0.35">
      <c r="A2085" s="4">
        <v>45178</v>
      </c>
      <c r="B2085" s="5">
        <f t="shared" si="705"/>
        <v>9</v>
      </c>
      <c r="C2085" s="5">
        <f t="shared" si="706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07"/>
        <v>45178</v>
      </c>
      <c r="L2085" s="5">
        <f t="shared" si="708"/>
        <v>9</v>
      </c>
      <c r="M2085" s="5">
        <f t="shared" si="709"/>
        <v>2023</v>
      </c>
      <c r="N2085" s="96">
        <v>125</v>
      </c>
      <c r="P2085" s="6">
        <f t="shared" si="703"/>
        <v>125</v>
      </c>
      <c r="Q2085" s="7">
        <f t="shared" si="710"/>
        <v>3578018.5500000017</v>
      </c>
      <c r="R2085" s="44" t="str">
        <f>VLOOKUP(F2085,'Set up'!$A$2:$E$48,5,FALSE)</f>
        <v>Trsf</v>
      </c>
    </row>
    <row r="2086" spans="1:19" ht="15" customHeight="1" x14ac:dyDescent="0.35">
      <c r="A2086" s="4">
        <v>45178</v>
      </c>
      <c r="B2086" s="5">
        <f t="shared" si="705"/>
        <v>9</v>
      </c>
      <c r="C2086" s="5">
        <f t="shared" si="706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07"/>
        <v>45178</v>
      </c>
      <c r="L2086" s="5">
        <f t="shared" si="708"/>
        <v>9</v>
      </c>
      <c r="M2086" s="5">
        <f t="shared" si="709"/>
        <v>2023</v>
      </c>
      <c r="N2086" s="96">
        <v>3212</v>
      </c>
      <c r="P2086" s="6">
        <f t="shared" si="703"/>
        <v>3212</v>
      </c>
      <c r="Q2086" s="7">
        <f t="shared" si="710"/>
        <v>3581230.5500000017</v>
      </c>
      <c r="R2086" s="44" t="str">
        <f>VLOOKUP(F2086,'Set up'!$A$2:$E$48,5,FALSE)</f>
        <v>Trsf</v>
      </c>
    </row>
    <row r="2087" spans="1:19" ht="15" customHeight="1" x14ac:dyDescent="0.35">
      <c r="A2087" s="4">
        <v>45178</v>
      </c>
      <c r="B2087" s="5">
        <f t="shared" si="705"/>
        <v>9</v>
      </c>
      <c r="C2087" s="5">
        <f t="shared" si="706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07"/>
        <v>45178</v>
      </c>
      <c r="L2087" s="5">
        <f t="shared" si="708"/>
        <v>9</v>
      </c>
      <c r="M2087" s="5">
        <f t="shared" si="709"/>
        <v>2023</v>
      </c>
      <c r="N2087" s="96">
        <v>1134</v>
      </c>
      <c r="P2087" s="6">
        <f t="shared" si="703"/>
        <v>1134</v>
      </c>
      <c r="Q2087" s="7">
        <f t="shared" si="710"/>
        <v>3582364.5500000017</v>
      </c>
      <c r="R2087" s="44" t="str">
        <f>VLOOKUP(F2087,'Set up'!$A$2:$E$48,5,FALSE)</f>
        <v>Trsf</v>
      </c>
    </row>
    <row r="2088" spans="1:19" ht="15" customHeight="1" x14ac:dyDescent="0.35">
      <c r="A2088" s="4">
        <v>45178</v>
      </c>
      <c r="B2088" s="5">
        <f t="shared" si="705"/>
        <v>9</v>
      </c>
      <c r="C2088" s="5">
        <f t="shared" si="706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07"/>
        <v>45178</v>
      </c>
      <c r="L2088" s="5">
        <f t="shared" si="708"/>
        <v>9</v>
      </c>
      <c r="M2088" s="5">
        <f t="shared" si="709"/>
        <v>2023</v>
      </c>
      <c r="N2088" s="96">
        <v>400</v>
      </c>
      <c r="P2088" s="6">
        <f t="shared" si="703"/>
        <v>400</v>
      </c>
      <c r="Q2088" s="7">
        <f t="shared" si="710"/>
        <v>3582764.5500000017</v>
      </c>
      <c r="R2088" s="44" t="str">
        <f>VLOOKUP(F2088,'Set up'!$A$2:$E$48,5,FALSE)</f>
        <v>Trsf</v>
      </c>
    </row>
    <row r="2089" spans="1:19" ht="15" customHeight="1" x14ac:dyDescent="0.35">
      <c r="A2089" s="4">
        <v>45178</v>
      </c>
      <c r="B2089" s="5">
        <f t="shared" si="705"/>
        <v>9</v>
      </c>
      <c r="C2089" s="5">
        <f t="shared" si="706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07"/>
        <v>45178</v>
      </c>
      <c r="L2089" s="5">
        <f t="shared" si="708"/>
        <v>9</v>
      </c>
      <c r="M2089" s="5">
        <f t="shared" si="709"/>
        <v>2023</v>
      </c>
      <c r="N2089" s="96">
        <v>1000</v>
      </c>
      <c r="P2089" s="6">
        <f t="shared" si="703"/>
        <v>1000</v>
      </c>
      <c r="Q2089" s="7">
        <f t="shared" si="710"/>
        <v>3583764.5500000017</v>
      </c>
      <c r="R2089" s="44" t="str">
        <f>VLOOKUP(F2089,'Set up'!$A$2:$E$48,5,FALSE)</f>
        <v>Trsf</v>
      </c>
    </row>
    <row r="2090" spans="1:19" ht="15" hidden="1" customHeight="1" x14ac:dyDescent="0.35">
      <c r="A2090" s="4">
        <v>45178</v>
      </c>
      <c r="B2090" s="5">
        <f t="shared" si="705"/>
        <v>9</v>
      </c>
      <c r="C2090" s="5">
        <f t="shared" si="706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07"/>
        <v>45178</v>
      </c>
      <c r="L2090" s="5">
        <f t="shared" si="708"/>
        <v>9</v>
      </c>
      <c r="M2090" s="5">
        <f t="shared" si="709"/>
        <v>2023</v>
      </c>
      <c r="N2090" s="96">
        <v>48</v>
      </c>
      <c r="O2090" s="6">
        <f t="shared" ref="O2090:O2093" si="714">-N2090</f>
        <v>-48</v>
      </c>
      <c r="P2090" s="6">
        <f t="shared" si="703"/>
        <v>0</v>
      </c>
      <c r="Q2090" s="7">
        <f t="shared" si="710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hidden="1" customHeight="1" x14ac:dyDescent="0.35">
      <c r="A2091" s="4">
        <v>45180</v>
      </c>
      <c r="B2091" s="5">
        <f t="shared" si="705"/>
        <v>9</v>
      </c>
      <c r="C2091" s="5">
        <f t="shared" si="706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07"/>
        <v>45180</v>
      </c>
      <c r="L2091" s="5">
        <f t="shared" si="708"/>
        <v>9</v>
      </c>
      <c r="M2091" s="5">
        <f t="shared" si="709"/>
        <v>2023</v>
      </c>
      <c r="N2091" s="96">
        <v>1738</v>
      </c>
      <c r="O2091" s="6">
        <f t="shared" si="714"/>
        <v>-1738</v>
      </c>
      <c r="P2091" s="6">
        <f t="shared" si="703"/>
        <v>0</v>
      </c>
      <c r="Q2091" s="7">
        <f t="shared" si="710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hidden="1" customHeight="1" x14ac:dyDescent="0.35">
      <c r="A2092" s="4">
        <v>45180</v>
      </c>
      <c r="B2092" s="5">
        <f t="shared" si="705"/>
        <v>9</v>
      </c>
      <c r="C2092" s="5">
        <f t="shared" si="706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07"/>
        <v>45180</v>
      </c>
      <c r="L2092" s="5">
        <f t="shared" si="708"/>
        <v>9</v>
      </c>
      <c r="M2092" s="5">
        <f t="shared" si="709"/>
        <v>2023</v>
      </c>
      <c r="N2092" s="96">
        <v>48</v>
      </c>
      <c r="O2092" s="6">
        <f t="shared" si="714"/>
        <v>-48</v>
      </c>
      <c r="P2092" s="6">
        <f t="shared" si="703"/>
        <v>0</v>
      </c>
      <c r="Q2092" s="7">
        <f t="shared" si="710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hidden="1" customHeight="1" x14ac:dyDescent="0.35">
      <c r="A2093" s="4">
        <v>45180</v>
      </c>
      <c r="B2093" s="5">
        <f t="shared" si="705"/>
        <v>9</v>
      </c>
      <c r="C2093" s="5">
        <f t="shared" si="706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07"/>
        <v>45180</v>
      </c>
      <c r="L2093" s="5">
        <f t="shared" si="708"/>
        <v>9</v>
      </c>
      <c r="M2093" s="5">
        <f t="shared" si="709"/>
        <v>2023</v>
      </c>
      <c r="N2093" s="96">
        <v>340</v>
      </c>
      <c r="O2093" s="6">
        <f t="shared" si="714"/>
        <v>-340</v>
      </c>
      <c r="P2093" s="6">
        <f t="shared" si="703"/>
        <v>0</v>
      </c>
      <c r="Q2093" s="7">
        <f t="shared" si="710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hidden="1" customHeight="1" x14ac:dyDescent="0.35">
      <c r="A2094" s="4">
        <v>45181</v>
      </c>
      <c r="B2094" s="5">
        <f t="shared" si="705"/>
        <v>9</v>
      </c>
      <c r="C2094" s="5">
        <f t="shared" si="706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07"/>
        <v>45181</v>
      </c>
      <c r="L2094" s="5">
        <f t="shared" si="708"/>
        <v>9</v>
      </c>
      <c r="M2094" s="5">
        <f t="shared" si="709"/>
        <v>2023</v>
      </c>
      <c r="N2094" s="96">
        <v>1738</v>
      </c>
      <c r="O2094" s="6">
        <f>-6.7-1731.3</f>
        <v>-1738</v>
      </c>
      <c r="P2094" s="6">
        <f t="shared" ref="P2094:P2118" si="715">SUM(N2094+O2094)</f>
        <v>0</v>
      </c>
      <c r="Q2094" s="7">
        <f t="shared" si="710"/>
        <v>3587676.5500000017</v>
      </c>
      <c r="R2094" s="44" t="str">
        <f>VLOOKUP(F2094,'Set up'!$A$2:$E$48,5,FALSE)</f>
        <v>Trsf</v>
      </c>
      <c r="S2094" s="1" t="s">
        <v>2337</v>
      </c>
    </row>
    <row r="2095" spans="1:19" ht="15" hidden="1" customHeight="1" x14ac:dyDescent="0.35">
      <c r="A2095" s="4">
        <v>45181</v>
      </c>
      <c r="B2095" s="5">
        <f t="shared" si="705"/>
        <v>9</v>
      </c>
      <c r="C2095" s="5">
        <f t="shared" si="706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07"/>
        <v>45181</v>
      </c>
      <c r="L2095" s="5">
        <f t="shared" si="708"/>
        <v>9</v>
      </c>
      <c r="M2095" s="5">
        <f t="shared" si="709"/>
        <v>2023</v>
      </c>
      <c r="N2095" s="96">
        <v>219</v>
      </c>
      <c r="O2095" s="6">
        <f t="shared" ref="O2095" si="716">-N2095</f>
        <v>-219</v>
      </c>
      <c r="P2095" s="6">
        <f t="shared" si="715"/>
        <v>0</v>
      </c>
      <c r="Q2095" s="7">
        <f t="shared" si="710"/>
        <v>3587895.5500000017</v>
      </c>
      <c r="R2095" s="44" t="str">
        <f>VLOOKUP(F2095,'Set up'!$A$2:$E$48,5,FALSE)</f>
        <v>Trsf</v>
      </c>
      <c r="S2095" s="1" t="s">
        <v>2338</v>
      </c>
    </row>
    <row r="2096" spans="1:19" ht="15" hidden="1" customHeight="1" x14ac:dyDescent="0.35">
      <c r="A2096" s="4">
        <v>45181</v>
      </c>
      <c r="B2096" s="5">
        <f t="shared" si="705"/>
        <v>9</v>
      </c>
      <c r="C2096" s="5">
        <f t="shared" si="706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07"/>
        <v>45181</v>
      </c>
      <c r="L2096" s="5">
        <f t="shared" si="708"/>
        <v>9</v>
      </c>
      <c r="M2096" s="5">
        <f t="shared" si="709"/>
        <v>2023</v>
      </c>
      <c r="N2096" s="96">
        <v>438</v>
      </c>
      <c r="O2096" s="6">
        <f>-49.7</f>
        <v>-49.7</v>
      </c>
      <c r="P2096" s="6">
        <f t="shared" si="715"/>
        <v>388.3</v>
      </c>
      <c r="Q2096" s="7">
        <f t="shared" si="710"/>
        <v>3588333.5500000017</v>
      </c>
      <c r="R2096" s="44" t="str">
        <f>VLOOKUP(F2096,'Set up'!$A$2:$E$48,5,FALSE)</f>
        <v>Trsf</v>
      </c>
      <c r="S2096" s="1" t="s">
        <v>2339</v>
      </c>
    </row>
    <row r="2097" spans="1:19" ht="15" hidden="1" customHeight="1" x14ac:dyDescent="0.35">
      <c r="A2097" s="4">
        <v>45181</v>
      </c>
      <c r="B2097" s="5">
        <f t="shared" si="705"/>
        <v>9</v>
      </c>
      <c r="C2097" s="5">
        <f t="shared" si="706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07"/>
        <v>45181</v>
      </c>
      <c r="L2097" s="5">
        <f t="shared" si="708"/>
        <v>9</v>
      </c>
      <c r="M2097" s="5">
        <f t="shared" si="709"/>
        <v>2023</v>
      </c>
      <c r="N2097" s="96">
        <v>236</v>
      </c>
      <c r="P2097" s="6">
        <f t="shared" si="715"/>
        <v>236</v>
      </c>
      <c r="Q2097" s="7">
        <f t="shared" si="710"/>
        <v>3588569.5500000017</v>
      </c>
      <c r="R2097" s="44" t="str">
        <f>VLOOKUP(F2097,'Set up'!$A$2:$E$48,5,FALSE)</f>
        <v>Trsf</v>
      </c>
    </row>
    <row r="2098" spans="1:19" ht="15" hidden="1" customHeight="1" x14ac:dyDescent="0.35">
      <c r="A2098" s="4">
        <v>45181</v>
      </c>
      <c r="B2098" s="5">
        <f t="shared" si="705"/>
        <v>9</v>
      </c>
      <c r="C2098" s="5">
        <f t="shared" si="706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07"/>
        <v>45181</v>
      </c>
      <c r="L2098" s="5">
        <f t="shared" si="708"/>
        <v>9</v>
      </c>
      <c r="M2098" s="5">
        <f t="shared" si="709"/>
        <v>2023</v>
      </c>
      <c r="N2098" s="96">
        <v>190</v>
      </c>
      <c r="P2098" s="6">
        <f t="shared" si="715"/>
        <v>190</v>
      </c>
      <c r="Q2098" s="7">
        <f t="shared" si="710"/>
        <v>3588759.5500000017</v>
      </c>
      <c r="R2098" s="44" t="str">
        <f>VLOOKUP(F2098,'Set up'!$A$2:$E$48,5,FALSE)</f>
        <v>Trsf</v>
      </c>
    </row>
    <row r="2099" spans="1:19" ht="15" hidden="1" customHeight="1" x14ac:dyDescent="0.35">
      <c r="A2099" s="4">
        <v>45181</v>
      </c>
      <c r="B2099" s="5">
        <f t="shared" si="705"/>
        <v>9</v>
      </c>
      <c r="C2099" s="5">
        <f t="shared" si="706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07"/>
        <v>45181</v>
      </c>
      <c r="L2099" s="5">
        <f t="shared" si="708"/>
        <v>9</v>
      </c>
      <c r="M2099" s="5">
        <f t="shared" si="709"/>
        <v>2023</v>
      </c>
      <c r="N2099" s="96">
        <v>125</v>
      </c>
      <c r="P2099" s="6">
        <f t="shared" si="715"/>
        <v>125</v>
      </c>
      <c r="Q2099" s="7">
        <f t="shared" si="710"/>
        <v>3588884.5500000017</v>
      </c>
      <c r="R2099" s="44" t="str">
        <f>VLOOKUP(F2099,'Set up'!$A$2:$E$48,5,FALSE)</f>
        <v>Trsf</v>
      </c>
    </row>
    <row r="2100" spans="1:19" ht="15" hidden="1" customHeight="1" x14ac:dyDescent="0.35">
      <c r="A2100" s="4">
        <v>45181</v>
      </c>
      <c r="B2100" s="5">
        <f t="shared" si="705"/>
        <v>9</v>
      </c>
      <c r="C2100" s="5">
        <f t="shared" si="706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07"/>
        <v>45181</v>
      </c>
      <c r="L2100" s="5">
        <f t="shared" si="708"/>
        <v>9</v>
      </c>
      <c r="M2100" s="5">
        <f t="shared" si="709"/>
        <v>2023</v>
      </c>
      <c r="N2100" s="96">
        <v>834</v>
      </c>
      <c r="P2100" s="6">
        <f t="shared" si="715"/>
        <v>834</v>
      </c>
      <c r="Q2100" s="7">
        <f t="shared" si="710"/>
        <v>3589718.5500000017</v>
      </c>
      <c r="R2100" s="44" t="str">
        <f>VLOOKUP(F2100,'Set up'!$A$2:$E$48,5,FALSE)</f>
        <v>Trsf</v>
      </c>
    </row>
    <row r="2101" spans="1:19" ht="15" hidden="1" customHeight="1" x14ac:dyDescent="0.35">
      <c r="A2101" s="4">
        <v>45180</v>
      </c>
      <c r="B2101" s="5">
        <f t="shared" si="705"/>
        <v>9</v>
      </c>
      <c r="C2101" s="5">
        <f t="shared" si="706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07"/>
        <v>45225</v>
      </c>
      <c r="L2101" s="5">
        <f t="shared" si="708"/>
        <v>10</v>
      </c>
      <c r="M2101" s="5">
        <f t="shared" si="709"/>
        <v>2023</v>
      </c>
      <c r="N2101" s="96">
        <v>1870</v>
      </c>
      <c r="O2101" s="6">
        <f>-N2101</f>
        <v>-1870</v>
      </c>
      <c r="P2101" s="6">
        <f t="shared" si="715"/>
        <v>0</v>
      </c>
      <c r="Q2101" s="7">
        <f t="shared" si="710"/>
        <v>3591588.5500000017</v>
      </c>
      <c r="R2101" s="44" t="str">
        <f>VLOOKUP(F2101,'Set up'!$A$2:$E$48,5,FALSE)</f>
        <v>PD Chq</v>
      </c>
      <c r="S2101" s="1" t="s">
        <v>2085</v>
      </c>
    </row>
    <row r="2102" spans="1:19" ht="15" hidden="1" customHeight="1" x14ac:dyDescent="0.35">
      <c r="A2102" s="4">
        <v>45180</v>
      </c>
      <c r="B2102" s="5">
        <f t="shared" si="705"/>
        <v>9</v>
      </c>
      <c r="C2102" s="5">
        <f t="shared" si="706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07"/>
        <v>45225</v>
      </c>
      <c r="L2102" s="5">
        <f t="shared" si="708"/>
        <v>10</v>
      </c>
      <c r="M2102" s="5">
        <f t="shared" si="709"/>
        <v>2023</v>
      </c>
      <c r="N2102" s="96">
        <v>220</v>
      </c>
      <c r="O2102" s="6">
        <f>-N2102</f>
        <v>-220</v>
      </c>
      <c r="P2102" s="6">
        <f t="shared" si="715"/>
        <v>0</v>
      </c>
      <c r="Q2102" s="7">
        <f t="shared" si="710"/>
        <v>3591808.5500000017</v>
      </c>
      <c r="R2102" s="44" t="str">
        <f>VLOOKUP(F2102,'Set up'!$A$2:$E$48,5,FALSE)</f>
        <v>PD Chq</v>
      </c>
      <c r="S2102" s="1" t="s">
        <v>2086</v>
      </c>
    </row>
    <row r="2103" spans="1:19" ht="15" hidden="1" customHeight="1" x14ac:dyDescent="0.35">
      <c r="A2103" s="4">
        <v>45183</v>
      </c>
      <c r="B2103" s="5">
        <f t="shared" si="705"/>
        <v>9</v>
      </c>
      <c r="C2103" s="5">
        <f t="shared" si="706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07"/>
        <v>45183</v>
      </c>
      <c r="L2103" s="5">
        <f t="shared" si="708"/>
        <v>9</v>
      </c>
      <c r="M2103" s="5">
        <f t="shared" si="709"/>
        <v>2023</v>
      </c>
      <c r="N2103" s="96">
        <v>5082</v>
      </c>
      <c r="O2103" s="6">
        <f t="shared" ref="O2103:O2108" si="717">-N2103</f>
        <v>-5082</v>
      </c>
      <c r="P2103" s="6">
        <f t="shared" si="715"/>
        <v>0</v>
      </c>
      <c r="Q2103" s="7">
        <f t="shared" si="710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hidden="1" customHeight="1" x14ac:dyDescent="0.35">
      <c r="A2104" s="4">
        <v>45183</v>
      </c>
      <c r="B2104" s="5">
        <f t="shared" si="705"/>
        <v>9</v>
      </c>
      <c r="C2104" s="5">
        <f t="shared" si="706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07"/>
        <v>45183</v>
      </c>
      <c r="L2104" s="5">
        <f t="shared" si="708"/>
        <v>9</v>
      </c>
      <c r="M2104" s="5">
        <f t="shared" si="709"/>
        <v>2023</v>
      </c>
      <c r="N2104" s="96">
        <v>1170</v>
      </c>
      <c r="O2104" s="6">
        <f t="shared" si="717"/>
        <v>-1170</v>
      </c>
      <c r="P2104" s="6">
        <f t="shared" si="715"/>
        <v>0</v>
      </c>
      <c r="Q2104" s="7">
        <f t="shared" si="710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hidden="1" customHeight="1" x14ac:dyDescent="0.35">
      <c r="A2105" s="4">
        <v>45183</v>
      </c>
      <c r="B2105" s="5">
        <f t="shared" si="705"/>
        <v>9</v>
      </c>
      <c r="C2105" s="5">
        <f t="shared" si="706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07"/>
        <v>45183</v>
      </c>
      <c r="L2105" s="5">
        <f t="shared" si="708"/>
        <v>9</v>
      </c>
      <c r="M2105" s="5">
        <f t="shared" si="709"/>
        <v>2023</v>
      </c>
      <c r="N2105" s="96">
        <v>645</v>
      </c>
      <c r="O2105" s="6">
        <f t="shared" si="717"/>
        <v>-645</v>
      </c>
      <c r="P2105" s="6">
        <f t="shared" si="715"/>
        <v>0</v>
      </c>
      <c r="Q2105" s="7">
        <f t="shared" si="710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hidden="1" customHeight="1" x14ac:dyDescent="0.35">
      <c r="A2106" s="4">
        <v>45183</v>
      </c>
      <c r="B2106" s="5">
        <f t="shared" si="705"/>
        <v>9</v>
      </c>
      <c r="C2106" s="5">
        <f t="shared" si="706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07"/>
        <v>45183</v>
      </c>
      <c r="L2106" s="5">
        <f t="shared" si="708"/>
        <v>9</v>
      </c>
      <c r="M2106" s="5">
        <f t="shared" si="709"/>
        <v>2023</v>
      </c>
      <c r="N2106" s="96">
        <v>640</v>
      </c>
      <c r="O2106" s="6">
        <f t="shared" si="717"/>
        <v>-640</v>
      </c>
      <c r="P2106" s="6">
        <f t="shared" si="715"/>
        <v>0</v>
      </c>
      <c r="Q2106" s="7">
        <f t="shared" si="710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hidden="1" customHeight="1" x14ac:dyDescent="0.35">
      <c r="A2107" s="4">
        <v>45183</v>
      </c>
      <c r="B2107" s="5">
        <f t="shared" si="705"/>
        <v>9</v>
      </c>
      <c r="C2107" s="5">
        <f t="shared" si="706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07"/>
        <v>45183</v>
      </c>
      <c r="L2107" s="5">
        <f t="shared" si="708"/>
        <v>9</v>
      </c>
      <c r="M2107" s="5">
        <f t="shared" si="709"/>
        <v>2023</v>
      </c>
      <c r="N2107" s="96">
        <v>330</v>
      </c>
      <c r="O2107" s="6">
        <f t="shared" si="717"/>
        <v>-330</v>
      </c>
      <c r="P2107" s="6">
        <f t="shared" si="715"/>
        <v>0</v>
      </c>
      <c r="Q2107" s="7">
        <f t="shared" si="710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hidden="1" customHeight="1" x14ac:dyDescent="0.35">
      <c r="A2108" s="4">
        <v>45183</v>
      </c>
      <c r="B2108" s="5">
        <f t="shared" ref="B2108:B2118" si="718">MONTH(A2108)</f>
        <v>9</v>
      </c>
      <c r="C2108" s="5">
        <f t="shared" ref="C2108:C2118" si="719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20">A2108+J2108</f>
        <v>45183</v>
      </c>
      <c r="L2108" s="5">
        <f t="shared" ref="L2108:L2118" si="721">MONTH(K2108)</f>
        <v>9</v>
      </c>
      <c r="M2108" s="5">
        <f t="shared" ref="M2108:M2118" si="722">YEAR(K2108)</f>
        <v>2023</v>
      </c>
      <c r="N2108" s="96">
        <v>95</v>
      </c>
      <c r="O2108" s="6">
        <f t="shared" si="717"/>
        <v>-95</v>
      </c>
      <c r="P2108" s="6">
        <f t="shared" si="715"/>
        <v>0</v>
      </c>
      <c r="Q2108" s="7">
        <f t="shared" ref="Q2108:Q2118" si="723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hidden="1" customHeight="1" x14ac:dyDescent="0.35">
      <c r="A2109" s="4">
        <v>45183</v>
      </c>
      <c r="B2109" s="5">
        <f t="shared" si="718"/>
        <v>9</v>
      </c>
      <c r="C2109" s="5">
        <f t="shared" si="719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20"/>
        <v>45183</v>
      </c>
      <c r="L2109" s="5">
        <f t="shared" si="721"/>
        <v>9</v>
      </c>
      <c r="M2109" s="5">
        <f t="shared" si="722"/>
        <v>2023</v>
      </c>
      <c r="N2109" s="96">
        <v>125</v>
      </c>
      <c r="O2109" s="6">
        <f t="shared" ref="O2109" si="724">-N2109</f>
        <v>-125</v>
      </c>
      <c r="P2109" s="6">
        <f t="shared" si="715"/>
        <v>0</v>
      </c>
      <c r="Q2109" s="7">
        <f t="shared" si="723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718"/>
        <v>9</v>
      </c>
      <c r="C2110" s="5">
        <f t="shared" si="719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20"/>
        <v>45182</v>
      </c>
      <c r="L2110" s="5">
        <f t="shared" si="721"/>
        <v>9</v>
      </c>
      <c r="M2110" s="5">
        <f t="shared" si="722"/>
        <v>2023</v>
      </c>
      <c r="N2110" s="96">
        <v>125</v>
      </c>
      <c r="P2110" s="6">
        <f t="shared" si="715"/>
        <v>125</v>
      </c>
      <c r="Q2110" s="7">
        <f t="shared" si="723"/>
        <v>3600020.5500000017</v>
      </c>
      <c r="R2110" s="44" t="str">
        <f>VLOOKUP(F2110,'Set up'!$A$2:$E$48,5,FALSE)</f>
        <v>Trsf</v>
      </c>
    </row>
    <row r="2111" spans="1:19" ht="15" customHeight="1" x14ac:dyDescent="0.35">
      <c r="A2111" s="4">
        <v>45182</v>
      </c>
      <c r="B2111" s="5">
        <f t="shared" si="718"/>
        <v>9</v>
      </c>
      <c r="C2111" s="5">
        <f t="shared" si="719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20"/>
        <v>45182</v>
      </c>
      <c r="L2111" s="5">
        <f t="shared" si="721"/>
        <v>9</v>
      </c>
      <c r="M2111" s="5">
        <f t="shared" si="722"/>
        <v>2023</v>
      </c>
      <c r="N2111" s="96">
        <v>3212</v>
      </c>
      <c r="P2111" s="6">
        <f t="shared" si="715"/>
        <v>3212</v>
      </c>
      <c r="Q2111" s="7">
        <f t="shared" si="723"/>
        <v>3603232.5500000017</v>
      </c>
      <c r="R2111" s="44" t="str">
        <f>VLOOKUP(F2111,'Set up'!$A$2:$E$48,5,FALSE)</f>
        <v>Trsf</v>
      </c>
    </row>
    <row r="2112" spans="1:19" ht="15" customHeight="1" x14ac:dyDescent="0.35">
      <c r="A2112" s="4">
        <v>45182</v>
      </c>
      <c r="B2112" s="5">
        <f t="shared" si="718"/>
        <v>9</v>
      </c>
      <c r="C2112" s="5">
        <f t="shared" si="719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20"/>
        <v>45182</v>
      </c>
      <c r="L2112" s="5">
        <f t="shared" si="721"/>
        <v>9</v>
      </c>
      <c r="M2112" s="5">
        <f t="shared" si="722"/>
        <v>2023</v>
      </c>
      <c r="N2112" s="96">
        <v>1134</v>
      </c>
      <c r="P2112" s="6">
        <f t="shared" si="715"/>
        <v>1134</v>
      </c>
      <c r="Q2112" s="7">
        <f t="shared" si="723"/>
        <v>3604366.5500000017</v>
      </c>
      <c r="R2112" s="44" t="str">
        <f>VLOOKUP(F2112,'Set up'!$A$2:$E$48,5,FALSE)</f>
        <v>Trsf</v>
      </c>
    </row>
    <row r="2113" spans="1:19" ht="15" customHeight="1" x14ac:dyDescent="0.35">
      <c r="A2113" s="4">
        <v>45182</v>
      </c>
      <c r="B2113" s="5">
        <f t="shared" si="718"/>
        <v>9</v>
      </c>
      <c r="C2113" s="5">
        <f t="shared" si="719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20"/>
        <v>45182</v>
      </c>
      <c r="L2113" s="5">
        <f t="shared" si="721"/>
        <v>9</v>
      </c>
      <c r="M2113" s="5">
        <f t="shared" si="722"/>
        <v>2023</v>
      </c>
      <c r="N2113" s="96">
        <v>600</v>
      </c>
      <c r="P2113" s="6">
        <f t="shared" si="715"/>
        <v>600</v>
      </c>
      <c r="Q2113" s="7">
        <f t="shared" si="723"/>
        <v>3604966.5500000017</v>
      </c>
      <c r="R2113" s="44" t="str">
        <f>VLOOKUP(F2113,'Set up'!$A$2:$E$48,5,FALSE)</f>
        <v>Trsf</v>
      </c>
    </row>
    <row r="2114" spans="1:19" ht="15" customHeight="1" x14ac:dyDescent="0.35">
      <c r="A2114" s="4">
        <v>45182</v>
      </c>
      <c r="B2114" s="5">
        <f t="shared" si="718"/>
        <v>9</v>
      </c>
      <c r="C2114" s="5">
        <f t="shared" si="719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20"/>
        <v>45182</v>
      </c>
      <c r="L2114" s="5">
        <f t="shared" si="721"/>
        <v>9</v>
      </c>
      <c r="M2114" s="5">
        <f t="shared" si="722"/>
        <v>2023</v>
      </c>
      <c r="N2114" s="96">
        <v>380</v>
      </c>
      <c r="P2114" s="6">
        <f t="shared" si="715"/>
        <v>380</v>
      </c>
      <c r="Q2114" s="7">
        <f t="shared" si="723"/>
        <v>3605346.5500000017</v>
      </c>
      <c r="R2114" s="44" t="str">
        <f>VLOOKUP(F2114,'Set up'!$A$2:$E$48,5,FALSE)</f>
        <v>Trsf</v>
      </c>
    </row>
    <row r="2115" spans="1:19" ht="15" hidden="1" customHeight="1" x14ac:dyDescent="0.35">
      <c r="A2115" s="4">
        <v>45182</v>
      </c>
      <c r="B2115" s="5">
        <f t="shared" si="718"/>
        <v>9</v>
      </c>
      <c r="C2115" s="5">
        <f t="shared" si="719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20"/>
        <v>45182</v>
      </c>
      <c r="L2115" s="5">
        <f t="shared" si="721"/>
        <v>9</v>
      </c>
      <c r="M2115" s="5">
        <f t="shared" si="722"/>
        <v>2023</v>
      </c>
      <c r="N2115" s="96">
        <v>322.5</v>
      </c>
      <c r="P2115" s="6">
        <f t="shared" si="715"/>
        <v>322.5</v>
      </c>
      <c r="Q2115" s="7">
        <f t="shared" si="723"/>
        <v>3605669.0500000017</v>
      </c>
      <c r="R2115" s="44" t="str">
        <f>VLOOKUP(F2115,'Set up'!$A$2:$E$48,5,FALSE)</f>
        <v>Trsf</v>
      </c>
    </row>
    <row r="2116" spans="1:19" ht="15" customHeight="1" x14ac:dyDescent="0.35">
      <c r="A2116" s="4">
        <v>45184</v>
      </c>
      <c r="B2116" s="5">
        <f t="shared" si="718"/>
        <v>9</v>
      </c>
      <c r="C2116" s="5">
        <f t="shared" si="719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20"/>
        <v>45184</v>
      </c>
      <c r="L2116" s="5">
        <f t="shared" si="721"/>
        <v>9</v>
      </c>
      <c r="M2116" s="5">
        <f t="shared" si="722"/>
        <v>2023</v>
      </c>
      <c r="N2116" s="96">
        <v>125</v>
      </c>
      <c r="P2116" s="6">
        <f t="shared" si="715"/>
        <v>125</v>
      </c>
      <c r="Q2116" s="7">
        <f t="shared" si="723"/>
        <v>3605794.0500000017</v>
      </c>
      <c r="R2116" s="44" t="str">
        <f>VLOOKUP(F2116,'Set up'!$A$2:$E$48,5,FALSE)</f>
        <v>Trsf</v>
      </c>
    </row>
    <row r="2117" spans="1:19" ht="15" customHeight="1" x14ac:dyDescent="0.35">
      <c r="A2117" s="4">
        <v>45184</v>
      </c>
      <c r="B2117" s="5">
        <f t="shared" si="718"/>
        <v>9</v>
      </c>
      <c r="C2117" s="5">
        <f t="shared" si="719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20"/>
        <v>45184</v>
      </c>
      <c r="L2117" s="5">
        <f t="shared" si="721"/>
        <v>9</v>
      </c>
      <c r="M2117" s="5">
        <f t="shared" si="722"/>
        <v>2023</v>
      </c>
      <c r="N2117" s="96">
        <v>3212</v>
      </c>
      <c r="P2117" s="6">
        <f t="shared" si="715"/>
        <v>3212</v>
      </c>
      <c r="Q2117" s="7">
        <f t="shared" si="723"/>
        <v>3609006.0500000017</v>
      </c>
      <c r="R2117" s="44" t="str">
        <f>VLOOKUP(F2117,'Set up'!$A$2:$E$48,5,FALSE)</f>
        <v>Trsf</v>
      </c>
    </row>
    <row r="2118" spans="1:19" ht="15" customHeight="1" x14ac:dyDescent="0.35">
      <c r="A2118" s="4">
        <v>45184</v>
      </c>
      <c r="B2118" s="5">
        <f t="shared" si="718"/>
        <v>9</v>
      </c>
      <c r="C2118" s="5">
        <f t="shared" si="719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20"/>
        <v>45184</v>
      </c>
      <c r="L2118" s="5">
        <f t="shared" si="721"/>
        <v>9</v>
      </c>
      <c r="M2118" s="5">
        <f t="shared" si="722"/>
        <v>2023</v>
      </c>
      <c r="N2118" s="96">
        <v>1890</v>
      </c>
      <c r="P2118" s="6">
        <f t="shared" si="715"/>
        <v>1890</v>
      </c>
      <c r="Q2118" s="7">
        <f t="shared" si="723"/>
        <v>3610896.0500000017</v>
      </c>
      <c r="R2118" s="44" t="str">
        <f>VLOOKUP(F2118,'Set up'!$A$2:$E$48,5,FALSE)</f>
        <v>Trsf</v>
      </c>
    </row>
    <row r="2119" spans="1:19" ht="15" customHeight="1" x14ac:dyDescent="0.35">
      <c r="A2119" s="4">
        <v>45184</v>
      </c>
      <c r="B2119" s="5">
        <f t="shared" ref="B2119:B2139" si="725">MONTH(A2119)</f>
        <v>9</v>
      </c>
      <c r="C2119" s="5">
        <f t="shared" ref="C2119:C2139" si="726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27">A2119+J2119</f>
        <v>45184</v>
      </c>
      <c r="L2119" s="5">
        <f t="shared" ref="L2119:L2139" si="728">MONTH(K2119)</f>
        <v>9</v>
      </c>
      <c r="M2119" s="5">
        <f t="shared" ref="M2119:M2139" si="729">YEAR(K2119)</f>
        <v>2023</v>
      </c>
      <c r="N2119" s="96">
        <v>400</v>
      </c>
      <c r="P2119" s="6">
        <f t="shared" ref="P2119:P2139" si="730">SUM(N2119+O2119)</f>
        <v>400</v>
      </c>
      <c r="Q2119" s="7">
        <f t="shared" ref="Q2119:Q2139" si="731">SUM(Q2118+N2119)</f>
        <v>3611296.0500000017</v>
      </c>
      <c r="R2119" s="44" t="str">
        <f>VLOOKUP(F2119,'Set up'!$A$2:$E$48,5,FALSE)</f>
        <v>Trsf</v>
      </c>
    </row>
    <row r="2120" spans="1:19" ht="15" hidden="1" customHeight="1" x14ac:dyDescent="0.35">
      <c r="A2120" s="4">
        <v>45187</v>
      </c>
      <c r="B2120" s="5">
        <f t="shared" si="725"/>
        <v>9</v>
      </c>
      <c r="C2120" s="5">
        <f t="shared" si="726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27"/>
        <v>45187</v>
      </c>
      <c r="L2120" s="5">
        <f t="shared" si="728"/>
        <v>9</v>
      </c>
      <c r="M2120" s="5">
        <f t="shared" si="729"/>
        <v>2023</v>
      </c>
      <c r="N2120" s="96">
        <v>1738</v>
      </c>
      <c r="O2120" s="6">
        <f t="shared" ref="O2120" si="732">-N2120</f>
        <v>-1738</v>
      </c>
      <c r="P2120" s="6">
        <f t="shared" si="730"/>
        <v>0</v>
      </c>
      <c r="Q2120" s="7">
        <f t="shared" si="731"/>
        <v>3613034.0500000017</v>
      </c>
      <c r="R2120" s="44" t="str">
        <f>VLOOKUP(F2120,'Set up'!$A$2:$E$48,5,FALSE)</f>
        <v>Trsf</v>
      </c>
      <c r="S2120" s="1" t="s">
        <v>2322</v>
      </c>
    </row>
    <row r="2121" spans="1:19" ht="15" hidden="1" customHeight="1" x14ac:dyDescent="0.35">
      <c r="A2121" s="4">
        <v>45187</v>
      </c>
      <c r="B2121" s="5">
        <f t="shared" si="725"/>
        <v>9</v>
      </c>
      <c r="C2121" s="5">
        <f t="shared" si="726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27"/>
        <v>45187</v>
      </c>
      <c r="L2121" s="5">
        <f t="shared" si="728"/>
        <v>9</v>
      </c>
      <c r="M2121" s="5">
        <f t="shared" si="729"/>
        <v>2023</v>
      </c>
      <c r="N2121" s="96">
        <v>3600</v>
      </c>
      <c r="O2121" s="6">
        <f>-1644.8</f>
        <v>-1644.8</v>
      </c>
      <c r="P2121" s="6">
        <f t="shared" si="730"/>
        <v>1955.2</v>
      </c>
      <c r="Q2121" s="7">
        <f t="shared" si="731"/>
        <v>3616634.0500000017</v>
      </c>
      <c r="R2121" s="44" t="str">
        <f>VLOOKUP(F2121,'Set up'!$A$2:$E$48,5,FALSE)</f>
        <v>Trsf</v>
      </c>
      <c r="S2121" s="1" t="s">
        <v>2323</v>
      </c>
    </row>
    <row r="2122" spans="1:19" ht="15" hidden="1" customHeight="1" x14ac:dyDescent="0.35">
      <c r="A2122" s="4">
        <v>45187</v>
      </c>
      <c r="B2122" s="5">
        <f t="shared" si="725"/>
        <v>9</v>
      </c>
      <c r="C2122" s="5">
        <f t="shared" si="726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27"/>
        <v>45187</v>
      </c>
      <c r="L2122" s="5">
        <f t="shared" si="728"/>
        <v>9</v>
      </c>
      <c r="M2122" s="5">
        <f t="shared" si="729"/>
        <v>2023</v>
      </c>
      <c r="N2122" s="96">
        <v>702</v>
      </c>
      <c r="P2122" s="6">
        <f t="shared" si="730"/>
        <v>702</v>
      </c>
      <c r="Q2122" s="7">
        <f t="shared" si="731"/>
        <v>3617336.0500000017</v>
      </c>
      <c r="R2122" s="44" t="str">
        <f>VLOOKUP(F2122,'Set up'!$A$2:$E$48,5,FALSE)</f>
        <v>Trsf</v>
      </c>
    </row>
    <row r="2123" spans="1:19" ht="15" hidden="1" customHeight="1" x14ac:dyDescent="0.35">
      <c r="A2123" s="4">
        <v>45187</v>
      </c>
      <c r="B2123" s="5">
        <f t="shared" si="725"/>
        <v>9</v>
      </c>
      <c r="C2123" s="5">
        <f t="shared" si="726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27"/>
        <v>45187</v>
      </c>
      <c r="L2123" s="5">
        <f t="shared" si="728"/>
        <v>9</v>
      </c>
      <c r="M2123" s="5">
        <f t="shared" si="729"/>
        <v>2023</v>
      </c>
      <c r="N2123" s="96">
        <v>234</v>
      </c>
      <c r="P2123" s="6">
        <f t="shared" si="730"/>
        <v>234</v>
      </c>
      <c r="Q2123" s="7">
        <f t="shared" si="731"/>
        <v>3617570.0500000017</v>
      </c>
      <c r="R2123" s="44" t="str">
        <f>VLOOKUP(F2123,'Set up'!$A$2:$E$48,5,FALSE)</f>
        <v>Trsf</v>
      </c>
    </row>
    <row r="2124" spans="1:19" ht="15" hidden="1" customHeight="1" x14ac:dyDescent="0.35">
      <c r="A2124" s="4">
        <v>45187</v>
      </c>
      <c r="B2124" s="5">
        <f t="shared" si="725"/>
        <v>9</v>
      </c>
      <c r="C2124" s="5">
        <f t="shared" si="726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27"/>
        <v>45187</v>
      </c>
      <c r="L2124" s="5">
        <f t="shared" si="728"/>
        <v>9</v>
      </c>
      <c r="M2124" s="5">
        <f t="shared" si="729"/>
        <v>2023</v>
      </c>
      <c r="N2124" s="96">
        <v>250</v>
      </c>
      <c r="P2124" s="6">
        <f t="shared" si="730"/>
        <v>250</v>
      </c>
      <c r="Q2124" s="7">
        <f t="shared" si="731"/>
        <v>3617820.0500000017</v>
      </c>
      <c r="R2124" s="44" t="str">
        <f>VLOOKUP(F2124,'Set up'!$A$2:$E$48,5,FALSE)</f>
        <v>Trsf</v>
      </c>
    </row>
    <row r="2125" spans="1:19" ht="15" hidden="1" customHeight="1" x14ac:dyDescent="0.35">
      <c r="A2125" s="4">
        <v>45187</v>
      </c>
      <c r="B2125" s="5">
        <f t="shared" si="725"/>
        <v>9</v>
      </c>
      <c r="C2125" s="5">
        <f t="shared" si="726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27"/>
        <v>45187</v>
      </c>
      <c r="L2125" s="5">
        <f t="shared" si="728"/>
        <v>9</v>
      </c>
      <c r="M2125" s="5">
        <f t="shared" si="729"/>
        <v>2023</v>
      </c>
      <c r="N2125" s="96">
        <v>175</v>
      </c>
      <c r="P2125" s="6">
        <f t="shared" si="730"/>
        <v>175</v>
      </c>
      <c r="Q2125" s="7">
        <f t="shared" si="731"/>
        <v>3617995.0500000017</v>
      </c>
      <c r="R2125" s="44" t="str">
        <f>VLOOKUP(F2125,'Set up'!$A$2:$E$48,5,FALSE)</f>
        <v>Trsf</v>
      </c>
    </row>
    <row r="2126" spans="1:19" ht="15" hidden="1" customHeight="1" x14ac:dyDescent="0.35">
      <c r="A2126" s="4">
        <v>45188</v>
      </c>
      <c r="B2126" s="5">
        <f t="shared" si="725"/>
        <v>9</v>
      </c>
      <c r="C2126" s="5">
        <f t="shared" si="726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27"/>
        <v>45188</v>
      </c>
      <c r="L2126" s="5">
        <f t="shared" si="728"/>
        <v>9</v>
      </c>
      <c r="M2126" s="5">
        <f t="shared" si="729"/>
        <v>2023</v>
      </c>
      <c r="N2126" s="96">
        <v>560</v>
      </c>
      <c r="O2126" s="6">
        <f t="shared" ref="O2126" si="733">-N2126</f>
        <v>-560</v>
      </c>
      <c r="P2126" s="6">
        <f t="shared" si="730"/>
        <v>0</v>
      </c>
      <c r="Q2126" s="7">
        <f t="shared" si="731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725"/>
        <v>9</v>
      </c>
      <c r="C2127" s="5">
        <f t="shared" si="726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27"/>
        <v>45189</v>
      </c>
      <c r="L2127" s="5">
        <f t="shared" si="728"/>
        <v>9</v>
      </c>
      <c r="M2127" s="5">
        <f t="shared" si="729"/>
        <v>2023</v>
      </c>
      <c r="N2127" s="96">
        <v>125</v>
      </c>
      <c r="P2127" s="6">
        <f t="shared" si="730"/>
        <v>125</v>
      </c>
      <c r="Q2127" s="7">
        <f t="shared" si="731"/>
        <v>3618680.0500000017</v>
      </c>
      <c r="R2127" s="44" t="str">
        <f>VLOOKUP(F2127,'Set up'!$A$2:$E$48,5,FALSE)</f>
        <v>Trsf</v>
      </c>
    </row>
    <row r="2128" spans="1:19" ht="15" customHeight="1" x14ac:dyDescent="0.35">
      <c r="A2128" s="4">
        <v>45189</v>
      </c>
      <c r="B2128" s="5">
        <f t="shared" si="725"/>
        <v>9</v>
      </c>
      <c r="C2128" s="5">
        <f t="shared" si="726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27"/>
        <v>45189</v>
      </c>
      <c r="L2128" s="5">
        <f t="shared" si="728"/>
        <v>9</v>
      </c>
      <c r="M2128" s="5">
        <f t="shared" si="729"/>
        <v>2023</v>
      </c>
      <c r="N2128" s="96">
        <v>3212</v>
      </c>
      <c r="P2128" s="6">
        <f t="shared" si="730"/>
        <v>3212</v>
      </c>
      <c r="Q2128" s="7">
        <f t="shared" si="731"/>
        <v>3621892.0500000017</v>
      </c>
      <c r="R2128" s="44" t="str">
        <f>VLOOKUP(F2128,'Set up'!$A$2:$E$48,5,FALSE)</f>
        <v>Trsf</v>
      </c>
    </row>
    <row r="2129" spans="1:19" ht="15" customHeight="1" x14ac:dyDescent="0.35">
      <c r="A2129" s="4">
        <v>45189</v>
      </c>
      <c r="B2129" s="5">
        <f t="shared" si="725"/>
        <v>9</v>
      </c>
      <c r="C2129" s="5">
        <f t="shared" si="726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27"/>
        <v>45189</v>
      </c>
      <c r="L2129" s="5">
        <f t="shared" si="728"/>
        <v>9</v>
      </c>
      <c r="M2129" s="5">
        <f t="shared" si="729"/>
        <v>2023</v>
      </c>
      <c r="N2129" s="96">
        <v>1134</v>
      </c>
      <c r="P2129" s="6">
        <f t="shared" si="730"/>
        <v>1134</v>
      </c>
      <c r="Q2129" s="7">
        <f t="shared" si="731"/>
        <v>3623026.0500000017</v>
      </c>
      <c r="R2129" s="44" t="str">
        <f>VLOOKUP(F2129,'Set up'!$A$2:$E$48,5,FALSE)</f>
        <v>Trsf</v>
      </c>
    </row>
    <row r="2130" spans="1:19" ht="15" customHeight="1" x14ac:dyDescent="0.35">
      <c r="A2130" s="4">
        <v>45189</v>
      </c>
      <c r="B2130" s="5">
        <f t="shared" si="725"/>
        <v>9</v>
      </c>
      <c r="C2130" s="5">
        <f t="shared" si="726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27"/>
        <v>45189</v>
      </c>
      <c r="L2130" s="5">
        <f t="shared" si="728"/>
        <v>9</v>
      </c>
      <c r="M2130" s="5">
        <f t="shared" si="729"/>
        <v>2023</v>
      </c>
      <c r="N2130" s="96">
        <v>600</v>
      </c>
      <c r="P2130" s="6">
        <f t="shared" si="730"/>
        <v>600</v>
      </c>
      <c r="Q2130" s="7">
        <f t="shared" si="731"/>
        <v>3623626.0500000017</v>
      </c>
      <c r="R2130" s="44" t="str">
        <f>VLOOKUP(F2130,'Set up'!$A$2:$E$48,5,FALSE)</f>
        <v>Trsf</v>
      </c>
    </row>
    <row r="2131" spans="1:19" ht="15" customHeight="1" x14ac:dyDescent="0.35">
      <c r="A2131" s="4">
        <v>45189</v>
      </c>
      <c r="B2131" s="5">
        <f t="shared" si="725"/>
        <v>9</v>
      </c>
      <c r="C2131" s="5">
        <f t="shared" si="726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27"/>
        <v>45189</v>
      </c>
      <c r="L2131" s="5">
        <f t="shared" si="728"/>
        <v>9</v>
      </c>
      <c r="M2131" s="5">
        <f t="shared" si="729"/>
        <v>2023</v>
      </c>
      <c r="N2131" s="96">
        <v>1000</v>
      </c>
      <c r="P2131" s="6">
        <f t="shared" si="730"/>
        <v>1000</v>
      </c>
      <c r="Q2131" s="7">
        <f t="shared" si="731"/>
        <v>3624626.0500000017</v>
      </c>
      <c r="R2131" s="44" t="str">
        <f>VLOOKUP(F2131,'Set up'!$A$2:$E$48,5,FALSE)</f>
        <v>Trsf</v>
      </c>
    </row>
    <row r="2132" spans="1:19" ht="15" customHeight="1" x14ac:dyDescent="0.35">
      <c r="A2132" s="4">
        <v>45189</v>
      </c>
      <c r="B2132" s="5">
        <f t="shared" si="725"/>
        <v>9</v>
      </c>
      <c r="C2132" s="5">
        <f t="shared" si="726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27"/>
        <v>45189</v>
      </c>
      <c r="L2132" s="5">
        <f t="shared" si="728"/>
        <v>9</v>
      </c>
      <c r="M2132" s="5">
        <f t="shared" si="729"/>
        <v>2023</v>
      </c>
      <c r="N2132" s="96">
        <v>380</v>
      </c>
      <c r="P2132" s="6">
        <f t="shared" si="730"/>
        <v>380</v>
      </c>
      <c r="Q2132" s="7">
        <f t="shared" si="731"/>
        <v>3625006.0500000017</v>
      </c>
      <c r="R2132" s="44" t="str">
        <f>VLOOKUP(F2132,'Set up'!$A$2:$E$48,5,FALSE)</f>
        <v>Trsf</v>
      </c>
    </row>
    <row r="2133" spans="1:19" ht="15" hidden="1" customHeight="1" x14ac:dyDescent="0.35">
      <c r="A2133" s="4">
        <v>45191</v>
      </c>
      <c r="B2133" s="5">
        <f t="shared" si="725"/>
        <v>9</v>
      </c>
      <c r="C2133" s="5">
        <f t="shared" si="726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27"/>
        <v>45221</v>
      </c>
      <c r="L2133" s="5">
        <f t="shared" si="728"/>
        <v>10</v>
      </c>
      <c r="M2133" s="5">
        <f t="shared" si="729"/>
        <v>2023</v>
      </c>
      <c r="N2133" s="96">
        <v>10428</v>
      </c>
      <c r="O2133" s="6">
        <f t="shared" ref="O2133:O2139" si="734">-N2133</f>
        <v>-10428</v>
      </c>
      <c r="P2133" s="6">
        <f t="shared" si="730"/>
        <v>0</v>
      </c>
      <c r="Q2133" s="7">
        <f t="shared" si="731"/>
        <v>3635434.0500000017</v>
      </c>
      <c r="R2133" s="44" t="str">
        <f>VLOOKUP(F2133,'Set up'!$A$2:$E$48,5,FALSE)</f>
        <v>Chq</v>
      </c>
      <c r="S2133" s="1" t="s">
        <v>2075</v>
      </c>
    </row>
    <row r="2134" spans="1:19" ht="15" hidden="1" customHeight="1" x14ac:dyDescent="0.35">
      <c r="A2134" s="4">
        <v>45191</v>
      </c>
      <c r="B2134" s="5">
        <f t="shared" si="725"/>
        <v>9</v>
      </c>
      <c r="C2134" s="5">
        <f t="shared" si="726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27"/>
        <v>45221</v>
      </c>
      <c r="L2134" s="5">
        <f t="shared" si="728"/>
        <v>10</v>
      </c>
      <c r="M2134" s="5">
        <f t="shared" si="729"/>
        <v>2023</v>
      </c>
      <c r="N2134" s="96">
        <v>2948.4</v>
      </c>
      <c r="O2134" s="6">
        <f t="shared" si="734"/>
        <v>-2948.4</v>
      </c>
      <c r="P2134" s="6">
        <f t="shared" si="730"/>
        <v>0</v>
      </c>
      <c r="Q2134" s="7">
        <f t="shared" si="731"/>
        <v>3638382.4500000016</v>
      </c>
      <c r="R2134" s="44" t="str">
        <f>VLOOKUP(F2134,'Set up'!$A$2:$E$48,5,FALSE)</f>
        <v>Chq</v>
      </c>
      <c r="S2134" s="1" t="s">
        <v>2076</v>
      </c>
    </row>
    <row r="2135" spans="1:19" ht="15" hidden="1" customHeight="1" x14ac:dyDescent="0.35">
      <c r="A2135" s="4">
        <v>45191</v>
      </c>
      <c r="B2135" s="5">
        <f t="shared" si="725"/>
        <v>9</v>
      </c>
      <c r="C2135" s="5">
        <f t="shared" si="726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27"/>
        <v>45221</v>
      </c>
      <c r="L2135" s="5">
        <f t="shared" si="728"/>
        <v>10</v>
      </c>
      <c r="M2135" s="5">
        <f t="shared" si="729"/>
        <v>2023</v>
      </c>
      <c r="N2135" s="96">
        <v>288</v>
      </c>
      <c r="O2135" s="6">
        <f t="shared" si="734"/>
        <v>-288</v>
      </c>
      <c r="P2135" s="6">
        <f t="shared" si="730"/>
        <v>0</v>
      </c>
      <c r="Q2135" s="7">
        <f t="shared" si="731"/>
        <v>3638670.4500000016</v>
      </c>
      <c r="R2135" s="44" t="str">
        <f>VLOOKUP(F2135,'Set up'!$A$2:$E$48,5,FALSE)</f>
        <v>Chq</v>
      </c>
      <c r="S2135" s="1" t="s">
        <v>2077</v>
      </c>
    </row>
    <row r="2136" spans="1:19" ht="15" hidden="1" customHeight="1" x14ac:dyDescent="0.35">
      <c r="A2136" s="4">
        <v>45191</v>
      </c>
      <c r="B2136" s="5">
        <f t="shared" si="725"/>
        <v>9</v>
      </c>
      <c r="C2136" s="5">
        <f t="shared" si="726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27"/>
        <v>45221</v>
      </c>
      <c r="L2136" s="5">
        <f t="shared" si="728"/>
        <v>10</v>
      </c>
      <c r="M2136" s="5">
        <f t="shared" si="729"/>
        <v>2023</v>
      </c>
      <c r="N2136" s="96">
        <v>312.5</v>
      </c>
      <c r="O2136" s="6">
        <f t="shared" si="734"/>
        <v>-312.5</v>
      </c>
      <c r="P2136" s="6">
        <f t="shared" si="730"/>
        <v>0</v>
      </c>
      <c r="Q2136" s="7">
        <f t="shared" si="731"/>
        <v>3638982.9500000016</v>
      </c>
      <c r="R2136" s="44" t="str">
        <f>VLOOKUP(F2136,'Set up'!$A$2:$E$48,5,FALSE)</f>
        <v>Chq</v>
      </c>
      <c r="S2136" s="1" t="s">
        <v>2078</v>
      </c>
    </row>
    <row r="2137" spans="1:19" ht="15" hidden="1" customHeight="1" x14ac:dyDescent="0.35">
      <c r="A2137" s="4">
        <v>45191</v>
      </c>
      <c r="B2137" s="5">
        <f t="shared" si="725"/>
        <v>9</v>
      </c>
      <c r="C2137" s="5">
        <f t="shared" si="726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27"/>
        <v>45221</v>
      </c>
      <c r="L2137" s="5">
        <f t="shared" si="728"/>
        <v>10</v>
      </c>
      <c r="M2137" s="5">
        <f t="shared" si="729"/>
        <v>2023</v>
      </c>
      <c r="N2137" s="96">
        <v>520</v>
      </c>
      <c r="O2137" s="6">
        <f t="shared" si="734"/>
        <v>-520</v>
      </c>
      <c r="P2137" s="6">
        <f t="shared" si="730"/>
        <v>0</v>
      </c>
      <c r="Q2137" s="7">
        <f t="shared" si="731"/>
        <v>3639502.9500000016</v>
      </c>
      <c r="R2137" s="44" t="str">
        <f>VLOOKUP(F2137,'Set up'!$A$2:$E$48,5,FALSE)</f>
        <v>Chq</v>
      </c>
      <c r="S2137" s="1" t="s">
        <v>2079</v>
      </c>
    </row>
    <row r="2138" spans="1:19" ht="15" hidden="1" customHeight="1" x14ac:dyDescent="0.35">
      <c r="A2138" s="4">
        <v>45191</v>
      </c>
      <c r="B2138" s="5">
        <f t="shared" si="725"/>
        <v>9</v>
      </c>
      <c r="C2138" s="5">
        <f t="shared" si="726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27"/>
        <v>45221</v>
      </c>
      <c r="L2138" s="5">
        <f t="shared" si="728"/>
        <v>10</v>
      </c>
      <c r="M2138" s="5">
        <f t="shared" si="729"/>
        <v>2023</v>
      </c>
      <c r="N2138" s="96">
        <v>930</v>
      </c>
      <c r="O2138" s="6">
        <f t="shared" si="734"/>
        <v>-930</v>
      </c>
      <c r="P2138" s="6">
        <f t="shared" si="730"/>
        <v>0</v>
      </c>
      <c r="Q2138" s="7">
        <f t="shared" si="731"/>
        <v>3640432.9500000016</v>
      </c>
      <c r="R2138" s="44" t="str">
        <f>VLOOKUP(F2138,'Set up'!$A$2:$E$48,5,FALSE)</f>
        <v>Chq</v>
      </c>
      <c r="S2138" s="1" t="s">
        <v>2080</v>
      </c>
    </row>
    <row r="2139" spans="1:19" ht="15" hidden="1" customHeight="1" x14ac:dyDescent="0.35">
      <c r="A2139" s="4">
        <v>45191</v>
      </c>
      <c r="B2139" s="5">
        <f t="shared" si="725"/>
        <v>9</v>
      </c>
      <c r="C2139" s="5">
        <f t="shared" si="726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27"/>
        <v>45221</v>
      </c>
      <c r="L2139" s="5">
        <f t="shared" si="728"/>
        <v>10</v>
      </c>
      <c r="M2139" s="5">
        <f t="shared" si="729"/>
        <v>2023</v>
      </c>
      <c r="N2139" s="96">
        <v>190</v>
      </c>
      <c r="O2139" s="6">
        <f t="shared" si="734"/>
        <v>-190</v>
      </c>
      <c r="P2139" s="6">
        <f t="shared" si="730"/>
        <v>0</v>
      </c>
      <c r="Q2139" s="7">
        <f t="shared" si="731"/>
        <v>3640622.9500000016</v>
      </c>
      <c r="R2139" s="44" t="str">
        <f>VLOOKUP(F2139,'Set up'!$A$2:$E$48,5,FALSE)</f>
        <v>Chq</v>
      </c>
      <c r="S2139" s="1" t="s">
        <v>2081</v>
      </c>
    </row>
    <row r="2140" spans="1:19" ht="15" hidden="1" customHeight="1" x14ac:dyDescent="0.35">
      <c r="A2140" s="4" t="s">
        <v>1916</v>
      </c>
      <c r="B2140" s="5">
        <f t="shared" ref="B2140:B2154" si="735">MONTH(A2140)</f>
        <v>9</v>
      </c>
      <c r="C2140" s="5">
        <f t="shared" ref="C2140:C2154" si="736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37">A2140+J2140</f>
        <v>45191</v>
      </c>
      <c r="L2140" s="5">
        <f t="shared" ref="L2140:L2154" si="738">MONTH(K2140)</f>
        <v>9</v>
      </c>
      <c r="M2140" s="5">
        <f t="shared" ref="M2140:M2154" si="739">YEAR(K2140)</f>
        <v>2023</v>
      </c>
      <c r="N2140" s="96">
        <v>3388</v>
      </c>
      <c r="O2140" s="6">
        <f t="shared" ref="O2140:O2146" si="740">-N2140</f>
        <v>-3388</v>
      </c>
      <c r="P2140" s="6">
        <f t="shared" ref="P2140:P2154" si="741">SUM(N2140+O2140)</f>
        <v>0</v>
      </c>
      <c r="Q2140" s="7">
        <f t="shared" ref="Q2140:Q2154" si="742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hidden="1" customHeight="1" x14ac:dyDescent="0.35">
      <c r="A2141" s="4" t="s">
        <v>1916</v>
      </c>
      <c r="B2141" s="5">
        <f t="shared" si="735"/>
        <v>9</v>
      </c>
      <c r="C2141" s="5">
        <f t="shared" si="736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37"/>
        <v>45191</v>
      </c>
      <c r="L2141" s="5">
        <f t="shared" si="738"/>
        <v>9</v>
      </c>
      <c r="M2141" s="5">
        <f t="shared" si="739"/>
        <v>2023</v>
      </c>
      <c r="N2141" s="96">
        <v>936</v>
      </c>
      <c r="O2141" s="6">
        <f t="shared" si="740"/>
        <v>-936</v>
      </c>
      <c r="P2141" s="6">
        <f t="shared" si="741"/>
        <v>0</v>
      </c>
      <c r="Q2141" s="7">
        <f t="shared" si="742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hidden="1" customHeight="1" x14ac:dyDescent="0.35">
      <c r="A2142" s="4" t="s">
        <v>1916</v>
      </c>
      <c r="B2142" s="5">
        <f t="shared" si="735"/>
        <v>9</v>
      </c>
      <c r="C2142" s="5">
        <f t="shared" si="736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37"/>
        <v>45191</v>
      </c>
      <c r="L2142" s="5">
        <f t="shared" si="738"/>
        <v>9</v>
      </c>
      <c r="M2142" s="5">
        <f t="shared" si="739"/>
        <v>2023</v>
      </c>
      <c r="N2142" s="96">
        <v>322.5</v>
      </c>
      <c r="O2142" s="6">
        <f t="shared" si="740"/>
        <v>-322.5</v>
      </c>
      <c r="P2142" s="6">
        <f t="shared" si="741"/>
        <v>0</v>
      </c>
      <c r="Q2142" s="7">
        <f t="shared" si="742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hidden="1" customHeight="1" x14ac:dyDescent="0.35">
      <c r="A2143" s="4" t="s">
        <v>1916</v>
      </c>
      <c r="B2143" s="5">
        <f t="shared" si="735"/>
        <v>9</v>
      </c>
      <c r="C2143" s="5">
        <f t="shared" si="736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37"/>
        <v>45191</v>
      </c>
      <c r="L2143" s="5">
        <f t="shared" si="738"/>
        <v>9</v>
      </c>
      <c r="M2143" s="5">
        <f t="shared" si="739"/>
        <v>2023</v>
      </c>
      <c r="N2143" s="96">
        <v>160</v>
      </c>
      <c r="O2143" s="6">
        <f t="shared" si="740"/>
        <v>-160</v>
      </c>
      <c r="P2143" s="6">
        <f t="shared" si="741"/>
        <v>0</v>
      </c>
      <c r="Q2143" s="7">
        <f t="shared" si="742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hidden="1" customHeight="1" x14ac:dyDescent="0.35">
      <c r="A2144" s="4" t="s">
        <v>1916</v>
      </c>
      <c r="B2144" s="5">
        <f t="shared" si="735"/>
        <v>9</v>
      </c>
      <c r="C2144" s="5">
        <f t="shared" si="736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37"/>
        <v>45191</v>
      </c>
      <c r="L2144" s="5">
        <f t="shared" si="738"/>
        <v>9</v>
      </c>
      <c r="M2144" s="5">
        <f t="shared" si="739"/>
        <v>2023</v>
      </c>
      <c r="N2144" s="96">
        <v>165</v>
      </c>
      <c r="O2144" s="6">
        <f t="shared" si="740"/>
        <v>-165</v>
      </c>
      <c r="P2144" s="6">
        <f t="shared" si="741"/>
        <v>0</v>
      </c>
      <c r="Q2144" s="7">
        <f t="shared" si="742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hidden="1" customHeight="1" x14ac:dyDescent="0.35">
      <c r="A2145" s="4" t="s">
        <v>1916</v>
      </c>
      <c r="B2145" s="5">
        <f t="shared" si="735"/>
        <v>9</v>
      </c>
      <c r="C2145" s="5">
        <f t="shared" si="736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37"/>
        <v>45191</v>
      </c>
      <c r="L2145" s="5">
        <f t="shared" si="738"/>
        <v>9</v>
      </c>
      <c r="M2145" s="5">
        <f t="shared" si="739"/>
        <v>2023</v>
      </c>
      <c r="N2145" s="96">
        <v>105</v>
      </c>
      <c r="O2145" s="6">
        <f t="shared" si="740"/>
        <v>-105</v>
      </c>
      <c r="P2145" s="6">
        <f t="shared" si="741"/>
        <v>0</v>
      </c>
      <c r="Q2145" s="7">
        <f t="shared" si="742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hidden="1" customHeight="1" x14ac:dyDescent="0.35">
      <c r="A2146" s="4" t="s">
        <v>1916</v>
      </c>
      <c r="B2146" s="5">
        <f t="shared" si="735"/>
        <v>9</v>
      </c>
      <c r="C2146" s="5">
        <f t="shared" si="736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37"/>
        <v>45191</v>
      </c>
      <c r="L2146" s="5">
        <f t="shared" si="738"/>
        <v>9</v>
      </c>
      <c r="M2146" s="5">
        <f t="shared" si="739"/>
        <v>2023</v>
      </c>
      <c r="N2146" s="96">
        <v>187.5</v>
      </c>
      <c r="O2146" s="6">
        <f t="shared" si="740"/>
        <v>-187.5</v>
      </c>
      <c r="P2146" s="6">
        <f t="shared" si="741"/>
        <v>0</v>
      </c>
      <c r="Q2146" s="7">
        <f t="shared" si="742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hidden="1" customHeight="1" x14ac:dyDescent="0.35">
      <c r="A2147" s="4">
        <v>45192</v>
      </c>
      <c r="B2147" s="5">
        <f t="shared" si="735"/>
        <v>9</v>
      </c>
      <c r="C2147" s="5">
        <f t="shared" si="736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37"/>
        <v>45192</v>
      </c>
      <c r="L2147" s="5">
        <f t="shared" si="738"/>
        <v>9</v>
      </c>
      <c r="M2147" s="5">
        <f t="shared" si="739"/>
        <v>2023</v>
      </c>
      <c r="N2147" s="96">
        <v>1738</v>
      </c>
      <c r="P2147" s="6">
        <f t="shared" si="741"/>
        <v>1738</v>
      </c>
      <c r="Q2147" s="7">
        <f t="shared" si="742"/>
        <v>3647624.9500000016</v>
      </c>
      <c r="R2147" s="44" t="str">
        <f>VLOOKUP(F2147,'Set up'!$A$2:$E$48,5,FALSE)</f>
        <v>Trsf</v>
      </c>
    </row>
    <row r="2148" spans="1:19" ht="15" hidden="1" customHeight="1" x14ac:dyDescent="0.35">
      <c r="A2148" s="4">
        <v>45192</v>
      </c>
      <c r="B2148" s="5">
        <f t="shared" si="735"/>
        <v>9</v>
      </c>
      <c r="C2148" s="5">
        <f t="shared" si="736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37"/>
        <v>45192</v>
      </c>
      <c r="L2148" s="5">
        <f t="shared" si="738"/>
        <v>9</v>
      </c>
      <c r="M2148" s="5">
        <f t="shared" si="739"/>
        <v>2023</v>
      </c>
      <c r="N2148" s="96">
        <v>390</v>
      </c>
      <c r="P2148" s="6">
        <f t="shared" si="741"/>
        <v>390</v>
      </c>
      <c r="Q2148" s="7">
        <f t="shared" si="742"/>
        <v>3648014.9500000016</v>
      </c>
      <c r="R2148" s="44" t="str">
        <f>VLOOKUP(F2148,'Set up'!$A$2:$E$48,5,FALSE)</f>
        <v>Trsf</v>
      </c>
    </row>
    <row r="2149" spans="1:19" ht="15" hidden="1" customHeight="1" x14ac:dyDescent="0.35">
      <c r="A2149" s="4">
        <v>45195</v>
      </c>
      <c r="B2149" s="5">
        <f t="shared" si="735"/>
        <v>9</v>
      </c>
      <c r="C2149" s="5">
        <f t="shared" si="736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37"/>
        <v>45195</v>
      </c>
      <c r="L2149" s="5">
        <f t="shared" si="738"/>
        <v>9</v>
      </c>
      <c r="M2149" s="5">
        <f t="shared" si="739"/>
        <v>2023</v>
      </c>
      <c r="N2149" s="96">
        <v>390</v>
      </c>
      <c r="P2149" s="6">
        <f t="shared" si="741"/>
        <v>390</v>
      </c>
      <c r="Q2149" s="7">
        <f t="shared" si="742"/>
        <v>3648404.9500000016</v>
      </c>
      <c r="R2149" s="44" t="str">
        <f>VLOOKUP(F2149,'Set up'!$A$2:$E$48,5,FALSE)</f>
        <v>Trsf</v>
      </c>
    </row>
    <row r="2150" spans="1:19" ht="15" hidden="1" customHeight="1" x14ac:dyDescent="0.35">
      <c r="A2150" s="4">
        <v>45195</v>
      </c>
      <c r="B2150" s="5">
        <f t="shared" si="735"/>
        <v>9</v>
      </c>
      <c r="C2150" s="5">
        <f t="shared" si="736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37"/>
        <v>45195</v>
      </c>
      <c r="L2150" s="5">
        <f t="shared" si="738"/>
        <v>9</v>
      </c>
      <c r="M2150" s="5">
        <f t="shared" si="739"/>
        <v>2023</v>
      </c>
      <c r="N2150" s="96">
        <v>219</v>
      </c>
      <c r="P2150" s="6">
        <f t="shared" si="741"/>
        <v>219</v>
      </c>
      <c r="Q2150" s="7">
        <f t="shared" si="742"/>
        <v>3648623.9500000016</v>
      </c>
      <c r="R2150" s="44" t="str">
        <f>VLOOKUP(F2150,'Set up'!$A$2:$E$48,5,FALSE)</f>
        <v>Trsf</v>
      </c>
    </row>
    <row r="2151" spans="1:19" ht="15" hidden="1" customHeight="1" x14ac:dyDescent="0.35">
      <c r="A2151" s="4">
        <v>45195</v>
      </c>
      <c r="B2151" s="5">
        <f t="shared" si="735"/>
        <v>9</v>
      </c>
      <c r="C2151" s="5">
        <f t="shared" si="736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37"/>
        <v>45195</v>
      </c>
      <c r="L2151" s="5">
        <f t="shared" si="738"/>
        <v>9</v>
      </c>
      <c r="M2151" s="5">
        <f t="shared" si="739"/>
        <v>2023</v>
      </c>
      <c r="N2151" s="96">
        <v>531</v>
      </c>
      <c r="P2151" s="6">
        <f t="shared" si="741"/>
        <v>531</v>
      </c>
      <c r="Q2151" s="7">
        <f t="shared" si="742"/>
        <v>3649154.9500000016</v>
      </c>
      <c r="R2151" s="44" t="str">
        <f>VLOOKUP(F2151,'Set up'!$A$2:$E$48,5,FALSE)</f>
        <v>Trsf</v>
      </c>
    </row>
    <row r="2152" spans="1:19" ht="15" hidden="1" customHeight="1" x14ac:dyDescent="0.35">
      <c r="A2152" s="4">
        <v>45195</v>
      </c>
      <c r="B2152" s="5">
        <f t="shared" si="735"/>
        <v>9</v>
      </c>
      <c r="C2152" s="5">
        <f t="shared" si="736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37"/>
        <v>45195</v>
      </c>
      <c r="L2152" s="5">
        <f t="shared" si="738"/>
        <v>9</v>
      </c>
      <c r="M2152" s="5">
        <f t="shared" si="739"/>
        <v>2023</v>
      </c>
      <c r="N2152" s="96">
        <v>95</v>
      </c>
      <c r="P2152" s="6">
        <f t="shared" si="741"/>
        <v>95</v>
      </c>
      <c r="Q2152" s="7">
        <f t="shared" si="742"/>
        <v>3649249.9500000016</v>
      </c>
      <c r="R2152" s="44" t="str">
        <f>VLOOKUP(F2152,'Set up'!$A$2:$E$48,5,FALSE)</f>
        <v>Trsf</v>
      </c>
    </row>
    <row r="2153" spans="1:19" ht="15" hidden="1" customHeight="1" x14ac:dyDescent="0.35">
      <c r="A2153" s="4">
        <v>45195</v>
      </c>
      <c r="B2153" s="5">
        <f t="shared" si="735"/>
        <v>9</v>
      </c>
      <c r="C2153" s="5">
        <f t="shared" si="736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37"/>
        <v>45195</v>
      </c>
      <c r="L2153" s="5">
        <f t="shared" si="738"/>
        <v>9</v>
      </c>
      <c r="M2153" s="5">
        <f t="shared" si="739"/>
        <v>2023</v>
      </c>
      <c r="N2153" s="96">
        <v>420</v>
      </c>
      <c r="P2153" s="6">
        <f t="shared" si="741"/>
        <v>420</v>
      </c>
      <c r="Q2153" s="7">
        <f t="shared" si="742"/>
        <v>3649669.9500000016</v>
      </c>
      <c r="R2153" s="44" t="str">
        <f>VLOOKUP(F2153,'Set up'!$A$2:$E$48,5,FALSE)</f>
        <v>Trsf</v>
      </c>
    </row>
    <row r="2154" spans="1:19" ht="15" hidden="1" customHeight="1" x14ac:dyDescent="0.35">
      <c r="A2154" s="4">
        <v>45195</v>
      </c>
      <c r="B2154" s="5">
        <f t="shared" si="735"/>
        <v>9</v>
      </c>
      <c r="C2154" s="5">
        <f t="shared" si="736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37"/>
        <v>45195</v>
      </c>
      <c r="L2154" s="5">
        <f t="shared" si="738"/>
        <v>9</v>
      </c>
      <c r="M2154" s="5">
        <f t="shared" si="739"/>
        <v>2023</v>
      </c>
      <c r="N2154" s="96">
        <v>421.2</v>
      </c>
      <c r="P2154" s="6">
        <f t="shared" si="741"/>
        <v>421.2</v>
      </c>
      <c r="Q2154" s="7">
        <f t="shared" si="742"/>
        <v>3650091.1500000018</v>
      </c>
      <c r="R2154" s="44" t="str">
        <f>VLOOKUP(F2154,'Set up'!$A$2:$E$48,5,FALSE)</f>
        <v>Trsf</v>
      </c>
    </row>
    <row r="2155" spans="1:19" ht="15" hidden="1" customHeight="1" x14ac:dyDescent="0.35">
      <c r="A2155" s="4">
        <v>45195</v>
      </c>
      <c r="B2155" s="5">
        <f t="shared" ref="B2155:B2167" si="743">MONTH(A2155)</f>
        <v>9</v>
      </c>
      <c r="C2155" s="5">
        <f t="shared" ref="C2155:C2167" si="744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45">A2155+J2155</f>
        <v>45195</v>
      </c>
      <c r="L2155" s="5">
        <f t="shared" ref="L2155:L2167" si="746">MONTH(K2155)</f>
        <v>9</v>
      </c>
      <c r="M2155" s="5">
        <f t="shared" ref="M2155:M2167" si="747">YEAR(K2155)</f>
        <v>2023</v>
      </c>
      <c r="N2155" s="96">
        <v>250</v>
      </c>
      <c r="P2155" s="6">
        <f t="shared" ref="P2155:P2167" si="748">SUM(N2155+O2155)</f>
        <v>250</v>
      </c>
      <c r="Q2155" s="7">
        <f t="shared" ref="Q2155:Q2167" si="749">SUM(Q2154+N2155)</f>
        <v>3650341.1500000018</v>
      </c>
      <c r="R2155" s="44" t="str">
        <f>VLOOKUP(F2155,'Set up'!$A$2:$E$48,5,FALSE)</f>
        <v>Trsf</v>
      </c>
    </row>
    <row r="2156" spans="1:19" ht="15" hidden="1" customHeight="1" x14ac:dyDescent="0.35">
      <c r="A2156" s="4">
        <v>45195</v>
      </c>
      <c r="B2156" s="5">
        <f t="shared" si="743"/>
        <v>9</v>
      </c>
      <c r="C2156" s="5">
        <f t="shared" si="744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45"/>
        <v>45195</v>
      </c>
      <c r="L2156" s="5">
        <f t="shared" si="746"/>
        <v>9</v>
      </c>
      <c r="M2156" s="5">
        <f t="shared" si="747"/>
        <v>2023</v>
      </c>
      <c r="N2156" s="96">
        <v>105</v>
      </c>
      <c r="P2156" s="6">
        <f t="shared" si="748"/>
        <v>105</v>
      </c>
      <c r="Q2156" s="7">
        <f t="shared" si="749"/>
        <v>3650446.1500000018</v>
      </c>
      <c r="R2156" s="44" t="str">
        <f>VLOOKUP(F2156,'Set up'!$A$2:$E$48,5,FALSE)</f>
        <v>Trsf</v>
      </c>
    </row>
    <row r="2157" spans="1:19" ht="15" customHeight="1" x14ac:dyDescent="0.35">
      <c r="A2157" s="4">
        <v>45196</v>
      </c>
      <c r="B2157" s="5">
        <f t="shared" si="743"/>
        <v>9</v>
      </c>
      <c r="C2157" s="5">
        <f t="shared" si="744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45"/>
        <v>45196</v>
      </c>
      <c r="L2157" s="5">
        <f t="shared" si="746"/>
        <v>9</v>
      </c>
      <c r="M2157" s="5">
        <f t="shared" si="747"/>
        <v>2023</v>
      </c>
      <c r="N2157" s="96">
        <v>500</v>
      </c>
      <c r="P2157" s="6">
        <f t="shared" si="748"/>
        <v>500</v>
      </c>
      <c r="Q2157" s="7">
        <f t="shared" si="749"/>
        <v>3650946.1500000018</v>
      </c>
      <c r="R2157" s="44" t="str">
        <f>VLOOKUP(F2157,'Set up'!$A$2:$E$48,5,FALSE)</f>
        <v>Trsf</v>
      </c>
    </row>
    <row r="2158" spans="1:19" ht="15" customHeight="1" x14ac:dyDescent="0.35">
      <c r="A2158" s="4">
        <v>45196</v>
      </c>
      <c r="B2158" s="5">
        <f t="shared" si="743"/>
        <v>9</v>
      </c>
      <c r="C2158" s="5">
        <f t="shared" si="744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45"/>
        <v>45196</v>
      </c>
      <c r="L2158" s="5">
        <f t="shared" si="746"/>
        <v>9</v>
      </c>
      <c r="M2158" s="5">
        <f t="shared" si="747"/>
        <v>2023</v>
      </c>
      <c r="N2158" s="96">
        <v>12848</v>
      </c>
      <c r="P2158" s="6">
        <f t="shared" si="748"/>
        <v>12848</v>
      </c>
      <c r="Q2158" s="7">
        <f t="shared" si="749"/>
        <v>3663794.1500000018</v>
      </c>
      <c r="R2158" s="44" t="str">
        <f>VLOOKUP(F2158,'Set up'!$A$2:$E$48,5,FALSE)</f>
        <v>Trsf</v>
      </c>
    </row>
    <row r="2159" spans="1:19" ht="15" customHeight="1" x14ac:dyDescent="0.35">
      <c r="A2159" s="4">
        <v>45196</v>
      </c>
      <c r="B2159" s="5">
        <f t="shared" si="743"/>
        <v>9</v>
      </c>
      <c r="C2159" s="5">
        <f t="shared" si="744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45"/>
        <v>45196</v>
      </c>
      <c r="L2159" s="5">
        <f t="shared" si="746"/>
        <v>9</v>
      </c>
      <c r="M2159" s="5">
        <f t="shared" si="747"/>
        <v>2023</v>
      </c>
      <c r="N2159" s="96">
        <v>4536</v>
      </c>
      <c r="P2159" s="6">
        <f t="shared" si="748"/>
        <v>4536</v>
      </c>
      <c r="Q2159" s="7">
        <f t="shared" si="749"/>
        <v>3668330.1500000018</v>
      </c>
      <c r="R2159" s="44" t="str">
        <f>VLOOKUP(F2159,'Set up'!$A$2:$E$48,5,FALSE)</f>
        <v>Trsf</v>
      </c>
    </row>
    <row r="2160" spans="1:19" ht="15" customHeight="1" x14ac:dyDescent="0.35">
      <c r="A2160" s="4">
        <v>45196</v>
      </c>
      <c r="B2160" s="5">
        <f t="shared" si="743"/>
        <v>9</v>
      </c>
      <c r="C2160" s="5">
        <f t="shared" si="744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45"/>
        <v>45196</v>
      </c>
      <c r="L2160" s="5">
        <f t="shared" si="746"/>
        <v>9</v>
      </c>
      <c r="M2160" s="5">
        <f t="shared" si="747"/>
        <v>2023</v>
      </c>
      <c r="N2160" s="96">
        <v>2808</v>
      </c>
      <c r="P2160" s="6">
        <f t="shared" si="748"/>
        <v>2808</v>
      </c>
      <c r="Q2160" s="7">
        <f t="shared" si="749"/>
        <v>3671138.1500000018</v>
      </c>
      <c r="R2160" s="44" t="str">
        <f>VLOOKUP(F2160,'Set up'!$A$2:$E$48,5,FALSE)</f>
        <v>Trsf</v>
      </c>
    </row>
    <row r="2161" spans="1:19" ht="15" customHeight="1" x14ac:dyDescent="0.35">
      <c r="A2161" s="4">
        <v>45196</v>
      </c>
      <c r="B2161" s="5">
        <f t="shared" si="743"/>
        <v>9</v>
      </c>
      <c r="C2161" s="5">
        <f t="shared" si="744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45"/>
        <v>45196</v>
      </c>
      <c r="L2161" s="5">
        <f t="shared" si="746"/>
        <v>9</v>
      </c>
      <c r="M2161" s="5">
        <f t="shared" si="747"/>
        <v>2023</v>
      </c>
      <c r="N2161" s="96">
        <v>1000</v>
      </c>
      <c r="P2161" s="6">
        <f t="shared" si="748"/>
        <v>1000</v>
      </c>
      <c r="Q2161" s="7">
        <f t="shared" si="749"/>
        <v>3672138.1500000018</v>
      </c>
      <c r="R2161" s="44" t="str">
        <f>VLOOKUP(F2161,'Set up'!$A$2:$E$48,5,FALSE)</f>
        <v>Trsf</v>
      </c>
    </row>
    <row r="2162" spans="1:19" ht="15" customHeight="1" x14ac:dyDescent="0.35">
      <c r="A2162" s="4">
        <v>45196</v>
      </c>
      <c r="B2162" s="5">
        <f t="shared" si="743"/>
        <v>9</v>
      </c>
      <c r="C2162" s="5">
        <f t="shared" si="744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45"/>
        <v>45196</v>
      </c>
      <c r="L2162" s="5">
        <f t="shared" si="746"/>
        <v>9</v>
      </c>
      <c r="M2162" s="5">
        <f t="shared" si="747"/>
        <v>2023</v>
      </c>
      <c r="N2162" s="96">
        <v>380</v>
      </c>
      <c r="P2162" s="6">
        <f t="shared" si="748"/>
        <v>380</v>
      </c>
      <c r="Q2162" s="7">
        <f t="shared" si="749"/>
        <v>3672518.1500000018</v>
      </c>
      <c r="R2162" s="44" t="str">
        <f>VLOOKUP(F2162,'Set up'!$A$2:$E$48,5,FALSE)</f>
        <v>Trsf</v>
      </c>
    </row>
    <row r="2163" spans="1:19" ht="15" hidden="1" customHeight="1" x14ac:dyDescent="0.35">
      <c r="A2163" s="4">
        <v>45198</v>
      </c>
      <c r="B2163" s="5">
        <f t="shared" si="743"/>
        <v>9</v>
      </c>
      <c r="C2163" s="5">
        <f t="shared" si="744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45"/>
        <v>45198</v>
      </c>
      <c r="L2163" s="5">
        <f t="shared" si="746"/>
        <v>9</v>
      </c>
      <c r="M2163" s="5">
        <f t="shared" si="747"/>
        <v>2023</v>
      </c>
      <c r="N2163" s="96">
        <v>250</v>
      </c>
      <c r="P2163" s="6">
        <f t="shared" si="748"/>
        <v>250</v>
      </c>
      <c r="Q2163" s="7">
        <f t="shared" si="749"/>
        <v>3672768.1500000018</v>
      </c>
      <c r="R2163" s="44" t="str">
        <f>VLOOKUP(F2163,'Set up'!$A$2:$E$48,5,FALSE)</f>
        <v>Trsf</v>
      </c>
    </row>
    <row r="2164" spans="1:19" ht="15" customHeight="1" x14ac:dyDescent="0.35">
      <c r="A2164" s="4">
        <v>45199</v>
      </c>
      <c r="B2164" s="5">
        <f t="shared" si="743"/>
        <v>9</v>
      </c>
      <c r="C2164" s="5">
        <f t="shared" si="744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45"/>
        <v>45199</v>
      </c>
      <c r="L2164" s="5">
        <f t="shared" si="746"/>
        <v>9</v>
      </c>
      <c r="M2164" s="5">
        <f t="shared" si="747"/>
        <v>2023</v>
      </c>
      <c r="N2164" s="96">
        <v>312.5</v>
      </c>
      <c r="P2164" s="6">
        <f t="shared" si="748"/>
        <v>312.5</v>
      </c>
      <c r="Q2164" s="7">
        <f t="shared" si="749"/>
        <v>3673080.6500000018</v>
      </c>
      <c r="R2164" s="44" t="str">
        <f>VLOOKUP(F2164,'Set up'!$A$2:$E$48,5,FALSE)</f>
        <v>Trsf</v>
      </c>
    </row>
    <row r="2165" spans="1:19" ht="15" customHeight="1" x14ac:dyDescent="0.35">
      <c r="A2165" s="4">
        <v>45199</v>
      </c>
      <c r="B2165" s="5">
        <f t="shared" si="743"/>
        <v>9</v>
      </c>
      <c r="C2165" s="5">
        <f t="shared" si="744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45"/>
        <v>45199</v>
      </c>
      <c r="L2165" s="5">
        <f t="shared" si="746"/>
        <v>9</v>
      </c>
      <c r="M2165" s="5">
        <f t="shared" si="747"/>
        <v>2023</v>
      </c>
      <c r="N2165" s="96">
        <v>8030</v>
      </c>
      <c r="P2165" s="6">
        <f t="shared" si="748"/>
        <v>8030</v>
      </c>
      <c r="Q2165" s="7">
        <f t="shared" si="749"/>
        <v>3681110.6500000018</v>
      </c>
      <c r="R2165" s="44" t="str">
        <f>VLOOKUP(F2165,'Set up'!$A$2:$E$48,5,FALSE)</f>
        <v>Trsf</v>
      </c>
    </row>
    <row r="2166" spans="1:19" ht="15" customHeight="1" x14ac:dyDescent="0.35">
      <c r="A2166" s="4">
        <v>45199</v>
      </c>
      <c r="B2166" s="5">
        <f t="shared" si="743"/>
        <v>9</v>
      </c>
      <c r="C2166" s="5">
        <f t="shared" si="744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45"/>
        <v>45199</v>
      </c>
      <c r="L2166" s="5">
        <f t="shared" si="746"/>
        <v>9</v>
      </c>
      <c r="M2166" s="5">
        <f t="shared" si="747"/>
        <v>2023</v>
      </c>
      <c r="N2166" s="96">
        <v>2835</v>
      </c>
      <c r="P2166" s="6">
        <f t="shared" si="748"/>
        <v>2835</v>
      </c>
      <c r="Q2166" s="7">
        <f t="shared" si="749"/>
        <v>3683945.6500000018</v>
      </c>
      <c r="R2166" s="44" t="str">
        <f>VLOOKUP(F2166,'Set up'!$A$2:$E$48,5,FALSE)</f>
        <v>Trsf</v>
      </c>
    </row>
    <row r="2167" spans="1:19" ht="15" customHeight="1" x14ac:dyDescent="0.35">
      <c r="A2167" s="4">
        <v>45199</v>
      </c>
      <c r="B2167" s="5">
        <f t="shared" si="743"/>
        <v>9</v>
      </c>
      <c r="C2167" s="5">
        <f t="shared" si="744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45"/>
        <v>45199</v>
      </c>
      <c r="L2167" s="5">
        <f t="shared" si="746"/>
        <v>9</v>
      </c>
      <c r="M2167" s="5">
        <f t="shared" si="747"/>
        <v>2023</v>
      </c>
      <c r="N2167" s="96">
        <v>1872</v>
      </c>
      <c r="P2167" s="6">
        <f t="shared" si="748"/>
        <v>1872</v>
      </c>
      <c r="Q2167" s="7">
        <f t="shared" si="749"/>
        <v>3685817.6500000018</v>
      </c>
      <c r="R2167" s="44" t="str">
        <f>VLOOKUP(F2167,'Set up'!$A$2:$E$48,5,FALSE)</f>
        <v>Trsf</v>
      </c>
    </row>
    <row r="2168" spans="1:19" ht="15" customHeight="1" x14ac:dyDescent="0.35">
      <c r="A2168" s="4">
        <v>45199</v>
      </c>
      <c r="B2168" s="5">
        <f t="shared" ref="B2168:B2170" si="750">MONTH(A2168)</f>
        <v>9</v>
      </c>
      <c r="C2168" s="5">
        <f t="shared" ref="C2168:C2170" si="751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52">A2168+J2168</f>
        <v>45199</v>
      </c>
      <c r="L2168" s="5">
        <f t="shared" ref="L2168:L2169" si="753">MONTH(K2168)</f>
        <v>9</v>
      </c>
      <c r="M2168" s="5">
        <f t="shared" ref="M2168:M2169" si="754">YEAR(K2168)</f>
        <v>2023</v>
      </c>
      <c r="N2168" s="96">
        <v>1000</v>
      </c>
      <c r="P2168" s="6">
        <f t="shared" ref="P2168:P2228" si="755">SUM(N2168+O2168)</f>
        <v>1000</v>
      </c>
      <c r="Q2168" s="7">
        <f t="shared" ref="Q2168:Q2169" si="756">SUM(Q2167+N2168)</f>
        <v>3686817.6500000018</v>
      </c>
      <c r="R2168" s="44" t="str">
        <f>VLOOKUP(F2168,'Set up'!$A$2:$E$48,5,FALSE)</f>
        <v>Trsf</v>
      </c>
    </row>
    <row r="2169" spans="1:19" ht="15" customHeight="1" x14ac:dyDescent="0.35">
      <c r="A2169" s="4">
        <v>45199</v>
      </c>
      <c r="B2169" s="5">
        <f t="shared" si="750"/>
        <v>9</v>
      </c>
      <c r="C2169" s="5">
        <f t="shared" si="751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52"/>
        <v>45199</v>
      </c>
      <c r="L2169" s="5">
        <f t="shared" si="753"/>
        <v>9</v>
      </c>
      <c r="M2169" s="5">
        <f t="shared" si="754"/>
        <v>2023</v>
      </c>
      <c r="N2169" s="96">
        <v>380</v>
      </c>
      <c r="P2169" s="6">
        <f t="shared" si="755"/>
        <v>380</v>
      </c>
      <c r="Q2169" s="7">
        <f t="shared" si="756"/>
        <v>3687197.6500000018</v>
      </c>
      <c r="R2169" s="44" t="str">
        <f>VLOOKUP(F2169,'Set up'!$A$2:$E$48,5,FALSE)</f>
        <v>Trsf</v>
      </c>
    </row>
    <row r="2170" spans="1:19" ht="15" hidden="1" customHeight="1" x14ac:dyDescent="0.35">
      <c r="A2170" s="4">
        <v>45201</v>
      </c>
      <c r="B2170" s="5">
        <f t="shared" si="750"/>
        <v>10</v>
      </c>
      <c r="C2170" s="5">
        <f t="shared" si="751"/>
        <v>2023</v>
      </c>
      <c r="D2170" s="88" t="s">
        <v>1990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57">A2170+J2170</f>
        <v>45201</v>
      </c>
      <c r="L2170" s="5">
        <f t="shared" ref="L2170:L2214" si="758">MONTH(K2170)</f>
        <v>10</v>
      </c>
      <c r="M2170" s="5">
        <f t="shared" ref="M2170:M2214" si="759">YEAR(K2170)</f>
        <v>2023</v>
      </c>
      <c r="N2170" s="96">
        <v>3388</v>
      </c>
      <c r="O2170" s="6">
        <f t="shared" ref="O2170:O2178" si="760">-N2170</f>
        <v>-3388</v>
      </c>
      <c r="P2170" s="6">
        <f t="shared" si="755"/>
        <v>0</v>
      </c>
      <c r="Q2170" s="7">
        <f t="shared" ref="Q2170:Q2214" si="761">SUM(Q2169+N2170)</f>
        <v>3690585.6500000018</v>
      </c>
      <c r="R2170" s="44" t="str">
        <f>VLOOKUP(F2170,'Set up'!$A$2:$E$48,5,FALSE)</f>
        <v>Cash</v>
      </c>
      <c r="S2170" s="1" t="s">
        <v>2087</v>
      </c>
    </row>
    <row r="2171" spans="1:19" ht="15" hidden="1" customHeight="1" x14ac:dyDescent="0.35">
      <c r="A2171" s="4">
        <v>45201</v>
      </c>
      <c r="B2171" s="5">
        <f t="shared" ref="B2171:B2214" si="762">MONTH(A2171)</f>
        <v>10</v>
      </c>
      <c r="C2171" s="5">
        <f t="shared" ref="C2171:C2214" si="763">YEAR(A2171)</f>
        <v>2023</v>
      </c>
      <c r="D2171" s="88" t="s">
        <v>1990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57"/>
        <v>45201</v>
      </c>
      <c r="L2171" s="5">
        <f t="shared" si="758"/>
        <v>10</v>
      </c>
      <c r="M2171" s="5">
        <f t="shared" si="759"/>
        <v>2023</v>
      </c>
      <c r="N2171" s="96">
        <v>702</v>
      </c>
      <c r="O2171" s="6">
        <f t="shared" si="760"/>
        <v>-702</v>
      </c>
      <c r="P2171" s="6">
        <f t="shared" si="755"/>
        <v>0</v>
      </c>
      <c r="Q2171" s="7">
        <f t="shared" si="761"/>
        <v>3691287.6500000018</v>
      </c>
      <c r="R2171" s="44" t="str">
        <f>VLOOKUP(F2171,'Set up'!$A$2:$E$48,5,FALSE)</f>
        <v>Cash</v>
      </c>
      <c r="S2171" s="1" t="s">
        <v>2087</v>
      </c>
    </row>
    <row r="2172" spans="1:19" ht="15" hidden="1" customHeight="1" x14ac:dyDescent="0.35">
      <c r="A2172" s="4">
        <v>45201</v>
      </c>
      <c r="B2172" s="5">
        <f t="shared" si="762"/>
        <v>10</v>
      </c>
      <c r="C2172" s="5">
        <f t="shared" si="763"/>
        <v>2023</v>
      </c>
      <c r="D2172" s="88" t="s">
        <v>1990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57"/>
        <v>45201</v>
      </c>
      <c r="L2172" s="5">
        <f t="shared" si="758"/>
        <v>10</v>
      </c>
      <c r="M2172" s="5">
        <f t="shared" si="759"/>
        <v>2023</v>
      </c>
      <c r="N2172" s="96">
        <v>516</v>
      </c>
      <c r="O2172" s="6">
        <f t="shared" si="760"/>
        <v>-516</v>
      </c>
      <c r="P2172" s="6">
        <f t="shared" si="755"/>
        <v>0</v>
      </c>
      <c r="Q2172" s="7">
        <f t="shared" si="761"/>
        <v>3691803.6500000018</v>
      </c>
      <c r="R2172" s="44" t="str">
        <f>VLOOKUP(F2172,'Set up'!$A$2:$E$48,5,FALSE)</f>
        <v>Cash</v>
      </c>
      <c r="S2172" s="1" t="s">
        <v>2087</v>
      </c>
    </row>
    <row r="2173" spans="1:19" ht="15" hidden="1" customHeight="1" x14ac:dyDescent="0.35">
      <c r="A2173" s="4">
        <v>45201</v>
      </c>
      <c r="B2173" s="5">
        <f t="shared" si="762"/>
        <v>10</v>
      </c>
      <c r="C2173" s="5">
        <f t="shared" si="763"/>
        <v>2023</v>
      </c>
      <c r="D2173" s="88" t="s">
        <v>1990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57"/>
        <v>45201</v>
      </c>
      <c r="L2173" s="5">
        <f t="shared" si="758"/>
        <v>10</v>
      </c>
      <c r="M2173" s="5">
        <f t="shared" si="759"/>
        <v>2023</v>
      </c>
      <c r="N2173" s="96">
        <v>320</v>
      </c>
      <c r="O2173" s="6">
        <f t="shared" si="760"/>
        <v>-320</v>
      </c>
      <c r="P2173" s="6">
        <f t="shared" si="755"/>
        <v>0</v>
      </c>
      <c r="Q2173" s="7">
        <f t="shared" si="761"/>
        <v>3692123.6500000018</v>
      </c>
      <c r="R2173" s="44" t="str">
        <f>VLOOKUP(F2173,'Set up'!$A$2:$E$48,5,FALSE)</f>
        <v>Cash</v>
      </c>
      <c r="S2173" s="1" t="s">
        <v>2087</v>
      </c>
    </row>
    <row r="2174" spans="1:19" ht="15" hidden="1" customHeight="1" x14ac:dyDescent="0.35">
      <c r="A2174" s="4">
        <v>45201</v>
      </c>
      <c r="B2174" s="5">
        <f t="shared" si="762"/>
        <v>10</v>
      </c>
      <c r="C2174" s="5">
        <f t="shared" si="763"/>
        <v>2023</v>
      </c>
      <c r="D2174" s="88" t="s">
        <v>1990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57"/>
        <v>45201</v>
      </c>
      <c r="L2174" s="5">
        <f t="shared" si="758"/>
        <v>10</v>
      </c>
      <c r="M2174" s="5">
        <f t="shared" si="759"/>
        <v>2023</v>
      </c>
      <c r="N2174" s="96">
        <v>165</v>
      </c>
      <c r="O2174" s="6">
        <f t="shared" si="760"/>
        <v>-165</v>
      </c>
      <c r="P2174" s="6">
        <f t="shared" si="755"/>
        <v>0</v>
      </c>
      <c r="Q2174" s="7">
        <f t="shared" si="761"/>
        <v>3692288.6500000018</v>
      </c>
      <c r="R2174" s="44" t="str">
        <f>VLOOKUP(F2174,'Set up'!$A$2:$E$48,5,FALSE)</f>
        <v>Cash</v>
      </c>
      <c r="S2174" s="1" t="s">
        <v>2087</v>
      </c>
    </row>
    <row r="2175" spans="1:19" ht="15" hidden="1" customHeight="1" x14ac:dyDescent="0.35">
      <c r="A2175" s="4">
        <v>45201</v>
      </c>
      <c r="B2175" s="5">
        <f t="shared" si="762"/>
        <v>10</v>
      </c>
      <c r="C2175" s="5">
        <f t="shared" si="763"/>
        <v>2023</v>
      </c>
      <c r="D2175" s="88" t="s">
        <v>1990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57"/>
        <v>45201</v>
      </c>
      <c r="L2175" s="5">
        <f t="shared" si="758"/>
        <v>10</v>
      </c>
      <c r="M2175" s="5">
        <f t="shared" si="759"/>
        <v>2023</v>
      </c>
      <c r="N2175" s="96">
        <v>105</v>
      </c>
      <c r="O2175" s="6">
        <f t="shared" si="760"/>
        <v>-105</v>
      </c>
      <c r="P2175" s="6">
        <f t="shared" si="755"/>
        <v>0</v>
      </c>
      <c r="Q2175" s="7">
        <f t="shared" si="761"/>
        <v>3692393.6500000018</v>
      </c>
      <c r="R2175" s="44" t="str">
        <f>VLOOKUP(F2175,'Set up'!$A$2:$E$48,5,FALSE)</f>
        <v>Cash</v>
      </c>
      <c r="S2175" s="1" t="s">
        <v>2087</v>
      </c>
    </row>
    <row r="2176" spans="1:19" ht="15" hidden="1" customHeight="1" x14ac:dyDescent="0.35">
      <c r="A2176" s="4">
        <v>45201</v>
      </c>
      <c r="B2176" s="5">
        <f t="shared" si="762"/>
        <v>10</v>
      </c>
      <c r="C2176" s="5">
        <f t="shared" si="763"/>
        <v>2023</v>
      </c>
      <c r="D2176" s="88" t="s">
        <v>1990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57"/>
        <v>45201</v>
      </c>
      <c r="L2176" s="5">
        <f t="shared" si="758"/>
        <v>10</v>
      </c>
      <c r="M2176" s="5">
        <f t="shared" si="759"/>
        <v>2023</v>
      </c>
      <c r="N2176" s="96">
        <v>62.5</v>
      </c>
      <c r="O2176" s="6">
        <f t="shared" si="760"/>
        <v>-62.5</v>
      </c>
      <c r="P2176" s="6">
        <f t="shared" si="755"/>
        <v>0</v>
      </c>
      <c r="Q2176" s="7">
        <f t="shared" si="761"/>
        <v>3692456.1500000018</v>
      </c>
      <c r="R2176" s="44" t="str">
        <f>VLOOKUP(F2176,'Set up'!$A$2:$E$48,5,FALSE)</f>
        <v>Cash</v>
      </c>
      <c r="S2176" s="1" t="s">
        <v>2087</v>
      </c>
    </row>
    <row r="2177" spans="1:19" ht="15" hidden="1" customHeight="1" x14ac:dyDescent="0.35">
      <c r="A2177" s="4">
        <v>45202</v>
      </c>
      <c r="B2177" s="5">
        <f t="shared" si="762"/>
        <v>10</v>
      </c>
      <c r="C2177" s="5">
        <f t="shared" si="763"/>
        <v>2023</v>
      </c>
      <c r="D2177" s="88" t="s">
        <v>1992</v>
      </c>
      <c r="E2177" s="5" t="str">
        <f>VLOOKUP(F2177,'Set up'!$A$2:$C$48,2,FALSE)</f>
        <v>C00000013</v>
      </c>
      <c r="F2177" s="1" t="s">
        <v>1454</v>
      </c>
      <c r="G2177" s="89" t="s">
        <v>1991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57"/>
        <v>45202</v>
      </c>
      <c r="L2177" s="5">
        <f t="shared" si="758"/>
        <v>10</v>
      </c>
      <c r="M2177" s="5">
        <f t="shared" si="759"/>
        <v>2023</v>
      </c>
      <c r="N2177" s="96">
        <v>580</v>
      </c>
      <c r="O2177" s="6">
        <f t="shared" si="760"/>
        <v>-580</v>
      </c>
      <c r="P2177" s="6">
        <f t="shared" si="755"/>
        <v>0</v>
      </c>
      <c r="Q2177" s="7">
        <f t="shared" si="761"/>
        <v>3693036.1500000018</v>
      </c>
      <c r="R2177" s="44" t="str">
        <f>VLOOKUP(F2177,'Set up'!$A$2:$E$48,5,FALSE)</f>
        <v>Chq</v>
      </c>
      <c r="S2177" s="1" t="s">
        <v>2092</v>
      </c>
    </row>
    <row r="2178" spans="1:19" ht="15" hidden="1" customHeight="1" x14ac:dyDescent="0.35">
      <c r="A2178" s="4">
        <v>45202</v>
      </c>
      <c r="B2178" s="5">
        <f t="shared" si="762"/>
        <v>10</v>
      </c>
      <c r="C2178" s="5">
        <f t="shared" si="763"/>
        <v>2023</v>
      </c>
      <c r="D2178" s="88" t="s">
        <v>1992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57"/>
        <v>45202</v>
      </c>
      <c r="L2178" s="5">
        <f t="shared" si="758"/>
        <v>10</v>
      </c>
      <c r="M2178" s="5">
        <f t="shared" si="759"/>
        <v>2023</v>
      </c>
      <c r="N2178" s="96">
        <v>1032</v>
      </c>
      <c r="O2178" s="6">
        <f t="shared" si="760"/>
        <v>-1032</v>
      </c>
      <c r="P2178" s="6">
        <f t="shared" si="755"/>
        <v>0</v>
      </c>
      <c r="Q2178" s="7">
        <f t="shared" si="761"/>
        <v>3694068.1500000018</v>
      </c>
      <c r="R2178" s="44" t="str">
        <f>VLOOKUP(F2178,'Set up'!$A$2:$E$48,5,FALSE)</f>
        <v>Chq</v>
      </c>
      <c r="S2178" s="1" t="s">
        <v>2092</v>
      </c>
    </row>
    <row r="2179" spans="1:19" ht="15" hidden="1" customHeight="1" x14ac:dyDescent="0.35">
      <c r="A2179" s="4">
        <v>45202</v>
      </c>
      <c r="B2179" s="5">
        <f t="shared" si="762"/>
        <v>10</v>
      </c>
      <c r="C2179" s="5">
        <f t="shared" si="763"/>
        <v>2023</v>
      </c>
      <c r="D2179" s="88" t="s">
        <v>1993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57"/>
        <v>45202</v>
      </c>
      <c r="L2179" s="5">
        <f t="shared" si="758"/>
        <v>10</v>
      </c>
      <c r="M2179" s="5">
        <f t="shared" si="759"/>
        <v>2023</v>
      </c>
      <c r="N2179" s="96">
        <v>1804</v>
      </c>
      <c r="P2179" s="6">
        <f t="shared" si="755"/>
        <v>1804</v>
      </c>
      <c r="Q2179" s="7">
        <f t="shared" si="761"/>
        <v>3695872.1500000018</v>
      </c>
      <c r="R2179" s="44" t="str">
        <f>VLOOKUP(F2179,'Set up'!$A$2:$E$48,5,FALSE)</f>
        <v>Trsf</v>
      </c>
    </row>
    <row r="2180" spans="1:19" ht="15" hidden="1" customHeight="1" x14ac:dyDescent="0.35">
      <c r="A2180" s="4">
        <v>45202</v>
      </c>
      <c r="B2180" s="5">
        <f t="shared" si="762"/>
        <v>10</v>
      </c>
      <c r="C2180" s="5">
        <f t="shared" si="763"/>
        <v>2023</v>
      </c>
      <c r="D2180" s="88" t="s">
        <v>1993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57"/>
        <v>45202</v>
      </c>
      <c r="L2180" s="5">
        <f t="shared" si="758"/>
        <v>10</v>
      </c>
      <c r="M2180" s="5">
        <f t="shared" si="759"/>
        <v>2023</v>
      </c>
      <c r="N2180" s="96">
        <v>390</v>
      </c>
      <c r="P2180" s="6">
        <f t="shared" si="755"/>
        <v>390</v>
      </c>
      <c r="Q2180" s="7">
        <f t="shared" si="761"/>
        <v>3696262.1500000018</v>
      </c>
      <c r="R2180" s="44" t="str">
        <f>VLOOKUP(F2180,'Set up'!$A$2:$E$48,5,FALSE)</f>
        <v>Trsf</v>
      </c>
    </row>
    <row r="2181" spans="1:19" ht="15" hidden="1" customHeight="1" x14ac:dyDescent="0.35">
      <c r="A2181" s="4">
        <v>45202</v>
      </c>
      <c r="B2181" s="5">
        <f t="shared" si="762"/>
        <v>10</v>
      </c>
      <c r="C2181" s="5">
        <f t="shared" si="763"/>
        <v>2023</v>
      </c>
      <c r="D2181" s="88" t="s">
        <v>1993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57"/>
        <v>45202</v>
      </c>
      <c r="L2181" s="5">
        <f t="shared" si="758"/>
        <v>10</v>
      </c>
      <c r="M2181" s="5">
        <f t="shared" si="759"/>
        <v>2023</v>
      </c>
      <c r="N2181" s="96">
        <v>421.2</v>
      </c>
      <c r="P2181" s="6">
        <f t="shared" si="755"/>
        <v>421.2</v>
      </c>
      <c r="Q2181" s="7">
        <f t="shared" si="761"/>
        <v>3696683.350000002</v>
      </c>
      <c r="R2181" s="44" t="str">
        <f>VLOOKUP(F2181,'Set up'!$A$2:$E$48,5,FALSE)</f>
        <v>Trsf</v>
      </c>
    </row>
    <row r="2182" spans="1:19" ht="15" hidden="1" customHeight="1" x14ac:dyDescent="0.35">
      <c r="A2182" s="4">
        <v>45203</v>
      </c>
      <c r="B2182" s="5">
        <f t="shared" si="762"/>
        <v>10</v>
      </c>
      <c r="C2182" s="5">
        <f t="shared" si="763"/>
        <v>2023</v>
      </c>
      <c r="D2182" s="88" t="s">
        <v>1994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57"/>
        <v>45203</v>
      </c>
      <c r="L2182" s="5">
        <f t="shared" si="758"/>
        <v>10</v>
      </c>
      <c r="M2182" s="5">
        <f t="shared" si="759"/>
        <v>2023</v>
      </c>
      <c r="N2182" s="96">
        <v>1738</v>
      </c>
      <c r="P2182" s="6">
        <f t="shared" si="755"/>
        <v>1738</v>
      </c>
      <c r="Q2182" s="7">
        <f t="shared" si="761"/>
        <v>3698421.350000002</v>
      </c>
      <c r="R2182" s="44" t="str">
        <f>VLOOKUP(F2182,'Set up'!$A$2:$E$48,5,FALSE)</f>
        <v>PD Chq</v>
      </c>
    </row>
    <row r="2183" spans="1:19" ht="15" hidden="1" customHeight="1" x14ac:dyDescent="0.35">
      <c r="A2183" s="4">
        <v>45203</v>
      </c>
      <c r="B2183" s="5">
        <f t="shared" si="762"/>
        <v>10</v>
      </c>
      <c r="C2183" s="5">
        <f t="shared" si="763"/>
        <v>2023</v>
      </c>
      <c r="D2183" s="88" t="s">
        <v>1994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57"/>
        <v>45203</v>
      </c>
      <c r="L2183" s="5">
        <f t="shared" si="758"/>
        <v>10</v>
      </c>
      <c r="M2183" s="5">
        <f t="shared" si="759"/>
        <v>2023</v>
      </c>
      <c r="N2183" s="96">
        <v>702</v>
      </c>
      <c r="P2183" s="6">
        <f t="shared" si="755"/>
        <v>702</v>
      </c>
      <c r="Q2183" s="7">
        <f t="shared" si="761"/>
        <v>3699123.350000002</v>
      </c>
      <c r="R2183" s="44" t="str">
        <f>VLOOKUP(F2183,'Set up'!$A$2:$E$48,5,FALSE)</f>
        <v>PD Chq</v>
      </c>
    </row>
    <row r="2184" spans="1:19" ht="15" hidden="1" customHeight="1" x14ac:dyDescent="0.35">
      <c r="A2184" s="4">
        <v>45203</v>
      </c>
      <c r="B2184" s="5">
        <f t="shared" si="762"/>
        <v>10</v>
      </c>
      <c r="C2184" s="5">
        <f t="shared" si="763"/>
        <v>2023</v>
      </c>
      <c r="D2184" s="88" t="s">
        <v>1994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57"/>
        <v>45203</v>
      </c>
      <c r="L2184" s="5">
        <f t="shared" si="758"/>
        <v>10</v>
      </c>
      <c r="M2184" s="5">
        <f t="shared" si="759"/>
        <v>2023</v>
      </c>
      <c r="N2184" s="96">
        <v>95</v>
      </c>
      <c r="P2184" s="6">
        <f t="shared" si="755"/>
        <v>95</v>
      </c>
      <c r="Q2184" s="7">
        <f t="shared" si="761"/>
        <v>3699218.350000002</v>
      </c>
      <c r="R2184" s="44" t="str">
        <f>VLOOKUP(F2184,'Set up'!$A$2:$E$48,5,FALSE)</f>
        <v>PD Chq</v>
      </c>
    </row>
    <row r="2185" spans="1:19" ht="15" customHeight="1" x14ac:dyDescent="0.35">
      <c r="A2185" s="4" t="s">
        <v>1997</v>
      </c>
      <c r="B2185" s="5">
        <f t="shared" si="762"/>
        <v>10</v>
      </c>
      <c r="C2185" s="5">
        <f t="shared" si="763"/>
        <v>2023</v>
      </c>
      <c r="D2185" s="88" t="s">
        <v>1995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57"/>
        <v>45204</v>
      </c>
      <c r="L2185" s="5">
        <f t="shared" si="758"/>
        <v>10</v>
      </c>
      <c r="M2185" s="5">
        <f t="shared" si="759"/>
        <v>2023</v>
      </c>
      <c r="N2185" s="96">
        <v>125</v>
      </c>
      <c r="P2185" s="6">
        <f t="shared" si="755"/>
        <v>125</v>
      </c>
      <c r="Q2185" s="7">
        <f t="shared" si="761"/>
        <v>3699343.350000002</v>
      </c>
      <c r="R2185" s="44" t="str">
        <f>VLOOKUP(F2185,'Set up'!$A$2:$E$48,5,FALSE)</f>
        <v>Trsf</v>
      </c>
    </row>
    <row r="2186" spans="1:19" ht="15" customHeight="1" x14ac:dyDescent="0.35">
      <c r="A2186" s="4" t="s">
        <v>1997</v>
      </c>
      <c r="B2186" s="5">
        <f t="shared" si="762"/>
        <v>10</v>
      </c>
      <c r="C2186" s="5">
        <f t="shared" si="763"/>
        <v>2023</v>
      </c>
      <c r="D2186" s="88" t="s">
        <v>1996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57"/>
        <v>45204</v>
      </c>
      <c r="L2186" s="5">
        <f t="shared" si="758"/>
        <v>10</v>
      </c>
      <c r="M2186" s="5">
        <f t="shared" si="759"/>
        <v>2023</v>
      </c>
      <c r="N2186" s="96">
        <v>3256</v>
      </c>
      <c r="P2186" s="6">
        <f t="shared" si="755"/>
        <v>3256</v>
      </c>
      <c r="Q2186" s="7">
        <f t="shared" si="761"/>
        <v>3702599.350000002</v>
      </c>
      <c r="R2186" s="44" t="str">
        <f>VLOOKUP(F2186,'Set up'!$A$2:$E$48,5,FALSE)</f>
        <v>Trsf</v>
      </c>
    </row>
    <row r="2187" spans="1:19" ht="15" customHeight="1" x14ac:dyDescent="0.35">
      <c r="A2187" s="4" t="s">
        <v>1997</v>
      </c>
      <c r="B2187" s="5">
        <f t="shared" si="762"/>
        <v>10</v>
      </c>
      <c r="C2187" s="5">
        <f t="shared" si="763"/>
        <v>2023</v>
      </c>
      <c r="D2187" s="88" t="s">
        <v>1996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57"/>
        <v>45204</v>
      </c>
      <c r="L2187" s="5">
        <f t="shared" si="758"/>
        <v>10</v>
      </c>
      <c r="M2187" s="5">
        <f t="shared" si="759"/>
        <v>2023</v>
      </c>
      <c r="N2187" s="96">
        <v>1080</v>
      </c>
      <c r="P2187" s="6">
        <f t="shared" si="755"/>
        <v>1080</v>
      </c>
      <c r="Q2187" s="7">
        <f t="shared" si="761"/>
        <v>3703679.350000002</v>
      </c>
      <c r="R2187" s="44" t="str">
        <f>VLOOKUP(F2187,'Set up'!$A$2:$E$48,5,FALSE)</f>
        <v>Trsf</v>
      </c>
    </row>
    <row r="2188" spans="1:19" ht="15" customHeight="1" x14ac:dyDescent="0.35">
      <c r="A2188" s="4" t="s">
        <v>1997</v>
      </c>
      <c r="B2188" s="5">
        <f t="shared" si="762"/>
        <v>10</v>
      </c>
      <c r="C2188" s="5">
        <f t="shared" si="763"/>
        <v>2023</v>
      </c>
      <c r="D2188" s="88" t="s">
        <v>1996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57"/>
        <v>45204</v>
      </c>
      <c r="L2188" s="5">
        <f t="shared" si="758"/>
        <v>10</v>
      </c>
      <c r="M2188" s="5">
        <f t="shared" si="759"/>
        <v>2023</v>
      </c>
      <c r="N2188" s="96">
        <v>702</v>
      </c>
      <c r="P2188" s="6">
        <f t="shared" si="755"/>
        <v>702</v>
      </c>
      <c r="Q2188" s="7">
        <f t="shared" si="761"/>
        <v>3704381.350000002</v>
      </c>
      <c r="R2188" s="44" t="str">
        <f>VLOOKUP(F2188,'Set up'!$A$2:$E$48,5,FALSE)</f>
        <v>Trsf</v>
      </c>
    </row>
    <row r="2189" spans="1:19" ht="15" customHeight="1" x14ac:dyDescent="0.35">
      <c r="A2189" s="4" t="s">
        <v>1997</v>
      </c>
      <c r="B2189" s="5">
        <f t="shared" si="762"/>
        <v>10</v>
      </c>
      <c r="C2189" s="5">
        <f t="shared" si="763"/>
        <v>2023</v>
      </c>
      <c r="D2189" s="88" t="s">
        <v>1996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57"/>
        <v>45204</v>
      </c>
      <c r="L2189" s="5">
        <f t="shared" si="758"/>
        <v>10</v>
      </c>
      <c r="M2189" s="5">
        <f t="shared" si="759"/>
        <v>2023</v>
      </c>
      <c r="N2189" s="96">
        <v>1000</v>
      </c>
      <c r="P2189" s="6">
        <f t="shared" si="755"/>
        <v>1000</v>
      </c>
      <c r="Q2189" s="7">
        <f t="shared" si="761"/>
        <v>3705381.350000002</v>
      </c>
      <c r="R2189" s="44" t="str">
        <f>VLOOKUP(F2189,'Set up'!$A$2:$E$48,5,FALSE)</f>
        <v>Trsf</v>
      </c>
    </row>
    <row r="2190" spans="1:19" ht="15" hidden="1" customHeight="1" x14ac:dyDescent="0.35">
      <c r="A2190" s="4">
        <v>45205</v>
      </c>
      <c r="B2190" s="5">
        <f t="shared" si="762"/>
        <v>10</v>
      </c>
      <c r="C2190" s="5">
        <f t="shared" si="763"/>
        <v>2023</v>
      </c>
      <c r="D2190" s="88" t="s">
        <v>1998</v>
      </c>
      <c r="E2190" s="5" t="str">
        <f>VLOOKUP(F2190,'Set up'!$A$2:$C$48,2,FALSE)</f>
        <v>C00000022</v>
      </c>
      <c r="F2190" s="1" t="s">
        <v>638</v>
      </c>
      <c r="G2190" s="99" t="s">
        <v>1999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57"/>
        <v>45205</v>
      </c>
      <c r="L2190" s="5">
        <f t="shared" si="758"/>
        <v>10</v>
      </c>
      <c r="M2190" s="5">
        <f t="shared" si="759"/>
        <v>2023</v>
      </c>
      <c r="N2190" s="96">
        <v>3600</v>
      </c>
      <c r="P2190" s="6">
        <f t="shared" si="755"/>
        <v>3600</v>
      </c>
      <c r="Q2190" s="7">
        <f t="shared" si="761"/>
        <v>3708981.350000002</v>
      </c>
      <c r="R2190" s="44" t="str">
        <f>VLOOKUP(F2190,'Set up'!$A$2:$E$48,5,FALSE)</f>
        <v>Trsf</v>
      </c>
    </row>
    <row r="2191" spans="1:19" ht="15" hidden="1" customHeight="1" x14ac:dyDescent="0.35">
      <c r="A2191" s="4">
        <v>45205</v>
      </c>
      <c r="B2191" s="5">
        <f t="shared" si="762"/>
        <v>10</v>
      </c>
      <c r="C2191" s="5">
        <f t="shared" si="763"/>
        <v>2023</v>
      </c>
      <c r="D2191" s="88" t="s">
        <v>1998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57"/>
        <v>45205</v>
      </c>
      <c r="L2191" s="5">
        <f t="shared" si="758"/>
        <v>10</v>
      </c>
      <c r="M2191" s="5">
        <f t="shared" si="759"/>
        <v>2023</v>
      </c>
      <c r="N2191" s="96">
        <v>468</v>
      </c>
      <c r="P2191" s="6">
        <f t="shared" si="755"/>
        <v>468</v>
      </c>
      <c r="Q2191" s="7">
        <f t="shared" si="761"/>
        <v>3709449.350000002</v>
      </c>
      <c r="R2191" s="44" t="str">
        <f>VLOOKUP(F2191,'Set up'!$A$2:$E$48,5,FALSE)</f>
        <v>Trsf</v>
      </c>
    </row>
    <row r="2192" spans="1:19" ht="15" hidden="1" customHeight="1" x14ac:dyDescent="0.35">
      <c r="A2192" s="4">
        <v>45205</v>
      </c>
      <c r="B2192" s="5">
        <f t="shared" si="762"/>
        <v>10</v>
      </c>
      <c r="C2192" s="5">
        <f t="shared" si="763"/>
        <v>2023</v>
      </c>
      <c r="D2192" s="88" t="s">
        <v>2000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57"/>
        <v>45325</v>
      </c>
      <c r="L2192" s="5">
        <f t="shared" si="758"/>
        <v>2</v>
      </c>
      <c r="M2192" s="5">
        <f t="shared" si="759"/>
        <v>2024</v>
      </c>
      <c r="N2192" s="96">
        <v>9636</v>
      </c>
      <c r="P2192" s="6">
        <f t="shared" si="755"/>
        <v>9636</v>
      </c>
      <c r="Q2192" s="7">
        <f t="shared" si="761"/>
        <v>3719085.350000002</v>
      </c>
      <c r="R2192" s="44" t="str">
        <f>VLOOKUP(F2192,'Set up'!$A$2:$E$48,5,FALSE)</f>
        <v>Trsf</v>
      </c>
    </row>
    <row r="2193" spans="1:19" ht="15" hidden="1" customHeight="1" x14ac:dyDescent="0.35">
      <c r="A2193" s="4">
        <v>45205</v>
      </c>
      <c r="B2193" s="5">
        <f t="shared" si="762"/>
        <v>10</v>
      </c>
      <c r="C2193" s="5">
        <f t="shared" si="763"/>
        <v>2023</v>
      </c>
      <c r="D2193" s="88" t="s">
        <v>2000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57"/>
        <v>45325</v>
      </c>
      <c r="L2193" s="5">
        <f t="shared" si="758"/>
        <v>2</v>
      </c>
      <c r="M2193" s="5">
        <f t="shared" si="759"/>
        <v>2024</v>
      </c>
      <c r="N2193" s="96">
        <v>900</v>
      </c>
      <c r="P2193" s="6">
        <f t="shared" si="755"/>
        <v>900</v>
      </c>
      <c r="Q2193" s="7">
        <f t="shared" si="761"/>
        <v>3719985.350000002</v>
      </c>
      <c r="R2193" s="44" t="str">
        <f>VLOOKUP(F2193,'Set up'!$A$2:$E$48,5,FALSE)</f>
        <v>Trsf</v>
      </c>
    </row>
    <row r="2194" spans="1:19" ht="15" hidden="1" customHeight="1" x14ac:dyDescent="0.35">
      <c r="A2194" s="4">
        <v>45205</v>
      </c>
      <c r="B2194" s="5">
        <f t="shared" si="762"/>
        <v>10</v>
      </c>
      <c r="C2194" s="5">
        <f t="shared" si="763"/>
        <v>2023</v>
      </c>
      <c r="D2194" s="88" t="s">
        <v>2000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57"/>
        <v>45325</v>
      </c>
      <c r="L2194" s="5">
        <f t="shared" si="758"/>
        <v>2</v>
      </c>
      <c r="M2194" s="5">
        <f t="shared" si="759"/>
        <v>2024</v>
      </c>
      <c r="N2194" s="96">
        <v>575</v>
      </c>
      <c r="P2194" s="6">
        <f t="shared" si="755"/>
        <v>575</v>
      </c>
      <c r="Q2194" s="7">
        <f t="shared" si="761"/>
        <v>3720560.350000002</v>
      </c>
      <c r="R2194" s="44" t="str">
        <f>VLOOKUP(F2194,'Set up'!$A$2:$E$48,5,FALSE)</f>
        <v>Trsf</v>
      </c>
    </row>
    <row r="2195" spans="1:19" ht="15" hidden="1" customHeight="1" x14ac:dyDescent="0.35">
      <c r="A2195" s="4">
        <v>45205</v>
      </c>
      <c r="B2195" s="5">
        <f t="shared" si="762"/>
        <v>10</v>
      </c>
      <c r="C2195" s="5">
        <f t="shared" si="763"/>
        <v>2023</v>
      </c>
      <c r="D2195" s="88" t="s">
        <v>2000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57"/>
        <v>45325</v>
      </c>
      <c r="L2195" s="5">
        <f t="shared" si="758"/>
        <v>2</v>
      </c>
      <c r="M2195" s="5">
        <f t="shared" si="759"/>
        <v>2024</v>
      </c>
      <c r="N2195" s="96">
        <v>420</v>
      </c>
      <c r="P2195" s="6">
        <f t="shared" si="755"/>
        <v>420</v>
      </c>
      <c r="Q2195" s="7">
        <f t="shared" si="761"/>
        <v>3720980.350000002</v>
      </c>
      <c r="R2195" s="44" t="str">
        <f>VLOOKUP(F2195,'Set up'!$A$2:$E$48,5,FALSE)</f>
        <v>Trsf</v>
      </c>
    </row>
    <row r="2196" spans="1:19" ht="15" hidden="1" customHeight="1" x14ac:dyDescent="0.35">
      <c r="A2196" s="4">
        <v>45205</v>
      </c>
      <c r="B2196" s="5">
        <f t="shared" si="762"/>
        <v>10</v>
      </c>
      <c r="C2196" s="5">
        <f t="shared" si="763"/>
        <v>2023</v>
      </c>
      <c r="D2196" s="88" t="s">
        <v>2000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57"/>
        <v>45325</v>
      </c>
      <c r="L2196" s="5">
        <f t="shared" si="758"/>
        <v>2</v>
      </c>
      <c r="M2196" s="5">
        <f t="shared" si="759"/>
        <v>2024</v>
      </c>
      <c r="N2196" s="96">
        <v>238</v>
      </c>
      <c r="P2196" s="6">
        <f t="shared" si="755"/>
        <v>238</v>
      </c>
      <c r="Q2196" s="7">
        <f t="shared" si="761"/>
        <v>3721218.350000002</v>
      </c>
      <c r="R2196" s="44" t="str">
        <f>VLOOKUP(F2196,'Set up'!$A$2:$E$48,5,FALSE)</f>
        <v>Trsf</v>
      </c>
    </row>
    <row r="2197" spans="1:19" ht="15" customHeight="1" x14ac:dyDescent="0.35">
      <c r="A2197" s="4">
        <v>45205</v>
      </c>
      <c r="B2197" s="5">
        <f t="shared" si="762"/>
        <v>10</v>
      </c>
      <c r="C2197" s="5">
        <f t="shared" si="763"/>
        <v>2023</v>
      </c>
      <c r="D2197" s="88" t="s">
        <v>2001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57"/>
        <v>45205</v>
      </c>
      <c r="L2197" s="5">
        <f t="shared" si="758"/>
        <v>10</v>
      </c>
      <c r="M2197" s="5">
        <f t="shared" si="759"/>
        <v>2023</v>
      </c>
      <c r="N2197" s="96">
        <v>250</v>
      </c>
      <c r="P2197" s="6">
        <f t="shared" si="755"/>
        <v>250</v>
      </c>
      <c r="Q2197" s="7">
        <f t="shared" si="761"/>
        <v>3721468.350000002</v>
      </c>
      <c r="R2197" s="44" t="str">
        <f>VLOOKUP(F2197,'Set up'!$A$2:$E$48,5,FALSE)</f>
        <v>Trsf</v>
      </c>
    </row>
    <row r="2198" spans="1:19" ht="15" customHeight="1" x14ac:dyDescent="0.35">
      <c r="A2198" s="4">
        <v>45205</v>
      </c>
      <c r="B2198" s="5">
        <f t="shared" si="762"/>
        <v>10</v>
      </c>
      <c r="C2198" s="5">
        <f t="shared" si="763"/>
        <v>2023</v>
      </c>
      <c r="D2198" s="88" t="s">
        <v>2001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57"/>
        <v>45205</v>
      </c>
      <c r="L2198" s="5">
        <f t="shared" si="758"/>
        <v>10</v>
      </c>
      <c r="M2198" s="5">
        <f t="shared" si="759"/>
        <v>2023</v>
      </c>
      <c r="N2198" s="96">
        <v>360</v>
      </c>
      <c r="P2198" s="6">
        <f t="shared" si="755"/>
        <v>360</v>
      </c>
      <c r="Q2198" s="7">
        <f t="shared" si="761"/>
        <v>3721828.350000002</v>
      </c>
      <c r="R2198" s="44" t="str">
        <f>VLOOKUP(F2198,'Set up'!$A$2:$E$48,5,FALSE)</f>
        <v>Trsf</v>
      </c>
    </row>
    <row r="2199" spans="1:19" ht="15" hidden="1" customHeight="1" x14ac:dyDescent="0.35">
      <c r="A2199" s="4">
        <v>45206</v>
      </c>
      <c r="B2199" s="5">
        <f t="shared" si="762"/>
        <v>10</v>
      </c>
      <c r="C2199" s="5">
        <f t="shared" si="763"/>
        <v>2023</v>
      </c>
      <c r="D2199" s="88" t="s">
        <v>2002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57"/>
        <v>45206</v>
      </c>
      <c r="L2199" s="5">
        <f t="shared" si="758"/>
        <v>10</v>
      </c>
      <c r="M2199" s="5">
        <f t="shared" si="759"/>
        <v>2023</v>
      </c>
      <c r="N2199" s="96">
        <v>3476</v>
      </c>
      <c r="O2199" s="6">
        <f>-N2199</f>
        <v>-3476</v>
      </c>
      <c r="P2199" s="6">
        <f t="shared" si="755"/>
        <v>0</v>
      </c>
      <c r="Q2199" s="7">
        <f t="shared" si="761"/>
        <v>3725304.350000002</v>
      </c>
      <c r="R2199" s="44" t="str">
        <f>VLOOKUP(F2199,'Set up'!$A$2:$E$48,5,FALSE)</f>
        <v>Chq</v>
      </c>
      <c r="S2199" s="1" t="s">
        <v>2325</v>
      </c>
    </row>
    <row r="2200" spans="1:19" ht="15" hidden="1" customHeight="1" x14ac:dyDescent="0.35">
      <c r="A2200" s="4">
        <v>45206</v>
      </c>
      <c r="B2200" s="5">
        <f t="shared" si="762"/>
        <v>10</v>
      </c>
      <c r="C2200" s="5">
        <f t="shared" si="763"/>
        <v>2023</v>
      </c>
      <c r="D2200" s="88" t="s">
        <v>2002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57"/>
        <v>45206</v>
      </c>
      <c r="L2200" s="5">
        <f t="shared" si="758"/>
        <v>10</v>
      </c>
      <c r="M2200" s="5">
        <f t="shared" si="759"/>
        <v>2023</v>
      </c>
      <c r="N2200" s="96">
        <v>702</v>
      </c>
      <c r="O2200" s="6">
        <f>-N2200</f>
        <v>-702</v>
      </c>
      <c r="P2200" s="6">
        <f t="shared" si="755"/>
        <v>0</v>
      </c>
      <c r="Q2200" s="7">
        <f t="shared" si="761"/>
        <v>3726006.350000002</v>
      </c>
      <c r="R2200" s="44" t="str">
        <f>VLOOKUP(F2200,'Set up'!$A$2:$E$48,5,FALSE)</f>
        <v>Chq</v>
      </c>
      <c r="S2200" s="1" t="s">
        <v>2324</v>
      </c>
    </row>
    <row r="2201" spans="1:19" ht="15" hidden="1" customHeight="1" x14ac:dyDescent="0.35">
      <c r="A2201" s="4">
        <v>45206</v>
      </c>
      <c r="B2201" s="5">
        <f t="shared" si="762"/>
        <v>10</v>
      </c>
      <c r="C2201" s="5">
        <f t="shared" si="763"/>
        <v>2023</v>
      </c>
      <c r="D2201" s="88" t="s">
        <v>2002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57"/>
        <v>45206</v>
      </c>
      <c r="L2201" s="5">
        <f t="shared" si="758"/>
        <v>10</v>
      </c>
      <c r="M2201" s="5">
        <f t="shared" si="759"/>
        <v>2023</v>
      </c>
      <c r="N2201" s="96">
        <v>421.2</v>
      </c>
      <c r="O2201" s="6">
        <f>-421</f>
        <v>-421</v>
      </c>
      <c r="P2201" s="6">
        <f t="shared" si="755"/>
        <v>0.19999999999998863</v>
      </c>
      <c r="Q2201" s="7">
        <f t="shared" si="761"/>
        <v>3726427.5500000021</v>
      </c>
      <c r="R2201" s="44" t="str">
        <f>VLOOKUP(F2201,'Set up'!$A$2:$E$48,5,FALSE)</f>
        <v>Chq</v>
      </c>
      <c r="S2201" s="1" t="s">
        <v>2326</v>
      </c>
    </row>
    <row r="2202" spans="1:19" ht="15" hidden="1" customHeight="1" x14ac:dyDescent="0.35">
      <c r="A2202" s="4">
        <v>45206</v>
      </c>
      <c r="B2202" s="5">
        <f t="shared" si="762"/>
        <v>10</v>
      </c>
      <c r="C2202" s="5">
        <f t="shared" si="763"/>
        <v>2023</v>
      </c>
      <c r="D2202" s="88" t="s">
        <v>2002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57"/>
        <v>45206</v>
      </c>
      <c r="L2202" s="5">
        <f t="shared" si="758"/>
        <v>10</v>
      </c>
      <c r="M2202" s="5">
        <f t="shared" si="759"/>
        <v>2023</v>
      </c>
      <c r="N2202" s="96">
        <v>210</v>
      </c>
      <c r="O2202" s="6">
        <f>-N2202</f>
        <v>-210</v>
      </c>
      <c r="P2202" s="6">
        <f t="shared" si="755"/>
        <v>0</v>
      </c>
      <c r="Q2202" s="7">
        <f t="shared" si="761"/>
        <v>3726637.5500000021</v>
      </c>
      <c r="R2202" s="44" t="str">
        <f>VLOOKUP(F2202,'Set up'!$A$2:$E$48,5,FALSE)</f>
        <v>Chq</v>
      </c>
      <c r="S2202" s="1" t="s">
        <v>2324</v>
      </c>
    </row>
    <row r="2203" spans="1:19" ht="15" hidden="1" customHeight="1" x14ac:dyDescent="0.35">
      <c r="A2203" s="4">
        <v>45206</v>
      </c>
      <c r="B2203" s="5">
        <f t="shared" si="762"/>
        <v>10</v>
      </c>
      <c r="C2203" s="5">
        <f t="shared" si="763"/>
        <v>2023</v>
      </c>
      <c r="D2203" s="88" t="s">
        <v>2002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57"/>
        <v>45206</v>
      </c>
      <c r="L2203" s="5">
        <f t="shared" si="758"/>
        <v>10</v>
      </c>
      <c r="M2203" s="5">
        <f t="shared" si="759"/>
        <v>2023</v>
      </c>
      <c r="N2203" s="96">
        <v>258</v>
      </c>
      <c r="O2203" s="6">
        <f>-N2203</f>
        <v>-258</v>
      </c>
      <c r="P2203" s="6">
        <f t="shared" si="755"/>
        <v>0</v>
      </c>
      <c r="Q2203" s="7">
        <f t="shared" si="761"/>
        <v>3726895.5500000021</v>
      </c>
      <c r="R2203" s="44" t="str">
        <f>VLOOKUP(F2203,'Set up'!$A$2:$E$48,5,FALSE)</f>
        <v>Chq</v>
      </c>
      <c r="S2203" s="1" t="s">
        <v>2324</v>
      </c>
    </row>
    <row r="2204" spans="1:19" ht="15" customHeight="1" x14ac:dyDescent="0.35">
      <c r="A2204" s="4">
        <v>45211</v>
      </c>
      <c r="B2204" s="5">
        <f t="shared" si="762"/>
        <v>10</v>
      </c>
      <c r="C2204" s="5">
        <f t="shared" si="763"/>
        <v>2023</v>
      </c>
      <c r="D2204" s="88" t="s">
        <v>2003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57"/>
        <v>45211</v>
      </c>
      <c r="L2204" s="5">
        <f t="shared" si="758"/>
        <v>10</v>
      </c>
      <c r="M2204" s="5">
        <f t="shared" si="759"/>
        <v>2023</v>
      </c>
      <c r="N2204" s="96">
        <v>125</v>
      </c>
      <c r="P2204" s="6">
        <f t="shared" si="755"/>
        <v>125</v>
      </c>
      <c r="Q2204" s="7">
        <f t="shared" si="761"/>
        <v>3727020.5500000021</v>
      </c>
      <c r="R2204" s="44" t="str">
        <f>VLOOKUP(F2204,'Set up'!$A$2:$E$48,5,FALSE)</f>
        <v>Trsf</v>
      </c>
    </row>
    <row r="2205" spans="1:19" ht="15" customHeight="1" x14ac:dyDescent="0.35">
      <c r="A2205" s="4">
        <v>45211</v>
      </c>
      <c r="B2205" s="5">
        <f t="shared" si="762"/>
        <v>10</v>
      </c>
      <c r="C2205" s="5">
        <f t="shared" si="763"/>
        <v>2023</v>
      </c>
      <c r="D2205" s="88" t="s">
        <v>2003</v>
      </c>
      <c r="E2205" s="5" t="str">
        <f>VLOOKUP(F2205,'Set up'!$A$2:$C$48,2,FALSE)</f>
        <v>C00000020</v>
      </c>
      <c r="F2205" s="1" t="s">
        <v>410</v>
      </c>
      <c r="G2205" s="99" t="s">
        <v>2004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57"/>
        <v>45211</v>
      </c>
      <c r="L2205" s="5">
        <f t="shared" si="758"/>
        <v>10</v>
      </c>
      <c r="M2205" s="5">
        <f t="shared" si="759"/>
        <v>2023</v>
      </c>
      <c r="N2205" s="96">
        <v>900</v>
      </c>
      <c r="P2205" s="6">
        <f t="shared" si="755"/>
        <v>900</v>
      </c>
      <c r="Q2205" s="7">
        <f t="shared" si="761"/>
        <v>3727920.5500000021</v>
      </c>
      <c r="R2205" s="44" t="str">
        <f>VLOOKUP(F2205,'Set up'!$A$2:$E$48,5,FALSE)</f>
        <v>Trsf</v>
      </c>
    </row>
    <row r="2206" spans="1:19" ht="15" hidden="1" customHeight="1" x14ac:dyDescent="0.35">
      <c r="A2206" s="4">
        <v>45209</v>
      </c>
      <c r="B2206" s="5">
        <f t="shared" si="762"/>
        <v>10</v>
      </c>
      <c r="C2206" s="5">
        <f t="shared" si="763"/>
        <v>2023</v>
      </c>
      <c r="D2206" s="88" t="s">
        <v>2005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57"/>
        <v>45209</v>
      </c>
      <c r="L2206" s="5">
        <f t="shared" si="758"/>
        <v>10</v>
      </c>
      <c r="M2206" s="5">
        <f t="shared" si="759"/>
        <v>2023</v>
      </c>
      <c r="N2206" s="96">
        <v>234</v>
      </c>
      <c r="P2206" s="6">
        <f t="shared" si="755"/>
        <v>234</v>
      </c>
      <c r="Q2206" s="7">
        <f t="shared" si="761"/>
        <v>3728154.5500000021</v>
      </c>
      <c r="R2206" s="44" t="str">
        <f>VLOOKUP(F2206,'Set up'!$A$2:$E$48,5,FALSE)</f>
        <v>Trsf</v>
      </c>
    </row>
    <row r="2207" spans="1:19" ht="15" hidden="1" customHeight="1" x14ac:dyDescent="0.35">
      <c r="A2207" s="4">
        <v>45209</v>
      </c>
      <c r="B2207" s="5">
        <f t="shared" si="762"/>
        <v>10</v>
      </c>
      <c r="C2207" s="5">
        <f t="shared" si="763"/>
        <v>2023</v>
      </c>
      <c r="D2207" s="88" t="s">
        <v>2005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57"/>
        <v>45209</v>
      </c>
      <c r="L2207" s="5">
        <f t="shared" si="758"/>
        <v>10</v>
      </c>
      <c r="M2207" s="5">
        <f t="shared" si="759"/>
        <v>2023</v>
      </c>
      <c r="N2207" s="96">
        <v>110</v>
      </c>
      <c r="P2207" s="6">
        <f t="shared" si="755"/>
        <v>110</v>
      </c>
      <c r="Q2207" s="7">
        <f t="shared" si="761"/>
        <v>3728264.5500000021</v>
      </c>
      <c r="R2207" s="44" t="str">
        <f>VLOOKUP(F2207,'Set up'!$A$2:$E$48,5,FALSE)</f>
        <v>Trsf</v>
      </c>
    </row>
    <row r="2208" spans="1:19" ht="15" hidden="1" customHeight="1" x14ac:dyDescent="0.35">
      <c r="A2208" s="4" t="s">
        <v>2006</v>
      </c>
      <c r="B2208" s="5">
        <f t="shared" si="762"/>
        <v>10</v>
      </c>
      <c r="C2208" s="5">
        <f t="shared" si="763"/>
        <v>2023</v>
      </c>
      <c r="D2208" s="88" t="s">
        <v>2007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57"/>
        <v>45210</v>
      </c>
      <c r="L2208" s="5">
        <f t="shared" si="758"/>
        <v>10</v>
      </c>
      <c r="M2208" s="5">
        <f t="shared" si="759"/>
        <v>2023</v>
      </c>
      <c r="N2208" s="96">
        <v>1694</v>
      </c>
      <c r="O2208" s="6">
        <f t="shared" ref="O2208:O2212" si="764">-N2208</f>
        <v>-1694</v>
      </c>
      <c r="P2208" s="6">
        <f t="shared" si="755"/>
        <v>0</v>
      </c>
      <c r="Q2208" s="7">
        <f t="shared" si="761"/>
        <v>3729958.5500000021</v>
      </c>
      <c r="R2208" s="44" t="str">
        <f>VLOOKUP(F2208,'Set up'!$A$2:$E$48,5,FALSE)</f>
        <v>Cash</v>
      </c>
      <c r="S2208" s="1" t="s">
        <v>2151</v>
      </c>
    </row>
    <row r="2209" spans="1:19" ht="15" hidden="1" customHeight="1" x14ac:dyDescent="0.35">
      <c r="A2209" s="4" t="s">
        <v>2006</v>
      </c>
      <c r="B2209" s="5">
        <f t="shared" si="762"/>
        <v>10</v>
      </c>
      <c r="C2209" s="5">
        <f t="shared" si="763"/>
        <v>2023</v>
      </c>
      <c r="D2209" s="88" t="s">
        <v>2007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57"/>
        <v>45210</v>
      </c>
      <c r="L2209" s="5">
        <f t="shared" si="758"/>
        <v>10</v>
      </c>
      <c r="M2209" s="5">
        <f t="shared" si="759"/>
        <v>2023</v>
      </c>
      <c r="N2209" s="96">
        <v>702</v>
      </c>
      <c r="O2209" s="6">
        <f t="shared" si="764"/>
        <v>-702</v>
      </c>
      <c r="P2209" s="6">
        <f t="shared" si="755"/>
        <v>0</v>
      </c>
      <c r="Q2209" s="7">
        <f t="shared" si="761"/>
        <v>3730660.5500000021</v>
      </c>
      <c r="R2209" s="44" t="str">
        <f>VLOOKUP(F2209,'Set up'!$A$2:$E$48,5,FALSE)</f>
        <v>Cash</v>
      </c>
      <c r="S2209" s="1" t="s">
        <v>2151</v>
      </c>
    </row>
    <row r="2210" spans="1:19" ht="15" hidden="1" customHeight="1" x14ac:dyDescent="0.35">
      <c r="A2210" s="4" t="s">
        <v>2006</v>
      </c>
      <c r="B2210" s="5">
        <f t="shared" si="762"/>
        <v>10</v>
      </c>
      <c r="C2210" s="5">
        <f t="shared" si="763"/>
        <v>2023</v>
      </c>
      <c r="D2210" s="88" t="s">
        <v>2007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57"/>
        <v>45210</v>
      </c>
      <c r="L2210" s="5">
        <f t="shared" si="758"/>
        <v>10</v>
      </c>
      <c r="M2210" s="5">
        <f t="shared" si="759"/>
        <v>2023</v>
      </c>
      <c r="N2210" s="96">
        <v>258</v>
      </c>
      <c r="O2210" s="6">
        <f t="shared" si="764"/>
        <v>-258</v>
      </c>
      <c r="P2210" s="6">
        <f t="shared" si="755"/>
        <v>0</v>
      </c>
      <c r="Q2210" s="7">
        <f t="shared" si="761"/>
        <v>3730918.5500000021</v>
      </c>
      <c r="R2210" s="44" t="str">
        <f>VLOOKUP(F2210,'Set up'!$A$2:$E$48,5,FALSE)</f>
        <v>Cash</v>
      </c>
      <c r="S2210" s="1" t="s">
        <v>2151</v>
      </c>
    </row>
    <row r="2211" spans="1:19" ht="15" hidden="1" customHeight="1" x14ac:dyDescent="0.35">
      <c r="A2211" s="4" t="s">
        <v>2006</v>
      </c>
      <c r="B2211" s="5">
        <f t="shared" si="762"/>
        <v>10</v>
      </c>
      <c r="C2211" s="5">
        <f t="shared" si="763"/>
        <v>2023</v>
      </c>
      <c r="D2211" s="88" t="s">
        <v>2007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57"/>
        <v>45210</v>
      </c>
      <c r="L2211" s="5">
        <f t="shared" si="758"/>
        <v>10</v>
      </c>
      <c r="M2211" s="5">
        <f t="shared" si="759"/>
        <v>2023</v>
      </c>
      <c r="N2211" s="96">
        <v>105</v>
      </c>
      <c r="O2211" s="6">
        <f t="shared" si="764"/>
        <v>-105</v>
      </c>
      <c r="P2211" s="6">
        <f t="shared" si="755"/>
        <v>0</v>
      </c>
      <c r="Q2211" s="7">
        <f t="shared" si="761"/>
        <v>3731023.5500000021</v>
      </c>
      <c r="R2211" s="44" t="str">
        <f>VLOOKUP(F2211,'Set up'!$A$2:$E$48,5,FALSE)</f>
        <v>Cash</v>
      </c>
      <c r="S2211" s="1" t="s">
        <v>2151</v>
      </c>
    </row>
    <row r="2212" spans="1:19" ht="15" hidden="1" customHeight="1" x14ac:dyDescent="0.35">
      <c r="A2212" s="4" t="s">
        <v>2006</v>
      </c>
      <c r="B2212" s="5">
        <f t="shared" si="762"/>
        <v>10</v>
      </c>
      <c r="C2212" s="5">
        <f t="shared" si="763"/>
        <v>2023</v>
      </c>
      <c r="D2212" s="88" t="s">
        <v>2007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57"/>
        <v>45210</v>
      </c>
      <c r="L2212" s="5">
        <f t="shared" si="758"/>
        <v>10</v>
      </c>
      <c r="M2212" s="5">
        <f t="shared" si="759"/>
        <v>2023</v>
      </c>
      <c r="N2212" s="96">
        <v>150</v>
      </c>
      <c r="O2212" s="6">
        <f t="shared" si="764"/>
        <v>-150</v>
      </c>
      <c r="P2212" s="6">
        <f t="shared" si="755"/>
        <v>0</v>
      </c>
      <c r="Q2212" s="7">
        <f t="shared" si="761"/>
        <v>3731173.5500000021</v>
      </c>
      <c r="R2212" s="44" t="str">
        <f>VLOOKUP(F2212,'Set up'!$A$2:$E$48,5,FALSE)</f>
        <v>Cash</v>
      </c>
      <c r="S2212" s="1" t="s">
        <v>2151</v>
      </c>
    </row>
    <row r="2213" spans="1:19" ht="15" hidden="1" customHeight="1" x14ac:dyDescent="0.35">
      <c r="A2213" s="4" t="s">
        <v>2006</v>
      </c>
      <c r="B2213" s="5">
        <f t="shared" si="762"/>
        <v>10</v>
      </c>
      <c r="C2213" s="5">
        <f t="shared" si="763"/>
        <v>2023</v>
      </c>
      <c r="D2213" s="88" t="s">
        <v>2009</v>
      </c>
      <c r="E2213" s="5" t="str">
        <f>VLOOKUP(F2213,'Set up'!$A$2:$C$48,2,FALSE)</f>
        <v>C00000034</v>
      </c>
      <c r="F2213" s="1" t="s">
        <v>1197</v>
      </c>
      <c r="G2213" s="99" t="s">
        <v>2008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57"/>
        <v>45210</v>
      </c>
      <c r="L2213" s="5">
        <f t="shared" si="758"/>
        <v>10</v>
      </c>
      <c r="M2213" s="5">
        <f t="shared" si="759"/>
        <v>2023</v>
      </c>
      <c r="N2213" s="96">
        <v>1732.5</v>
      </c>
      <c r="P2213" s="6">
        <f t="shared" si="755"/>
        <v>1732.5</v>
      </c>
      <c r="Q2213" s="7">
        <f t="shared" si="761"/>
        <v>3732906.0500000021</v>
      </c>
      <c r="R2213" s="44" t="str">
        <f>VLOOKUP(F2213,'Set up'!$A$2:$E$48,5,FALSE)</f>
        <v>Trsf</v>
      </c>
    </row>
    <row r="2214" spans="1:19" ht="15" hidden="1" customHeight="1" x14ac:dyDescent="0.35">
      <c r="A2214" s="4" t="s">
        <v>2006</v>
      </c>
      <c r="B2214" s="5">
        <f t="shared" si="762"/>
        <v>10</v>
      </c>
      <c r="C2214" s="5">
        <f t="shared" si="763"/>
        <v>2023</v>
      </c>
      <c r="D2214" s="88" t="s">
        <v>2009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57"/>
        <v>45210</v>
      </c>
      <c r="L2214" s="5">
        <f t="shared" si="758"/>
        <v>10</v>
      </c>
      <c r="M2214" s="5">
        <f t="shared" si="759"/>
        <v>2023</v>
      </c>
      <c r="N2214" s="96">
        <v>312.5</v>
      </c>
      <c r="P2214" s="6">
        <f t="shared" si="755"/>
        <v>312.5</v>
      </c>
      <c r="Q2214" s="7">
        <f t="shared" si="761"/>
        <v>3733218.5500000021</v>
      </c>
      <c r="R2214" s="44" t="str">
        <f>VLOOKUP(F2214,'Set up'!$A$2:$E$48,5,FALSE)</f>
        <v>Trsf</v>
      </c>
    </row>
    <row r="2215" spans="1:19" ht="15" hidden="1" customHeight="1" x14ac:dyDescent="0.35">
      <c r="A2215" s="4" t="s">
        <v>2011</v>
      </c>
      <c r="B2215" s="5">
        <f t="shared" ref="B2215:B2228" si="765">MONTH(A2215)</f>
        <v>10</v>
      </c>
      <c r="C2215" s="5">
        <f t="shared" ref="C2215:C2228" si="766">YEAR(A2215)</f>
        <v>2023</v>
      </c>
      <c r="D2215" s="88" t="s">
        <v>2010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67">A2215+J2215</f>
        <v>45273</v>
      </c>
      <c r="L2215" s="5">
        <f t="shared" ref="L2215:L2219" si="768">MONTH(K2215)</f>
        <v>12</v>
      </c>
      <c r="M2215" s="5">
        <f t="shared" ref="M2215:M2219" si="769">YEAR(K2215)</f>
        <v>2023</v>
      </c>
      <c r="N2215" s="96">
        <v>594</v>
      </c>
      <c r="P2215" s="6">
        <f t="shared" si="755"/>
        <v>594</v>
      </c>
      <c r="Q2215" s="7">
        <f t="shared" ref="Q2215:Q2228" si="770">SUM(Q2214+N2215)</f>
        <v>3733812.5500000021</v>
      </c>
      <c r="R2215" s="44" t="str">
        <f>VLOOKUP(F2215,'Set up'!$A$2:$E$48,5,FALSE)</f>
        <v>Chq</v>
      </c>
    </row>
    <row r="2216" spans="1:19" ht="15" hidden="1" customHeight="1" x14ac:dyDescent="0.35">
      <c r="A2216" s="4" t="s">
        <v>2011</v>
      </c>
      <c r="B2216" s="5">
        <f t="shared" si="765"/>
        <v>10</v>
      </c>
      <c r="C2216" s="5">
        <f t="shared" si="766"/>
        <v>2023</v>
      </c>
      <c r="D2216" s="88" t="s">
        <v>2010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67"/>
        <v>45273</v>
      </c>
      <c r="L2216" s="5">
        <f t="shared" si="768"/>
        <v>12</v>
      </c>
      <c r="M2216" s="5">
        <f t="shared" si="769"/>
        <v>2023</v>
      </c>
      <c r="N2216" s="96">
        <v>594</v>
      </c>
      <c r="P2216" s="6">
        <f t="shared" si="755"/>
        <v>594</v>
      </c>
      <c r="Q2216" s="7">
        <f t="shared" si="770"/>
        <v>3734406.5500000021</v>
      </c>
      <c r="R2216" s="44" t="str">
        <f>VLOOKUP(F2216,'Set up'!$A$2:$E$48,5,FALSE)</f>
        <v>Chq</v>
      </c>
    </row>
    <row r="2217" spans="1:19" ht="15" hidden="1" customHeight="1" x14ac:dyDescent="0.35">
      <c r="A2217" s="4" t="s">
        <v>2011</v>
      </c>
      <c r="B2217" s="5">
        <f t="shared" si="765"/>
        <v>10</v>
      </c>
      <c r="C2217" s="5">
        <f t="shared" si="766"/>
        <v>2023</v>
      </c>
      <c r="D2217" s="88" t="s">
        <v>2010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67"/>
        <v>45273</v>
      </c>
      <c r="L2217" s="5">
        <f t="shared" si="768"/>
        <v>12</v>
      </c>
      <c r="M2217" s="5">
        <f t="shared" si="769"/>
        <v>2023</v>
      </c>
      <c r="N2217" s="96">
        <v>440</v>
      </c>
      <c r="P2217" s="6">
        <f t="shared" si="755"/>
        <v>440</v>
      </c>
      <c r="Q2217" s="7">
        <f t="shared" si="770"/>
        <v>3734846.5500000021</v>
      </c>
      <c r="R2217" s="44" t="str">
        <f>VLOOKUP(F2217,'Set up'!$A$2:$E$48,5,FALSE)</f>
        <v>Chq</v>
      </c>
    </row>
    <row r="2218" spans="1:19" ht="15" hidden="1" customHeight="1" x14ac:dyDescent="0.35">
      <c r="A2218" s="4" t="s">
        <v>2011</v>
      </c>
      <c r="B2218" s="5">
        <f t="shared" si="765"/>
        <v>10</v>
      </c>
      <c r="C2218" s="5">
        <f t="shared" si="766"/>
        <v>2023</v>
      </c>
      <c r="D2218" s="88" t="s">
        <v>2012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67"/>
        <v>45213</v>
      </c>
      <c r="L2218" s="5">
        <f t="shared" si="768"/>
        <v>10</v>
      </c>
      <c r="M2218" s="5">
        <f t="shared" si="769"/>
        <v>2023</v>
      </c>
      <c r="N2218" s="96">
        <v>1738</v>
      </c>
      <c r="P2218" s="6">
        <f t="shared" si="755"/>
        <v>1738</v>
      </c>
      <c r="Q2218" s="7">
        <f t="shared" si="770"/>
        <v>3736584.5500000021</v>
      </c>
      <c r="R2218" s="44" t="str">
        <f>VLOOKUP(F2218,'Set up'!$A$2:$E$48,5,FALSE)</f>
        <v>Trsf</v>
      </c>
    </row>
    <row r="2219" spans="1:19" ht="15" hidden="1" customHeight="1" x14ac:dyDescent="0.35">
      <c r="A2219" s="4" t="s">
        <v>2011</v>
      </c>
      <c r="B2219" s="5">
        <f t="shared" si="765"/>
        <v>10</v>
      </c>
      <c r="C2219" s="5">
        <f t="shared" si="766"/>
        <v>2023</v>
      </c>
      <c r="D2219" s="88" t="s">
        <v>2013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67"/>
        <v>45213</v>
      </c>
      <c r="L2219" s="5">
        <f t="shared" si="768"/>
        <v>10</v>
      </c>
      <c r="M2219" s="5">
        <f t="shared" si="769"/>
        <v>2023</v>
      </c>
      <c r="N2219" s="96">
        <v>1738</v>
      </c>
      <c r="P2219" s="6">
        <f t="shared" si="755"/>
        <v>1738</v>
      </c>
      <c r="Q2219" s="7">
        <f t="shared" si="770"/>
        <v>3738322.5500000021</v>
      </c>
      <c r="R2219" s="44" t="str">
        <f>VLOOKUP(F2219,'Set up'!$A$2:$E$48,5,FALSE)</f>
        <v>Trsf</v>
      </c>
    </row>
    <row r="2220" spans="1:19" ht="15" customHeight="1" x14ac:dyDescent="0.35">
      <c r="A2220" s="4">
        <v>45216</v>
      </c>
      <c r="B2220" s="5">
        <f t="shared" si="765"/>
        <v>10</v>
      </c>
      <c r="C2220" s="5">
        <f t="shared" si="766"/>
        <v>2023</v>
      </c>
      <c r="D2220" s="88" t="s">
        <v>2015</v>
      </c>
      <c r="E2220" s="5" t="str">
        <f>VLOOKUP(F2220,'Set up'!$A$2:$C$48,2,FALSE)</f>
        <v>C00000042</v>
      </c>
      <c r="F2220" s="1" t="s">
        <v>2014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71">A2220+J2220</f>
        <v>45216</v>
      </c>
      <c r="L2220" s="5">
        <f t="shared" ref="L2220:L2228" si="772">MONTH(K2220)</f>
        <v>10</v>
      </c>
      <c r="M2220" s="5">
        <f t="shared" ref="M2220:M2228" si="773">YEAR(K2220)</f>
        <v>2023</v>
      </c>
      <c r="N2220" s="96">
        <v>312.5</v>
      </c>
      <c r="P2220" s="6">
        <f t="shared" si="755"/>
        <v>312.5</v>
      </c>
      <c r="Q2220" s="7">
        <f t="shared" si="770"/>
        <v>3738635.0500000021</v>
      </c>
      <c r="R2220" s="44" t="str">
        <f>VLOOKUP(F2220,'Set up'!$A$2:$E$48,5,FALSE)</f>
        <v>Trsf</v>
      </c>
    </row>
    <row r="2221" spans="1:19" ht="15" customHeight="1" x14ac:dyDescent="0.35">
      <c r="A2221" s="4">
        <v>45216</v>
      </c>
      <c r="B2221" s="5">
        <f t="shared" si="765"/>
        <v>10</v>
      </c>
      <c r="C2221" s="5">
        <f t="shared" si="766"/>
        <v>2023</v>
      </c>
      <c r="D2221" s="88" t="s">
        <v>2016</v>
      </c>
      <c r="E2221" s="5" t="str">
        <f>VLOOKUP(F2221,'Set up'!$A$2:$C$48,2,FALSE)</f>
        <v>C00000042</v>
      </c>
      <c r="F2221" s="1" t="s">
        <v>2014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71"/>
        <v>45216</v>
      </c>
      <c r="L2221" s="5">
        <f t="shared" si="772"/>
        <v>10</v>
      </c>
      <c r="M2221" s="5">
        <f t="shared" si="773"/>
        <v>2023</v>
      </c>
      <c r="N2221" s="96">
        <v>8140</v>
      </c>
      <c r="P2221" s="6">
        <f t="shared" si="755"/>
        <v>8140</v>
      </c>
      <c r="Q2221" s="7">
        <f t="shared" si="770"/>
        <v>3746775.0500000021</v>
      </c>
      <c r="R2221" s="44" t="str">
        <f>VLOOKUP(F2221,'Set up'!$A$2:$E$48,5,FALSE)</f>
        <v>Trsf</v>
      </c>
    </row>
    <row r="2222" spans="1:19" ht="15" customHeight="1" x14ac:dyDescent="0.35">
      <c r="A2222" s="4">
        <v>45216</v>
      </c>
      <c r="B2222" s="5">
        <f t="shared" si="765"/>
        <v>10</v>
      </c>
      <c r="C2222" s="5">
        <f t="shared" si="766"/>
        <v>2023</v>
      </c>
      <c r="D2222" s="88" t="s">
        <v>2016</v>
      </c>
      <c r="E2222" s="5" t="str">
        <f>VLOOKUP(F2222,'Set up'!$A$2:$C$48,2,FALSE)</f>
        <v>C00000042</v>
      </c>
      <c r="F2222" s="1" t="s">
        <v>2014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71"/>
        <v>45216</v>
      </c>
      <c r="L2222" s="5">
        <f t="shared" si="772"/>
        <v>10</v>
      </c>
      <c r="M2222" s="5">
        <f t="shared" si="773"/>
        <v>2023</v>
      </c>
      <c r="N2222" s="96">
        <v>2700</v>
      </c>
      <c r="P2222" s="6">
        <f t="shared" si="755"/>
        <v>2700</v>
      </c>
      <c r="Q2222" s="7">
        <f t="shared" si="770"/>
        <v>3749475.0500000021</v>
      </c>
      <c r="R2222" s="44" t="str">
        <f>VLOOKUP(F2222,'Set up'!$A$2:$E$48,5,FALSE)</f>
        <v>Trsf</v>
      </c>
    </row>
    <row r="2223" spans="1:19" ht="15" customHeight="1" x14ac:dyDescent="0.35">
      <c r="A2223" s="4">
        <v>45216</v>
      </c>
      <c r="B2223" s="5">
        <f t="shared" si="765"/>
        <v>10</v>
      </c>
      <c r="C2223" s="5">
        <f t="shared" si="766"/>
        <v>2023</v>
      </c>
      <c r="D2223" s="88" t="s">
        <v>2016</v>
      </c>
      <c r="E2223" s="5" t="str">
        <f>VLOOKUP(F2223,'Set up'!$A$2:$C$48,2,FALSE)</f>
        <v>C00000042</v>
      </c>
      <c r="F2223" s="1" t="s">
        <v>2014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71"/>
        <v>45216</v>
      </c>
      <c r="L2223" s="5">
        <f t="shared" si="772"/>
        <v>10</v>
      </c>
      <c r="M2223" s="5">
        <f t="shared" si="773"/>
        <v>2023</v>
      </c>
      <c r="N2223" s="96">
        <v>1638</v>
      </c>
      <c r="P2223" s="6">
        <f t="shared" si="755"/>
        <v>1638</v>
      </c>
      <c r="Q2223" s="7">
        <f t="shared" si="770"/>
        <v>3751113.0500000021</v>
      </c>
      <c r="R2223" s="44" t="str">
        <f>VLOOKUP(F2223,'Set up'!$A$2:$E$48,5,FALSE)</f>
        <v>Trsf</v>
      </c>
    </row>
    <row r="2224" spans="1:19" ht="15" customHeight="1" x14ac:dyDescent="0.35">
      <c r="A2224" s="4">
        <v>45216</v>
      </c>
      <c r="B2224" s="5">
        <f t="shared" si="765"/>
        <v>10</v>
      </c>
      <c r="C2224" s="5">
        <f t="shared" si="766"/>
        <v>2023</v>
      </c>
      <c r="D2224" s="88" t="s">
        <v>2016</v>
      </c>
      <c r="E2224" s="5" t="str">
        <f>VLOOKUP(F2224,'Set up'!$A$2:$C$48,2,FALSE)</f>
        <v>C00000042</v>
      </c>
      <c r="F2224" s="1" t="s">
        <v>2014</v>
      </c>
      <c r="G2224" s="99" t="s">
        <v>2004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71"/>
        <v>45216</v>
      </c>
      <c r="L2224" s="5">
        <f t="shared" si="772"/>
        <v>10</v>
      </c>
      <c r="M2224" s="5">
        <f t="shared" si="773"/>
        <v>2023</v>
      </c>
      <c r="N2224" s="96">
        <v>1800</v>
      </c>
      <c r="P2224" s="6">
        <f t="shared" si="755"/>
        <v>1800</v>
      </c>
      <c r="Q2224" s="7">
        <f t="shared" si="770"/>
        <v>3752913.0500000021</v>
      </c>
      <c r="R2224" s="44" t="str">
        <f>VLOOKUP(F2224,'Set up'!$A$2:$E$48,5,FALSE)</f>
        <v>Trsf</v>
      </c>
    </row>
    <row r="2225" spans="1:19" ht="15" customHeight="1" x14ac:dyDescent="0.35">
      <c r="A2225" s="4">
        <v>45216</v>
      </c>
      <c r="B2225" s="5">
        <f t="shared" si="765"/>
        <v>10</v>
      </c>
      <c r="C2225" s="5">
        <f t="shared" si="766"/>
        <v>2023</v>
      </c>
      <c r="D2225" s="88" t="s">
        <v>2016</v>
      </c>
      <c r="E2225" s="5" t="str">
        <f>VLOOKUP(F2225,'Set up'!$A$2:$C$48,2,FALSE)</f>
        <v>C00000042</v>
      </c>
      <c r="F2225" s="1" t="s">
        <v>2014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71"/>
        <v>45216</v>
      </c>
      <c r="L2225" s="5">
        <f t="shared" si="772"/>
        <v>10</v>
      </c>
      <c r="M2225" s="5">
        <f t="shared" si="773"/>
        <v>2023</v>
      </c>
      <c r="N2225" s="96">
        <v>380</v>
      </c>
      <c r="P2225" s="6">
        <f t="shared" si="755"/>
        <v>380</v>
      </c>
      <c r="Q2225" s="7">
        <f t="shared" si="770"/>
        <v>3753293.0500000021</v>
      </c>
      <c r="R2225" s="44" t="str">
        <f>VLOOKUP(F2225,'Set up'!$A$2:$E$48,5,FALSE)</f>
        <v>Trsf</v>
      </c>
    </row>
    <row r="2226" spans="1:19" ht="15" hidden="1" customHeight="1" x14ac:dyDescent="0.35">
      <c r="A2226" s="4">
        <v>45218</v>
      </c>
      <c r="B2226" s="5">
        <f t="shared" si="765"/>
        <v>10</v>
      </c>
      <c r="C2226" s="5">
        <f t="shared" si="766"/>
        <v>2023</v>
      </c>
      <c r="D2226" s="88" t="s">
        <v>2018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71"/>
        <v>45278</v>
      </c>
      <c r="L2226" s="5">
        <f t="shared" si="772"/>
        <v>12</v>
      </c>
      <c r="M2226" s="5">
        <f t="shared" si="773"/>
        <v>2023</v>
      </c>
      <c r="N2226" s="96">
        <v>3212</v>
      </c>
      <c r="P2226" s="6">
        <f t="shared" si="755"/>
        <v>3212</v>
      </c>
      <c r="Q2226" s="7">
        <f t="shared" si="770"/>
        <v>3756505.0500000021</v>
      </c>
      <c r="R2226" s="44" t="str">
        <f>VLOOKUP(F2226,'Set up'!$A$2:$E$48,5,FALSE)</f>
        <v>Chq</v>
      </c>
    </row>
    <row r="2227" spans="1:19" ht="15" hidden="1" customHeight="1" x14ac:dyDescent="0.35">
      <c r="A2227" s="4">
        <v>45218</v>
      </c>
      <c r="B2227" s="5">
        <f t="shared" si="765"/>
        <v>10</v>
      </c>
      <c r="C2227" s="5">
        <f t="shared" si="766"/>
        <v>2023</v>
      </c>
      <c r="D2227" s="88" t="s">
        <v>2018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71"/>
        <v>45278</v>
      </c>
      <c r="L2227" s="5">
        <f t="shared" si="772"/>
        <v>12</v>
      </c>
      <c r="M2227" s="5">
        <f t="shared" si="773"/>
        <v>2023</v>
      </c>
      <c r="N2227" s="96">
        <v>1606</v>
      </c>
      <c r="P2227" s="6">
        <f t="shared" si="755"/>
        <v>1606</v>
      </c>
      <c r="Q2227" s="7">
        <f t="shared" si="770"/>
        <v>3758111.0500000021</v>
      </c>
      <c r="R2227" s="44" t="str">
        <f>VLOOKUP(F2227,'Set up'!$A$2:$E$48,5,FALSE)</f>
        <v>Chq</v>
      </c>
    </row>
    <row r="2228" spans="1:19" ht="15" customHeight="1" x14ac:dyDescent="0.35">
      <c r="A2228" s="4" t="s">
        <v>2020</v>
      </c>
      <c r="B2228" s="5">
        <f t="shared" si="765"/>
        <v>10</v>
      </c>
      <c r="C2228" s="5">
        <f t="shared" si="766"/>
        <v>2023</v>
      </c>
      <c r="D2228" s="88" t="s">
        <v>2019</v>
      </c>
      <c r="E2228" s="5" t="str">
        <f>VLOOKUP(F2228,'Set up'!$A$2:$C$48,2,FALSE)</f>
        <v>C00000042</v>
      </c>
      <c r="F2228" s="1" t="s">
        <v>2014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71"/>
        <v>45219</v>
      </c>
      <c r="L2228" s="5">
        <f t="shared" si="772"/>
        <v>10</v>
      </c>
      <c r="M2228" s="5">
        <f t="shared" si="773"/>
        <v>2023</v>
      </c>
      <c r="N2228" s="96">
        <v>2700</v>
      </c>
      <c r="P2228" s="6">
        <f t="shared" si="755"/>
        <v>2700</v>
      </c>
      <c r="Q2228" s="7">
        <f t="shared" si="770"/>
        <v>3760811.0500000021</v>
      </c>
      <c r="R2228" s="44" t="str">
        <f>VLOOKUP(F2228,'Set up'!$A$2:$E$48,5,FALSE)</f>
        <v>Trsf</v>
      </c>
    </row>
    <row r="2229" spans="1:19" ht="15" hidden="1" customHeight="1" x14ac:dyDescent="0.35">
      <c r="A2229" s="4">
        <v>45220</v>
      </c>
      <c r="B2229" s="5">
        <f t="shared" ref="B2229:B2258" si="774">MONTH(A2229)</f>
        <v>10</v>
      </c>
      <c r="C2229" s="5">
        <f t="shared" ref="C2229:C2258" si="775">YEAR(A2229)</f>
        <v>2023</v>
      </c>
      <c r="D2229" s="88" t="s">
        <v>2021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76">A2229+J2229</f>
        <v>#N/A</v>
      </c>
      <c r="L2229" s="5" t="e">
        <f t="shared" ref="L2229:L2258" si="777">MONTH(K2229)</f>
        <v>#N/A</v>
      </c>
      <c r="M2229" s="5" t="e">
        <f t="shared" ref="M2229:M2258" si="778">YEAR(K2229)</f>
        <v>#N/A</v>
      </c>
      <c r="N2229" s="96">
        <v>0</v>
      </c>
      <c r="P2229" s="6">
        <f t="shared" ref="P2229:P2258" si="779">SUM(N2229+O2229)</f>
        <v>0</v>
      </c>
      <c r="Q2229" s="7">
        <f t="shared" ref="Q2229:Q2258" si="780">SUM(Q2228+N2229)</f>
        <v>3760811.0500000021</v>
      </c>
      <c r="R2229" s="44" t="e">
        <f>VLOOKUP(F2229,'Set up'!$A$2:$E$48,5,FALSE)</f>
        <v>#N/A</v>
      </c>
    </row>
    <row r="2230" spans="1:19" ht="15" hidden="1" customHeight="1" x14ac:dyDescent="0.35">
      <c r="A2230" s="4">
        <v>45220</v>
      </c>
      <c r="B2230" s="5">
        <f t="shared" si="774"/>
        <v>10</v>
      </c>
      <c r="C2230" s="5">
        <f t="shared" si="775"/>
        <v>2023</v>
      </c>
      <c r="D2230" s="88" t="s">
        <v>2021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76"/>
        <v>#N/A</v>
      </c>
      <c r="L2230" s="5" t="e">
        <f t="shared" si="777"/>
        <v>#N/A</v>
      </c>
      <c r="M2230" s="5" t="e">
        <f t="shared" si="778"/>
        <v>#N/A</v>
      </c>
      <c r="N2230" s="96">
        <v>0</v>
      </c>
      <c r="P2230" s="6">
        <f t="shared" si="779"/>
        <v>0</v>
      </c>
      <c r="Q2230" s="7">
        <f t="shared" si="780"/>
        <v>3760811.0500000021</v>
      </c>
      <c r="R2230" s="44" t="e">
        <f>VLOOKUP(F2230,'Set up'!$A$2:$E$48,5,FALSE)</f>
        <v>#N/A</v>
      </c>
    </row>
    <row r="2231" spans="1:19" ht="15" hidden="1" customHeight="1" x14ac:dyDescent="0.35">
      <c r="A2231" s="4">
        <v>45220</v>
      </c>
      <c r="B2231" s="5">
        <f t="shared" si="774"/>
        <v>10</v>
      </c>
      <c r="C2231" s="5">
        <f t="shared" si="775"/>
        <v>2023</v>
      </c>
      <c r="D2231" s="88" t="s">
        <v>2021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76"/>
        <v>#N/A</v>
      </c>
      <c r="L2231" s="5" t="e">
        <f t="shared" si="777"/>
        <v>#N/A</v>
      </c>
      <c r="M2231" s="5" t="e">
        <f t="shared" si="778"/>
        <v>#N/A</v>
      </c>
      <c r="N2231" s="96">
        <v>0</v>
      </c>
      <c r="P2231" s="6">
        <f t="shared" si="779"/>
        <v>0</v>
      </c>
      <c r="Q2231" s="7">
        <f t="shared" si="780"/>
        <v>3760811.0500000021</v>
      </c>
      <c r="R2231" s="44" t="e">
        <f>VLOOKUP(F2231,'Set up'!$A$2:$E$48,5,FALSE)</f>
        <v>#N/A</v>
      </c>
    </row>
    <row r="2232" spans="1:19" ht="15" hidden="1" customHeight="1" x14ac:dyDescent="0.35">
      <c r="A2232" s="4">
        <v>45220</v>
      </c>
      <c r="B2232" s="5">
        <f t="shared" si="774"/>
        <v>10</v>
      </c>
      <c r="C2232" s="5">
        <f t="shared" si="775"/>
        <v>2023</v>
      </c>
      <c r="D2232" s="88" t="s">
        <v>2021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76"/>
        <v>#N/A</v>
      </c>
      <c r="L2232" s="5" t="e">
        <f t="shared" si="777"/>
        <v>#N/A</v>
      </c>
      <c r="M2232" s="5" t="e">
        <f t="shared" si="778"/>
        <v>#N/A</v>
      </c>
      <c r="N2232" s="96">
        <v>0</v>
      </c>
      <c r="P2232" s="6">
        <f t="shared" si="779"/>
        <v>0</v>
      </c>
      <c r="Q2232" s="7">
        <f t="shared" si="780"/>
        <v>3760811.0500000021</v>
      </c>
      <c r="R2232" s="44" t="e">
        <f>VLOOKUP(F2232,'Set up'!$A$2:$E$48,5,FALSE)</f>
        <v>#N/A</v>
      </c>
    </row>
    <row r="2233" spans="1:19" ht="15" hidden="1" customHeight="1" x14ac:dyDescent="0.35">
      <c r="A2233" s="4">
        <v>45220</v>
      </c>
      <c r="B2233" s="5">
        <f t="shared" si="774"/>
        <v>10</v>
      </c>
      <c r="C2233" s="5">
        <f t="shared" si="775"/>
        <v>2023</v>
      </c>
      <c r="D2233" s="88" t="s">
        <v>2021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76"/>
        <v>#N/A</v>
      </c>
      <c r="L2233" s="5" t="e">
        <f t="shared" si="777"/>
        <v>#N/A</v>
      </c>
      <c r="M2233" s="5" t="e">
        <f t="shared" si="778"/>
        <v>#N/A</v>
      </c>
      <c r="N2233" s="96">
        <v>0</v>
      </c>
      <c r="P2233" s="6">
        <f t="shared" si="779"/>
        <v>0</v>
      </c>
      <c r="Q2233" s="7">
        <f t="shared" si="780"/>
        <v>3760811.0500000021</v>
      </c>
      <c r="R2233" s="44" t="e">
        <f>VLOOKUP(F2233,'Set up'!$A$2:$E$48,5,FALSE)</f>
        <v>#N/A</v>
      </c>
    </row>
    <row r="2234" spans="1:19" ht="15" hidden="1" customHeight="1" x14ac:dyDescent="0.35">
      <c r="A2234" s="4">
        <v>45220</v>
      </c>
      <c r="B2234" s="5">
        <f t="shared" si="774"/>
        <v>10</v>
      </c>
      <c r="C2234" s="5">
        <f t="shared" si="775"/>
        <v>2023</v>
      </c>
      <c r="D2234" s="88" t="s">
        <v>2021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76"/>
        <v>#N/A</v>
      </c>
      <c r="L2234" s="5" t="e">
        <f t="shared" si="777"/>
        <v>#N/A</v>
      </c>
      <c r="M2234" s="5" t="e">
        <f t="shared" si="778"/>
        <v>#N/A</v>
      </c>
      <c r="N2234" s="96">
        <v>0</v>
      </c>
      <c r="P2234" s="6">
        <f t="shared" si="779"/>
        <v>0</v>
      </c>
      <c r="Q2234" s="7">
        <f t="shared" si="780"/>
        <v>3760811.0500000021</v>
      </c>
      <c r="R2234" s="44" t="e">
        <f>VLOOKUP(F2234,'Set up'!$A$2:$E$48,5,FALSE)</f>
        <v>#N/A</v>
      </c>
    </row>
    <row r="2235" spans="1:19" ht="15" customHeight="1" x14ac:dyDescent="0.35">
      <c r="A2235" s="4">
        <v>45224</v>
      </c>
      <c r="B2235" s="5">
        <f t="shared" si="774"/>
        <v>10</v>
      </c>
      <c r="C2235" s="5">
        <f t="shared" si="775"/>
        <v>2023</v>
      </c>
      <c r="D2235" s="88" t="s">
        <v>2022</v>
      </c>
      <c r="E2235" s="5" t="str">
        <f>VLOOKUP(F2235,'Set up'!$A$2:$C$48,2,FALSE)</f>
        <v>C00000042</v>
      </c>
      <c r="F2235" s="1" t="s">
        <v>2014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76"/>
        <v>45224</v>
      </c>
      <c r="L2235" s="5">
        <f t="shared" si="777"/>
        <v>10</v>
      </c>
      <c r="M2235" s="5">
        <f t="shared" si="778"/>
        <v>2023</v>
      </c>
      <c r="N2235" s="96">
        <v>250</v>
      </c>
      <c r="P2235" s="6">
        <f t="shared" si="779"/>
        <v>250</v>
      </c>
      <c r="Q2235" s="7">
        <f t="shared" si="780"/>
        <v>3761061.0500000021</v>
      </c>
      <c r="R2235" s="44" t="str">
        <f>VLOOKUP(F2235,'Set up'!$A$2:$E$48,5,FALSE)</f>
        <v>Trsf</v>
      </c>
    </row>
    <row r="2236" spans="1:19" ht="15" customHeight="1" x14ac:dyDescent="0.35">
      <c r="A2236" s="4">
        <v>45224</v>
      </c>
      <c r="B2236" s="5">
        <f t="shared" si="774"/>
        <v>10</v>
      </c>
      <c r="C2236" s="5">
        <f t="shared" si="775"/>
        <v>2023</v>
      </c>
      <c r="D2236" s="88" t="s">
        <v>2023</v>
      </c>
      <c r="E2236" s="5" t="str">
        <f>VLOOKUP(F2236,'Set up'!$A$2:$C$48,2,FALSE)</f>
        <v>C00000042</v>
      </c>
      <c r="F2236" s="1" t="s">
        <v>2014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76"/>
        <v>45224</v>
      </c>
      <c r="L2236" s="5">
        <f t="shared" si="777"/>
        <v>10</v>
      </c>
      <c r="M2236" s="5">
        <f t="shared" si="778"/>
        <v>2023</v>
      </c>
      <c r="N2236" s="96">
        <v>6512</v>
      </c>
      <c r="P2236" s="6">
        <f t="shared" si="779"/>
        <v>6512</v>
      </c>
      <c r="Q2236" s="7">
        <f t="shared" si="780"/>
        <v>3767573.0500000021</v>
      </c>
      <c r="R2236" s="44" t="str">
        <f>VLOOKUP(F2236,'Set up'!$A$2:$E$48,5,FALSE)</f>
        <v>Trsf</v>
      </c>
    </row>
    <row r="2237" spans="1:19" ht="15" customHeight="1" x14ac:dyDescent="0.35">
      <c r="A2237" s="4">
        <v>45224</v>
      </c>
      <c r="B2237" s="5">
        <f t="shared" si="774"/>
        <v>10</v>
      </c>
      <c r="C2237" s="5">
        <f t="shared" si="775"/>
        <v>2023</v>
      </c>
      <c r="D2237" s="88" t="s">
        <v>2023</v>
      </c>
      <c r="E2237" s="5" t="str">
        <f>VLOOKUP(F2237,'Set up'!$A$2:$C$48,2,FALSE)</f>
        <v>C00000042</v>
      </c>
      <c r="F2237" s="1" t="s">
        <v>2014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76"/>
        <v>45224</v>
      </c>
      <c r="L2237" s="5">
        <f t="shared" si="777"/>
        <v>10</v>
      </c>
      <c r="M2237" s="5">
        <f t="shared" si="778"/>
        <v>2023</v>
      </c>
      <c r="N2237" s="96">
        <v>1404</v>
      </c>
      <c r="P2237" s="6">
        <f t="shared" si="779"/>
        <v>1404</v>
      </c>
      <c r="Q2237" s="7">
        <f t="shared" si="780"/>
        <v>3768977.0500000021</v>
      </c>
      <c r="R2237" s="44" t="str">
        <f>VLOOKUP(F2237,'Set up'!$A$2:$E$48,5,FALSE)</f>
        <v>Trsf</v>
      </c>
    </row>
    <row r="2238" spans="1:19" ht="15" hidden="1" customHeight="1" x14ac:dyDescent="0.35">
      <c r="A2238" s="4">
        <v>45224</v>
      </c>
      <c r="B2238" s="5">
        <f t="shared" si="774"/>
        <v>10</v>
      </c>
      <c r="C2238" s="5">
        <f t="shared" si="775"/>
        <v>2023</v>
      </c>
      <c r="D2238" s="88" t="s">
        <v>2030</v>
      </c>
      <c r="E2238" s="5" t="str">
        <f>VLOOKUP(F2238,'Set up'!$A$2:$C$48,2,FALSE)</f>
        <v>C00000012</v>
      </c>
      <c r="F2238" s="1" t="s">
        <v>2024</v>
      </c>
      <c r="G2238" s="99" t="s">
        <v>2025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76"/>
        <v>45224</v>
      </c>
      <c r="L2238" s="5">
        <f t="shared" si="777"/>
        <v>10</v>
      </c>
      <c r="M2238" s="5">
        <f t="shared" si="778"/>
        <v>2023</v>
      </c>
      <c r="N2238" s="96">
        <v>2530</v>
      </c>
      <c r="O2238" s="6">
        <f t="shared" ref="O2238:O2242" si="781">-N2238</f>
        <v>-2530</v>
      </c>
      <c r="P2238" s="6">
        <f t="shared" si="779"/>
        <v>0</v>
      </c>
      <c r="Q2238" s="7">
        <f t="shared" si="780"/>
        <v>3771507.0500000021</v>
      </c>
      <c r="R2238" s="44" t="str">
        <f>VLOOKUP(F2238,'Set up'!$A$2:$E$48,5,FALSE)</f>
        <v>Cash</v>
      </c>
      <c r="S2238" s="1" t="s">
        <v>2095</v>
      </c>
    </row>
    <row r="2239" spans="1:19" ht="15" hidden="1" customHeight="1" x14ac:dyDescent="0.35">
      <c r="A2239" s="4">
        <v>45224</v>
      </c>
      <c r="B2239" s="5">
        <f t="shared" si="774"/>
        <v>10</v>
      </c>
      <c r="C2239" s="5">
        <f t="shared" si="775"/>
        <v>2023</v>
      </c>
      <c r="D2239" s="88" t="s">
        <v>2030</v>
      </c>
      <c r="E2239" s="5" t="str">
        <f>VLOOKUP(F2239,'Set up'!$A$2:$C$48,2,FALSE)</f>
        <v>C00000012</v>
      </c>
      <c r="F2239" s="1" t="s">
        <v>2024</v>
      </c>
      <c r="G2239" s="99" t="s">
        <v>2026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76"/>
        <v>45224</v>
      </c>
      <c r="L2239" s="5">
        <f t="shared" si="777"/>
        <v>10</v>
      </c>
      <c r="M2239" s="5">
        <f t="shared" si="778"/>
        <v>2023</v>
      </c>
      <c r="N2239" s="96">
        <v>475.2</v>
      </c>
      <c r="O2239" s="6">
        <f t="shared" si="781"/>
        <v>-475.2</v>
      </c>
      <c r="P2239" s="6">
        <f t="shared" si="779"/>
        <v>0</v>
      </c>
      <c r="Q2239" s="7">
        <f t="shared" si="780"/>
        <v>3771982.2500000023</v>
      </c>
      <c r="R2239" s="44" t="str">
        <f>VLOOKUP(F2239,'Set up'!$A$2:$E$48,5,FALSE)</f>
        <v>Cash</v>
      </c>
      <c r="S2239" s="1" t="s">
        <v>2095</v>
      </c>
    </row>
    <row r="2240" spans="1:19" ht="15" hidden="1" customHeight="1" x14ac:dyDescent="0.35">
      <c r="A2240" s="4">
        <v>45224</v>
      </c>
      <c r="B2240" s="5">
        <f t="shared" si="774"/>
        <v>10</v>
      </c>
      <c r="C2240" s="5">
        <f t="shared" si="775"/>
        <v>2023</v>
      </c>
      <c r="D2240" s="88" t="s">
        <v>2030</v>
      </c>
      <c r="E2240" s="5" t="str">
        <f>VLOOKUP(F2240,'Set up'!$A$2:$C$48,2,FALSE)</f>
        <v>C00000012</v>
      </c>
      <c r="F2240" s="1" t="s">
        <v>2024</v>
      </c>
      <c r="G2240" s="99" t="s">
        <v>2027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76"/>
        <v>45224</v>
      </c>
      <c r="L2240" s="5">
        <f t="shared" si="777"/>
        <v>10</v>
      </c>
      <c r="M2240" s="5">
        <f t="shared" si="778"/>
        <v>2023</v>
      </c>
      <c r="N2240" s="96">
        <v>120</v>
      </c>
      <c r="O2240" s="6">
        <f t="shared" si="781"/>
        <v>-120</v>
      </c>
      <c r="P2240" s="6">
        <f t="shared" si="779"/>
        <v>0</v>
      </c>
      <c r="Q2240" s="7">
        <f t="shared" si="780"/>
        <v>3772102.2500000023</v>
      </c>
      <c r="R2240" s="44" t="str">
        <f>VLOOKUP(F2240,'Set up'!$A$2:$E$48,5,FALSE)</f>
        <v>Cash</v>
      </c>
      <c r="S2240" s="1" t="s">
        <v>2095</v>
      </c>
    </row>
    <row r="2241" spans="1:19" ht="15" hidden="1" customHeight="1" x14ac:dyDescent="0.35">
      <c r="A2241" s="4">
        <v>45224</v>
      </c>
      <c r="B2241" s="5">
        <f t="shared" si="774"/>
        <v>10</v>
      </c>
      <c r="C2241" s="5">
        <f t="shared" si="775"/>
        <v>2023</v>
      </c>
      <c r="D2241" s="88" t="s">
        <v>2030</v>
      </c>
      <c r="E2241" s="5" t="str">
        <f>VLOOKUP(F2241,'Set up'!$A$2:$C$48,2,FALSE)</f>
        <v>C00000012</v>
      </c>
      <c r="F2241" s="1" t="s">
        <v>2024</v>
      </c>
      <c r="G2241" s="99" t="s">
        <v>2028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76"/>
        <v>45224</v>
      </c>
      <c r="L2241" s="5">
        <f t="shared" si="777"/>
        <v>10</v>
      </c>
      <c r="M2241" s="5">
        <f t="shared" si="778"/>
        <v>2023</v>
      </c>
      <c r="N2241" s="96">
        <v>310</v>
      </c>
      <c r="O2241" s="6">
        <f t="shared" si="781"/>
        <v>-310</v>
      </c>
      <c r="P2241" s="6">
        <f t="shared" si="779"/>
        <v>0</v>
      </c>
      <c r="Q2241" s="7">
        <f t="shared" si="780"/>
        <v>3772412.2500000023</v>
      </c>
      <c r="R2241" s="44" t="str">
        <f>VLOOKUP(F2241,'Set up'!$A$2:$E$48,5,FALSE)</f>
        <v>Cash</v>
      </c>
      <c r="S2241" s="1" t="s">
        <v>2095</v>
      </c>
    </row>
    <row r="2242" spans="1:19" ht="15" hidden="1" customHeight="1" x14ac:dyDescent="0.35">
      <c r="A2242" s="4">
        <v>45224</v>
      </c>
      <c r="B2242" s="5">
        <f t="shared" si="774"/>
        <v>10</v>
      </c>
      <c r="C2242" s="5">
        <f t="shared" si="775"/>
        <v>2023</v>
      </c>
      <c r="D2242" s="88" t="s">
        <v>2030</v>
      </c>
      <c r="E2242" s="5" t="str">
        <f>VLOOKUP(F2242,'Set up'!$A$2:$C$48,2,FALSE)</f>
        <v>C00000012</v>
      </c>
      <c r="F2242" s="1" t="s">
        <v>2024</v>
      </c>
      <c r="G2242" s="99" t="s">
        <v>2029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76"/>
        <v>45224</v>
      </c>
      <c r="L2242" s="5">
        <f t="shared" si="777"/>
        <v>10</v>
      </c>
      <c r="M2242" s="5">
        <f t="shared" si="778"/>
        <v>2023</v>
      </c>
      <c r="N2242" s="96">
        <v>100</v>
      </c>
      <c r="O2242" s="6">
        <f t="shared" si="781"/>
        <v>-100</v>
      </c>
      <c r="P2242" s="6">
        <f t="shared" si="779"/>
        <v>0</v>
      </c>
      <c r="Q2242" s="7">
        <f t="shared" si="780"/>
        <v>3772512.2500000023</v>
      </c>
      <c r="R2242" s="44" t="str">
        <f>VLOOKUP(F2242,'Set up'!$A$2:$E$48,5,FALSE)</f>
        <v>Cash</v>
      </c>
      <c r="S2242" s="1" t="s">
        <v>2095</v>
      </c>
    </row>
    <row r="2243" spans="1:19" ht="15" hidden="1" customHeight="1" x14ac:dyDescent="0.35">
      <c r="A2243" s="4">
        <v>45224</v>
      </c>
      <c r="B2243" s="5">
        <f t="shared" si="774"/>
        <v>10</v>
      </c>
      <c r="C2243" s="5">
        <f t="shared" si="775"/>
        <v>2023</v>
      </c>
      <c r="D2243" s="88" t="s">
        <v>2031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76"/>
        <v>45224</v>
      </c>
      <c r="L2243" s="5">
        <f t="shared" si="777"/>
        <v>10</v>
      </c>
      <c r="M2243" s="5">
        <f t="shared" si="778"/>
        <v>2023</v>
      </c>
      <c r="N2243" s="96">
        <v>1738</v>
      </c>
      <c r="P2243" s="6">
        <f t="shared" si="779"/>
        <v>1738</v>
      </c>
      <c r="Q2243" s="7">
        <f t="shared" si="780"/>
        <v>3774250.2500000023</v>
      </c>
      <c r="R2243" s="44" t="str">
        <f>VLOOKUP(F2243,'Set up'!$A$2:$E$48,5,FALSE)</f>
        <v>PD Chq</v>
      </c>
    </row>
    <row r="2244" spans="1:19" ht="15" hidden="1" customHeight="1" x14ac:dyDescent="0.35">
      <c r="A2244" s="4">
        <v>45224</v>
      </c>
      <c r="B2244" s="5">
        <f t="shared" si="774"/>
        <v>10</v>
      </c>
      <c r="C2244" s="5">
        <f t="shared" si="775"/>
        <v>2023</v>
      </c>
      <c r="D2244" s="88" t="s">
        <v>2031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76"/>
        <v>45224</v>
      </c>
      <c r="L2244" s="5">
        <f t="shared" si="777"/>
        <v>10</v>
      </c>
      <c r="M2244" s="5">
        <f t="shared" si="778"/>
        <v>2023</v>
      </c>
      <c r="N2244" s="96">
        <v>468</v>
      </c>
      <c r="P2244" s="6">
        <f t="shared" si="779"/>
        <v>468</v>
      </c>
      <c r="Q2244" s="7">
        <f t="shared" si="780"/>
        <v>3774718.2500000023</v>
      </c>
      <c r="R2244" s="44" t="str">
        <f>VLOOKUP(F2244,'Set up'!$A$2:$E$48,5,FALSE)</f>
        <v>PD Chq</v>
      </c>
    </row>
    <row r="2245" spans="1:19" ht="15" hidden="1" customHeight="1" x14ac:dyDescent="0.35">
      <c r="A2245" s="4">
        <v>45224</v>
      </c>
      <c r="B2245" s="5">
        <f t="shared" si="774"/>
        <v>10</v>
      </c>
      <c r="C2245" s="5">
        <f t="shared" si="775"/>
        <v>2023</v>
      </c>
      <c r="D2245" s="88" t="s">
        <v>2031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76"/>
        <v>45224</v>
      </c>
      <c r="L2245" s="5">
        <f t="shared" si="777"/>
        <v>10</v>
      </c>
      <c r="M2245" s="5">
        <f t="shared" si="778"/>
        <v>2023</v>
      </c>
      <c r="N2245" s="96">
        <v>95</v>
      </c>
      <c r="P2245" s="6">
        <f t="shared" si="779"/>
        <v>95</v>
      </c>
      <c r="Q2245" s="7">
        <f t="shared" si="780"/>
        <v>3774813.2500000023</v>
      </c>
      <c r="R2245" s="44" t="str">
        <f>VLOOKUP(F2245,'Set up'!$A$2:$E$48,5,FALSE)</f>
        <v>PD Chq</v>
      </c>
    </row>
    <row r="2246" spans="1:19" ht="15" hidden="1" customHeight="1" x14ac:dyDescent="0.35">
      <c r="A2246" s="4">
        <v>45224</v>
      </c>
      <c r="B2246" s="5">
        <f t="shared" si="774"/>
        <v>10</v>
      </c>
      <c r="C2246" s="5">
        <f t="shared" si="775"/>
        <v>2023</v>
      </c>
      <c r="D2246" s="88" t="s">
        <v>2031</v>
      </c>
      <c r="E2246" s="5" t="str">
        <f>VLOOKUP(F2246,'Set up'!$A$2:$C$48,2,FALSE)</f>
        <v>C00000021</v>
      </c>
      <c r="F2246" s="1" t="s">
        <v>492</v>
      </c>
      <c r="G2246" s="99" t="s">
        <v>2032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76"/>
        <v>45224</v>
      </c>
      <c r="L2246" s="5">
        <f t="shared" si="777"/>
        <v>10</v>
      </c>
      <c r="M2246" s="5">
        <f t="shared" si="778"/>
        <v>2023</v>
      </c>
      <c r="N2246" s="96">
        <v>260</v>
      </c>
      <c r="P2246" s="6">
        <f t="shared" si="779"/>
        <v>260</v>
      </c>
      <c r="Q2246" s="7">
        <f t="shared" si="780"/>
        <v>3775073.2500000023</v>
      </c>
      <c r="R2246" s="44" t="str">
        <f>VLOOKUP(F2246,'Set up'!$A$2:$E$48,5,FALSE)</f>
        <v>PD Chq</v>
      </c>
    </row>
    <row r="2247" spans="1:19" ht="15" hidden="1" customHeight="1" x14ac:dyDescent="0.35">
      <c r="A2247" s="4">
        <v>45225</v>
      </c>
      <c r="B2247" s="5">
        <f t="shared" si="774"/>
        <v>10</v>
      </c>
      <c r="C2247" s="5">
        <f t="shared" si="775"/>
        <v>2023</v>
      </c>
      <c r="D2247" s="88" t="s">
        <v>2033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76"/>
        <v>45225</v>
      </c>
      <c r="L2247" s="5">
        <f t="shared" si="777"/>
        <v>10</v>
      </c>
      <c r="M2247" s="5">
        <f t="shared" si="778"/>
        <v>2023</v>
      </c>
      <c r="N2247" s="96">
        <v>1738</v>
      </c>
      <c r="P2247" s="6">
        <f t="shared" si="779"/>
        <v>1738</v>
      </c>
      <c r="Q2247" s="7">
        <f t="shared" si="780"/>
        <v>3776811.2500000023</v>
      </c>
      <c r="R2247" s="44" t="str">
        <f>VLOOKUP(F2247,'Set up'!$A$2:$E$48,5,FALSE)</f>
        <v>Trsf</v>
      </c>
    </row>
    <row r="2248" spans="1:19" ht="15" hidden="1" customHeight="1" x14ac:dyDescent="0.35">
      <c r="A2248" s="4">
        <v>45225</v>
      </c>
      <c r="B2248" s="5">
        <f t="shared" si="774"/>
        <v>10</v>
      </c>
      <c r="C2248" s="5">
        <f t="shared" si="775"/>
        <v>2023</v>
      </c>
      <c r="D2248" s="88" t="s">
        <v>2033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76"/>
        <v>45225</v>
      </c>
      <c r="L2248" s="5">
        <f t="shared" si="777"/>
        <v>10</v>
      </c>
      <c r="M2248" s="5">
        <f t="shared" si="778"/>
        <v>2023</v>
      </c>
      <c r="N2248" s="96">
        <v>405</v>
      </c>
      <c r="P2248" s="6">
        <f t="shared" si="779"/>
        <v>405</v>
      </c>
      <c r="Q2248" s="7">
        <f t="shared" si="780"/>
        <v>3777216.2500000023</v>
      </c>
      <c r="R2248" s="44" t="str">
        <f>VLOOKUP(F2248,'Set up'!$A$2:$E$48,5,FALSE)</f>
        <v>Trsf</v>
      </c>
    </row>
    <row r="2249" spans="1:19" ht="15" hidden="1" customHeight="1" x14ac:dyDescent="0.35">
      <c r="A2249" s="4">
        <v>45225</v>
      </c>
      <c r="B2249" s="5">
        <f t="shared" si="774"/>
        <v>10</v>
      </c>
      <c r="C2249" s="5">
        <f t="shared" si="775"/>
        <v>2023</v>
      </c>
      <c r="D2249" s="88" t="s">
        <v>2033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76"/>
        <v>45225</v>
      </c>
      <c r="L2249" s="5">
        <f t="shared" si="777"/>
        <v>10</v>
      </c>
      <c r="M2249" s="5">
        <f t="shared" si="778"/>
        <v>2023</v>
      </c>
      <c r="N2249" s="96">
        <v>187.5</v>
      </c>
      <c r="P2249" s="6">
        <f t="shared" si="779"/>
        <v>187.5</v>
      </c>
      <c r="Q2249" s="7">
        <f t="shared" si="780"/>
        <v>3777403.7500000023</v>
      </c>
      <c r="R2249" s="44" t="str">
        <f>VLOOKUP(F2249,'Set up'!$A$2:$E$48,5,FALSE)</f>
        <v>Trsf</v>
      </c>
    </row>
    <row r="2250" spans="1:19" ht="15" hidden="1" customHeight="1" x14ac:dyDescent="0.35">
      <c r="A2250" s="4">
        <v>45225</v>
      </c>
      <c r="B2250" s="5">
        <f t="shared" si="774"/>
        <v>10</v>
      </c>
      <c r="C2250" s="5">
        <f t="shared" si="775"/>
        <v>2023</v>
      </c>
      <c r="D2250" s="88" t="s">
        <v>2033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76"/>
        <v>45225</v>
      </c>
      <c r="L2250" s="5">
        <f t="shared" si="777"/>
        <v>10</v>
      </c>
      <c r="M2250" s="5">
        <f t="shared" si="778"/>
        <v>2023</v>
      </c>
      <c r="N2250" s="96">
        <v>105</v>
      </c>
      <c r="P2250" s="6">
        <f t="shared" si="779"/>
        <v>105</v>
      </c>
      <c r="Q2250" s="7">
        <f t="shared" si="780"/>
        <v>3777508.7500000023</v>
      </c>
      <c r="R2250" s="44" t="str">
        <f>VLOOKUP(F2250,'Set up'!$A$2:$E$48,5,FALSE)</f>
        <v>Trsf</v>
      </c>
    </row>
    <row r="2251" spans="1:19" ht="15" hidden="1" customHeight="1" x14ac:dyDescent="0.35">
      <c r="A2251" s="4">
        <v>45225</v>
      </c>
      <c r="B2251" s="5">
        <f t="shared" si="774"/>
        <v>10</v>
      </c>
      <c r="C2251" s="5">
        <f t="shared" si="775"/>
        <v>2023</v>
      </c>
      <c r="D2251" s="88" t="s">
        <v>2033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76"/>
        <v>45225</v>
      </c>
      <c r="L2251" s="5">
        <f t="shared" si="777"/>
        <v>10</v>
      </c>
      <c r="M2251" s="5">
        <f t="shared" si="778"/>
        <v>2023</v>
      </c>
      <c r="N2251" s="96">
        <v>100</v>
      </c>
      <c r="P2251" s="6">
        <f t="shared" si="779"/>
        <v>100</v>
      </c>
      <c r="Q2251" s="7">
        <f t="shared" si="780"/>
        <v>3777608.7500000023</v>
      </c>
      <c r="R2251" s="44" t="str">
        <f>VLOOKUP(F2251,'Set up'!$A$2:$E$48,5,FALSE)</f>
        <v>Trsf</v>
      </c>
    </row>
    <row r="2252" spans="1:19" ht="15" customHeight="1" x14ac:dyDescent="0.35">
      <c r="A2252" s="4">
        <v>45225</v>
      </c>
      <c r="B2252" s="5">
        <f t="shared" si="774"/>
        <v>10</v>
      </c>
      <c r="C2252" s="5">
        <f t="shared" si="775"/>
        <v>2023</v>
      </c>
      <c r="D2252" s="88" t="s">
        <v>2034</v>
      </c>
      <c r="E2252" s="5" t="str">
        <f>VLOOKUP(F2252,'Set up'!$A$2:$C$48,2,FALSE)</f>
        <v>C00000042</v>
      </c>
      <c r="F2252" s="1" t="s">
        <v>2014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76"/>
        <v>45225</v>
      </c>
      <c r="L2252" s="5">
        <f t="shared" si="777"/>
        <v>10</v>
      </c>
      <c r="M2252" s="5">
        <f t="shared" si="778"/>
        <v>2023</v>
      </c>
      <c r="N2252" s="96">
        <v>1000</v>
      </c>
      <c r="P2252" s="6">
        <f t="shared" si="779"/>
        <v>1000</v>
      </c>
      <c r="Q2252" s="7">
        <f t="shared" si="780"/>
        <v>3778608.7500000023</v>
      </c>
      <c r="R2252" s="44" t="str">
        <f>VLOOKUP(F2252,'Set up'!$A$2:$E$48,5,FALSE)</f>
        <v>Trsf</v>
      </c>
    </row>
    <row r="2253" spans="1:19" ht="15" hidden="1" customHeight="1" x14ac:dyDescent="0.35">
      <c r="A2253" s="4">
        <v>45226</v>
      </c>
      <c r="B2253" s="5">
        <f t="shared" si="774"/>
        <v>10</v>
      </c>
      <c r="C2253" s="5">
        <f t="shared" si="775"/>
        <v>2023</v>
      </c>
      <c r="D2253" s="88" t="s">
        <v>2035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76"/>
        <v>45226</v>
      </c>
      <c r="L2253" s="5">
        <f t="shared" si="777"/>
        <v>10</v>
      </c>
      <c r="M2253" s="5">
        <f t="shared" si="778"/>
        <v>2023</v>
      </c>
      <c r="N2253" s="96">
        <v>258</v>
      </c>
      <c r="P2253" s="6">
        <f t="shared" si="779"/>
        <v>258</v>
      </c>
      <c r="Q2253" s="7">
        <f t="shared" si="780"/>
        <v>3778866.7500000023</v>
      </c>
      <c r="R2253" s="44" t="str">
        <f>VLOOKUP(F2253,'Set up'!$A$2:$E$48,5,FALSE)</f>
        <v>Trsf</v>
      </c>
    </row>
    <row r="2254" spans="1:19" ht="15" hidden="1" customHeight="1" x14ac:dyDescent="0.35">
      <c r="A2254" s="4">
        <v>45226</v>
      </c>
      <c r="B2254" s="5">
        <f t="shared" si="774"/>
        <v>10</v>
      </c>
      <c r="C2254" s="5">
        <f t="shared" si="775"/>
        <v>2023</v>
      </c>
      <c r="D2254" s="88" t="s">
        <v>2035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76"/>
        <v>45226</v>
      </c>
      <c r="L2254" s="5">
        <f t="shared" si="777"/>
        <v>10</v>
      </c>
      <c r="M2254" s="5">
        <f t="shared" si="778"/>
        <v>2023</v>
      </c>
      <c r="N2254" s="96">
        <v>390</v>
      </c>
      <c r="P2254" s="6">
        <f t="shared" si="779"/>
        <v>390</v>
      </c>
      <c r="Q2254" s="7">
        <f t="shared" si="780"/>
        <v>3779256.7500000023</v>
      </c>
      <c r="R2254" s="44" t="str">
        <f>VLOOKUP(F2254,'Set up'!$A$2:$E$48,5,FALSE)</f>
        <v>Trsf</v>
      </c>
    </row>
    <row r="2255" spans="1:19" ht="15" hidden="1" customHeight="1" x14ac:dyDescent="0.35">
      <c r="A2255" s="4">
        <v>45226</v>
      </c>
      <c r="B2255" s="5">
        <f t="shared" si="774"/>
        <v>10</v>
      </c>
      <c r="C2255" s="5">
        <f t="shared" si="775"/>
        <v>2023</v>
      </c>
      <c r="D2255" s="88" t="s">
        <v>2036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76"/>
        <v>45226</v>
      </c>
      <c r="L2255" s="5">
        <f t="shared" si="777"/>
        <v>10</v>
      </c>
      <c r="M2255" s="5">
        <f t="shared" si="778"/>
        <v>2023</v>
      </c>
      <c r="N2255" s="96">
        <v>695</v>
      </c>
      <c r="P2255" s="6">
        <f t="shared" si="779"/>
        <v>695</v>
      </c>
      <c r="Q2255" s="7">
        <f t="shared" si="780"/>
        <v>3779951.7500000023</v>
      </c>
      <c r="R2255" s="44" t="str">
        <f>VLOOKUP(F2255,'Set up'!$A$2:$E$48,5,FALSE)</f>
        <v>Trsf</v>
      </c>
    </row>
    <row r="2256" spans="1:19" ht="15" customHeight="1" x14ac:dyDescent="0.35">
      <c r="A2256" s="4">
        <v>45227</v>
      </c>
      <c r="B2256" s="5">
        <f t="shared" si="774"/>
        <v>10</v>
      </c>
      <c r="C2256" s="5">
        <f t="shared" si="775"/>
        <v>2023</v>
      </c>
      <c r="D2256" s="88" t="s">
        <v>2037</v>
      </c>
      <c r="E2256" s="5" t="str">
        <f>VLOOKUP(F2256,'Set up'!$A$2:$C$48,2,FALSE)</f>
        <v>C00000042</v>
      </c>
      <c r="F2256" s="1" t="s">
        <v>2014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76"/>
        <v>45227</v>
      </c>
      <c r="L2256" s="5">
        <f t="shared" si="777"/>
        <v>10</v>
      </c>
      <c r="M2256" s="5">
        <f t="shared" si="778"/>
        <v>2023</v>
      </c>
      <c r="N2256" s="96">
        <v>187.5</v>
      </c>
      <c r="P2256" s="6">
        <f t="shared" si="779"/>
        <v>187.5</v>
      </c>
      <c r="Q2256" s="7">
        <f t="shared" si="780"/>
        <v>3780139.2500000023</v>
      </c>
      <c r="R2256" s="44" t="str">
        <f>VLOOKUP(F2256,'Set up'!$A$2:$E$48,5,FALSE)</f>
        <v>Trsf</v>
      </c>
    </row>
    <row r="2257" spans="1:19" ht="15" customHeight="1" x14ac:dyDescent="0.35">
      <c r="A2257" s="4">
        <v>45227</v>
      </c>
      <c r="B2257" s="5">
        <f t="shared" si="774"/>
        <v>10</v>
      </c>
      <c r="C2257" s="5">
        <f t="shared" si="775"/>
        <v>2023</v>
      </c>
      <c r="D2257" s="88" t="s">
        <v>2038</v>
      </c>
      <c r="E2257" s="5" t="str">
        <f>VLOOKUP(F2257,'Set up'!$A$2:$C$48,2,FALSE)</f>
        <v>C00000042</v>
      </c>
      <c r="F2257" s="1" t="s">
        <v>2014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76"/>
        <v>45227</v>
      </c>
      <c r="L2257" s="5">
        <f t="shared" si="777"/>
        <v>10</v>
      </c>
      <c r="M2257" s="5">
        <f t="shared" si="778"/>
        <v>2023</v>
      </c>
      <c r="N2257" s="96">
        <v>4884</v>
      </c>
      <c r="P2257" s="6">
        <f t="shared" si="779"/>
        <v>4884</v>
      </c>
      <c r="Q2257" s="7">
        <f t="shared" si="780"/>
        <v>3785023.2500000023</v>
      </c>
      <c r="R2257" s="44" t="str">
        <f>VLOOKUP(F2257,'Set up'!$A$2:$E$48,5,FALSE)</f>
        <v>Trsf</v>
      </c>
    </row>
    <row r="2258" spans="1:19" ht="15" customHeight="1" x14ac:dyDescent="0.35">
      <c r="A2258" s="4">
        <v>45227</v>
      </c>
      <c r="B2258" s="5">
        <f t="shared" si="774"/>
        <v>10</v>
      </c>
      <c r="C2258" s="5">
        <f t="shared" si="775"/>
        <v>2023</v>
      </c>
      <c r="D2258" s="88" t="s">
        <v>2038</v>
      </c>
      <c r="E2258" s="5" t="str">
        <f>VLOOKUP(F2258,'Set up'!$A$2:$C$48,2,FALSE)</f>
        <v>C00000042</v>
      </c>
      <c r="F2258" s="1" t="s">
        <v>2014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76"/>
        <v>45227</v>
      </c>
      <c r="L2258" s="5">
        <f t="shared" si="777"/>
        <v>10</v>
      </c>
      <c r="M2258" s="5">
        <f t="shared" si="778"/>
        <v>2023</v>
      </c>
      <c r="N2258" s="96">
        <v>1620</v>
      </c>
      <c r="P2258" s="6">
        <f t="shared" si="779"/>
        <v>1620</v>
      </c>
      <c r="Q2258" s="7">
        <f t="shared" si="780"/>
        <v>3786643.2500000023</v>
      </c>
      <c r="R2258" s="44" t="str">
        <f>VLOOKUP(F2258,'Set up'!$A$2:$E$48,5,FALSE)</f>
        <v>Trsf</v>
      </c>
    </row>
    <row r="2259" spans="1:19" ht="15" customHeight="1" x14ac:dyDescent="0.35">
      <c r="A2259" s="4">
        <v>45227</v>
      </c>
      <c r="B2259" s="5">
        <f t="shared" ref="B2259:B2260" si="782">MONTH(A2259)</f>
        <v>10</v>
      </c>
      <c r="C2259" s="5">
        <f t="shared" ref="C2259:C2260" si="783">YEAR(A2259)</f>
        <v>2023</v>
      </c>
      <c r="D2259" s="88" t="s">
        <v>2038</v>
      </c>
      <c r="E2259" s="5" t="str">
        <f>VLOOKUP(F2259,'Set up'!$A$2:$C$48,2,FALSE)</f>
        <v>C00000042</v>
      </c>
      <c r="F2259" s="1" t="s">
        <v>2014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784">A2259+J2259</f>
        <v>45227</v>
      </c>
      <c r="L2259" s="5">
        <f t="shared" ref="L2259:L2260" si="785">MONTH(K2259)</f>
        <v>10</v>
      </c>
      <c r="M2259" s="5">
        <f t="shared" ref="M2259:M2260" si="786">YEAR(K2259)</f>
        <v>2023</v>
      </c>
      <c r="N2259" s="96">
        <v>936</v>
      </c>
      <c r="P2259" s="6">
        <f t="shared" ref="P2259:P2322" si="787">SUM(N2259+O2259)</f>
        <v>936</v>
      </c>
      <c r="Q2259" s="7">
        <f t="shared" ref="Q2259:Q2260" si="788">SUM(Q2258+N2259)</f>
        <v>3787579.2500000023</v>
      </c>
      <c r="R2259" s="44" t="str">
        <f>VLOOKUP(F2259,'Set up'!$A$2:$E$48,5,FALSE)</f>
        <v>Trsf</v>
      </c>
    </row>
    <row r="2260" spans="1:19" ht="15" hidden="1" customHeight="1" x14ac:dyDescent="0.35">
      <c r="A2260" s="4">
        <v>45229</v>
      </c>
      <c r="B2260" s="5">
        <f t="shared" si="782"/>
        <v>10</v>
      </c>
      <c r="C2260" s="5">
        <f t="shared" si="783"/>
        <v>2023</v>
      </c>
      <c r="D2260" s="88" t="s">
        <v>2039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784"/>
        <v>45259</v>
      </c>
      <c r="L2260" s="5">
        <f t="shared" si="785"/>
        <v>11</v>
      </c>
      <c r="M2260" s="5">
        <f t="shared" si="786"/>
        <v>2023</v>
      </c>
      <c r="N2260" s="96">
        <v>8690</v>
      </c>
      <c r="O2260" s="6">
        <f t="shared" ref="O2260:O2268" si="789">-N2260</f>
        <v>-8690</v>
      </c>
      <c r="P2260" s="6">
        <f t="shared" si="787"/>
        <v>0</v>
      </c>
      <c r="Q2260" s="7">
        <f t="shared" si="788"/>
        <v>3796269.2500000023</v>
      </c>
      <c r="R2260" s="44" t="str">
        <f>VLOOKUP(F2260,'Set up'!$A$2:$E$48,5,FALSE)</f>
        <v>Chq</v>
      </c>
      <c r="S2260" s="1" t="s">
        <v>2154</v>
      </c>
    </row>
    <row r="2261" spans="1:19" ht="15" hidden="1" customHeight="1" x14ac:dyDescent="0.35">
      <c r="A2261" s="4">
        <v>45229</v>
      </c>
      <c r="B2261" s="5">
        <f t="shared" ref="B2261:B2268" si="790">MONTH(A2261)</f>
        <v>10</v>
      </c>
      <c r="C2261" s="5">
        <f t="shared" ref="C2261:C2268" si="791">YEAR(A2261)</f>
        <v>2023</v>
      </c>
      <c r="D2261" s="88" t="s">
        <v>2039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792">A2261+J2261</f>
        <v>45259</v>
      </c>
      <c r="L2261" s="5">
        <f t="shared" ref="L2261:L2268" si="793">MONTH(K2261)</f>
        <v>11</v>
      </c>
      <c r="M2261" s="5">
        <f t="shared" ref="M2261:M2268" si="794">YEAR(K2261)</f>
        <v>2023</v>
      </c>
      <c r="N2261" s="96">
        <v>2613</v>
      </c>
      <c r="O2261" s="6">
        <f t="shared" si="789"/>
        <v>-2613</v>
      </c>
      <c r="P2261" s="6">
        <f t="shared" si="787"/>
        <v>0</v>
      </c>
      <c r="Q2261" s="7">
        <f t="shared" ref="Q2261:Q2268" si="795">SUM(Q2260+N2261)</f>
        <v>3798882.2500000023</v>
      </c>
      <c r="R2261" s="44" t="str">
        <f>VLOOKUP(F2261,'Set up'!$A$2:$E$48,5,FALSE)</f>
        <v>Chq</v>
      </c>
      <c r="S2261" s="1" t="s">
        <v>2155</v>
      </c>
    </row>
    <row r="2262" spans="1:19" ht="15" hidden="1" customHeight="1" x14ac:dyDescent="0.35">
      <c r="A2262" s="4">
        <v>45229</v>
      </c>
      <c r="B2262" s="5">
        <f t="shared" si="790"/>
        <v>10</v>
      </c>
      <c r="C2262" s="5">
        <f t="shared" si="791"/>
        <v>2023</v>
      </c>
      <c r="D2262" s="88" t="s">
        <v>2039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792"/>
        <v>45259</v>
      </c>
      <c r="L2262" s="5">
        <f t="shared" si="793"/>
        <v>11</v>
      </c>
      <c r="M2262" s="5">
        <f t="shared" si="794"/>
        <v>2023</v>
      </c>
      <c r="N2262" s="96">
        <v>842.4</v>
      </c>
      <c r="O2262" s="6">
        <f t="shared" si="789"/>
        <v>-842.4</v>
      </c>
      <c r="P2262" s="6">
        <f t="shared" si="787"/>
        <v>0</v>
      </c>
      <c r="Q2262" s="7">
        <f t="shared" si="795"/>
        <v>3799724.6500000022</v>
      </c>
      <c r="R2262" s="44" t="str">
        <f>VLOOKUP(F2262,'Set up'!$A$2:$E$48,5,FALSE)</f>
        <v>Chq</v>
      </c>
      <c r="S2262" s="1" t="s">
        <v>2156</v>
      </c>
    </row>
    <row r="2263" spans="1:19" ht="15" hidden="1" customHeight="1" x14ac:dyDescent="0.35">
      <c r="A2263" s="4">
        <v>45229</v>
      </c>
      <c r="B2263" s="5">
        <f t="shared" si="790"/>
        <v>10</v>
      </c>
      <c r="C2263" s="5">
        <f t="shared" si="791"/>
        <v>2023</v>
      </c>
      <c r="D2263" s="88" t="s">
        <v>2039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792"/>
        <v>45259</v>
      </c>
      <c r="L2263" s="5">
        <f t="shared" si="793"/>
        <v>11</v>
      </c>
      <c r="M2263" s="5">
        <f t="shared" si="794"/>
        <v>2023</v>
      </c>
      <c r="N2263" s="96">
        <v>288</v>
      </c>
      <c r="O2263" s="6">
        <f t="shared" si="789"/>
        <v>-288</v>
      </c>
      <c r="P2263" s="6">
        <f t="shared" si="787"/>
        <v>0</v>
      </c>
      <c r="Q2263" s="7">
        <f t="shared" si="795"/>
        <v>3800012.6500000022</v>
      </c>
      <c r="R2263" s="44" t="str">
        <f>VLOOKUP(F2263,'Set up'!$A$2:$E$48,5,FALSE)</f>
        <v>Chq</v>
      </c>
      <c r="S2263" s="1" t="s">
        <v>2157</v>
      </c>
    </row>
    <row r="2264" spans="1:19" ht="15" hidden="1" customHeight="1" x14ac:dyDescent="0.35">
      <c r="A2264" s="4">
        <v>45229</v>
      </c>
      <c r="B2264" s="5">
        <f t="shared" si="790"/>
        <v>10</v>
      </c>
      <c r="C2264" s="5">
        <f t="shared" si="791"/>
        <v>2023</v>
      </c>
      <c r="D2264" s="88" t="s">
        <v>2039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792"/>
        <v>45259</v>
      </c>
      <c r="L2264" s="5">
        <f t="shared" si="793"/>
        <v>11</v>
      </c>
      <c r="M2264" s="5">
        <f t="shared" si="794"/>
        <v>2023</v>
      </c>
      <c r="N2264" s="96">
        <v>625</v>
      </c>
      <c r="O2264" s="6">
        <f t="shared" si="789"/>
        <v>-625</v>
      </c>
      <c r="P2264" s="6">
        <f t="shared" si="787"/>
        <v>0</v>
      </c>
      <c r="Q2264" s="7">
        <f t="shared" si="795"/>
        <v>3800637.6500000022</v>
      </c>
      <c r="R2264" s="44" t="str">
        <f>VLOOKUP(F2264,'Set up'!$A$2:$E$48,5,FALSE)</f>
        <v>Chq</v>
      </c>
      <c r="S2264" s="1" t="s">
        <v>2158</v>
      </c>
    </row>
    <row r="2265" spans="1:19" ht="15" hidden="1" customHeight="1" x14ac:dyDescent="0.35">
      <c r="A2265" s="4">
        <v>45229</v>
      </c>
      <c r="B2265" s="5">
        <f t="shared" si="790"/>
        <v>10</v>
      </c>
      <c r="C2265" s="5">
        <f t="shared" si="791"/>
        <v>2023</v>
      </c>
      <c r="D2265" s="88" t="s">
        <v>2039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792"/>
        <v>45259</v>
      </c>
      <c r="L2265" s="5">
        <f t="shared" si="793"/>
        <v>11</v>
      </c>
      <c r="M2265" s="5">
        <f t="shared" si="794"/>
        <v>2023</v>
      </c>
      <c r="N2265" s="96">
        <v>260</v>
      </c>
      <c r="O2265" s="6">
        <f t="shared" si="789"/>
        <v>-260</v>
      </c>
      <c r="P2265" s="6">
        <f t="shared" si="787"/>
        <v>0</v>
      </c>
      <c r="Q2265" s="7">
        <f t="shared" si="795"/>
        <v>3800897.6500000022</v>
      </c>
      <c r="R2265" s="44" t="str">
        <f>VLOOKUP(F2265,'Set up'!$A$2:$E$48,5,FALSE)</f>
        <v>Chq</v>
      </c>
      <c r="S2265" s="1" t="s">
        <v>2159</v>
      </c>
    </row>
    <row r="2266" spans="1:19" ht="15" hidden="1" customHeight="1" x14ac:dyDescent="0.35">
      <c r="A2266" s="4">
        <v>45229</v>
      </c>
      <c r="B2266" s="5">
        <f t="shared" si="790"/>
        <v>10</v>
      </c>
      <c r="C2266" s="5">
        <f t="shared" si="791"/>
        <v>2023</v>
      </c>
      <c r="D2266" s="88" t="s">
        <v>2039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792"/>
        <v>45259</v>
      </c>
      <c r="L2266" s="5">
        <f t="shared" si="793"/>
        <v>11</v>
      </c>
      <c r="M2266" s="5">
        <f t="shared" si="794"/>
        <v>2023</v>
      </c>
      <c r="N2266" s="96">
        <v>285</v>
      </c>
      <c r="O2266" s="6">
        <f t="shared" si="789"/>
        <v>-285</v>
      </c>
      <c r="P2266" s="6">
        <f t="shared" si="787"/>
        <v>0</v>
      </c>
      <c r="Q2266" s="7">
        <f t="shared" si="795"/>
        <v>3801182.6500000022</v>
      </c>
      <c r="R2266" s="44" t="str">
        <f>VLOOKUP(F2266,'Set up'!$A$2:$E$48,5,FALSE)</f>
        <v>Chq</v>
      </c>
      <c r="S2266" s="1" t="s">
        <v>2160</v>
      </c>
    </row>
    <row r="2267" spans="1:19" ht="15" hidden="1" customHeight="1" x14ac:dyDescent="0.35">
      <c r="A2267" s="4">
        <v>45229</v>
      </c>
      <c r="B2267" s="5">
        <f t="shared" si="790"/>
        <v>10</v>
      </c>
      <c r="C2267" s="5">
        <f t="shared" si="791"/>
        <v>2023</v>
      </c>
      <c r="D2267" s="88" t="s">
        <v>2039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792"/>
        <v>45259</v>
      </c>
      <c r="L2267" s="5">
        <f t="shared" si="793"/>
        <v>11</v>
      </c>
      <c r="M2267" s="5">
        <f t="shared" si="794"/>
        <v>2023</v>
      </c>
      <c r="N2267" s="96">
        <v>930</v>
      </c>
      <c r="O2267" s="6">
        <f t="shared" si="789"/>
        <v>-930</v>
      </c>
      <c r="P2267" s="6">
        <f t="shared" si="787"/>
        <v>0</v>
      </c>
      <c r="Q2267" s="7">
        <f t="shared" si="795"/>
        <v>3802112.6500000022</v>
      </c>
      <c r="R2267" s="44" t="str">
        <f>VLOOKUP(F2267,'Set up'!$A$2:$E$48,5,FALSE)</f>
        <v>Chq</v>
      </c>
      <c r="S2267" s="1" t="s">
        <v>2161</v>
      </c>
    </row>
    <row r="2268" spans="1:19" ht="15" hidden="1" customHeight="1" x14ac:dyDescent="0.35">
      <c r="A2268" s="4">
        <v>45229</v>
      </c>
      <c r="B2268" s="5">
        <f t="shared" si="790"/>
        <v>10</v>
      </c>
      <c r="C2268" s="5">
        <f t="shared" si="791"/>
        <v>2023</v>
      </c>
      <c r="D2268" s="88" t="s">
        <v>2039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792"/>
        <v>45259</v>
      </c>
      <c r="L2268" s="5">
        <f t="shared" si="793"/>
        <v>11</v>
      </c>
      <c r="M2268" s="5">
        <f t="shared" si="794"/>
        <v>2023</v>
      </c>
      <c r="N2268" s="96">
        <v>930</v>
      </c>
      <c r="O2268" s="6">
        <f t="shared" si="789"/>
        <v>-930</v>
      </c>
      <c r="P2268" s="6">
        <f t="shared" si="787"/>
        <v>0</v>
      </c>
      <c r="Q2268" s="7">
        <f t="shared" si="795"/>
        <v>3803042.6500000022</v>
      </c>
      <c r="R2268" s="44" t="str">
        <f>VLOOKUP(F2268,'Set up'!$A$2:$E$48,5,FALSE)</f>
        <v>Chq</v>
      </c>
      <c r="S2268" s="1" t="s">
        <v>2161</v>
      </c>
    </row>
    <row r="2269" spans="1:19" ht="15" customHeight="1" x14ac:dyDescent="0.35">
      <c r="A2269" s="4">
        <v>45229</v>
      </c>
      <c r="B2269" s="5">
        <f t="shared" ref="B2269" si="796">MONTH(A2269)</f>
        <v>10</v>
      </c>
      <c r="C2269" s="5">
        <f t="shared" ref="C2269" si="797">YEAR(A2269)</f>
        <v>2023</v>
      </c>
      <c r="D2269" s="88" t="s">
        <v>2096</v>
      </c>
      <c r="E2269" s="5" t="str">
        <f>VLOOKUP(F2269,'Set up'!$A$2:$C$48,2,FALSE)</f>
        <v>C00000042</v>
      </c>
      <c r="F2269" s="1" t="s">
        <v>2014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798">A2269+J2269</f>
        <v>45229</v>
      </c>
      <c r="L2269" s="5">
        <f t="shared" ref="L2269" si="799">MONTH(K2269)</f>
        <v>10</v>
      </c>
      <c r="M2269" s="5">
        <f t="shared" ref="M2269" si="800">YEAR(K2269)</f>
        <v>2023</v>
      </c>
      <c r="N2269" s="96">
        <v>1000</v>
      </c>
      <c r="P2269" s="6">
        <f t="shared" si="787"/>
        <v>1000</v>
      </c>
      <c r="Q2269" s="7">
        <f t="shared" ref="Q2269:Q2332" si="801">SUM(Q2268+N2269)</f>
        <v>3804042.6500000022</v>
      </c>
      <c r="R2269" s="44" t="str">
        <f>VLOOKUP(F2269,'Set up'!$A$2:$E$48,5,FALSE)</f>
        <v>Trsf</v>
      </c>
    </row>
    <row r="2270" spans="1:19" ht="15" hidden="1" customHeight="1" x14ac:dyDescent="0.35">
      <c r="A2270" s="4">
        <v>45231</v>
      </c>
      <c r="B2270" s="5">
        <f t="shared" ref="B2270:B2333" si="802">MONTH(A2270)</f>
        <v>11</v>
      </c>
      <c r="C2270" s="5">
        <f t="shared" ref="C2270:C2333" si="803">YEAR(A2270)</f>
        <v>2023</v>
      </c>
      <c r="D2270" s="88" t="s">
        <v>2097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04">A2270+J2270</f>
        <v>45231</v>
      </c>
      <c r="L2270" s="5">
        <f t="shared" ref="L2270:L2333" si="805">MONTH(K2270)</f>
        <v>11</v>
      </c>
      <c r="M2270" s="5">
        <f t="shared" ref="M2270:M2333" si="806">YEAR(K2270)</f>
        <v>2023</v>
      </c>
      <c r="N2270" s="96">
        <v>1826</v>
      </c>
      <c r="O2270" s="6">
        <f t="shared" ref="O2270:O2277" si="807">-N2270</f>
        <v>-1826</v>
      </c>
      <c r="P2270" s="6">
        <f t="shared" si="787"/>
        <v>0</v>
      </c>
      <c r="Q2270" s="7">
        <f t="shared" si="801"/>
        <v>3805868.6500000022</v>
      </c>
      <c r="R2270" s="44" t="str">
        <f>VLOOKUP(F2270,'Set up'!$A$2:$E$48,5,FALSE)</f>
        <v>Chq</v>
      </c>
      <c r="S2270" s="1" t="s">
        <v>2131</v>
      </c>
    </row>
    <row r="2271" spans="1:19" ht="15" hidden="1" customHeight="1" x14ac:dyDescent="0.35">
      <c r="A2271" s="4">
        <v>45231</v>
      </c>
      <c r="B2271" s="5">
        <f t="shared" si="802"/>
        <v>11</v>
      </c>
      <c r="C2271" s="5">
        <f t="shared" si="803"/>
        <v>2023</v>
      </c>
      <c r="D2271" s="88" t="s">
        <v>2097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04"/>
        <v>45231</v>
      </c>
      <c r="L2271" s="5">
        <f t="shared" si="805"/>
        <v>11</v>
      </c>
      <c r="M2271" s="5">
        <f t="shared" si="806"/>
        <v>2023</v>
      </c>
      <c r="N2271" s="96">
        <v>853.2</v>
      </c>
      <c r="O2271" s="6">
        <f t="shared" si="807"/>
        <v>-853.2</v>
      </c>
      <c r="P2271" s="6">
        <f t="shared" si="787"/>
        <v>0</v>
      </c>
      <c r="Q2271" s="7">
        <f t="shared" si="801"/>
        <v>3806721.8500000024</v>
      </c>
      <c r="R2271" s="44" t="str">
        <f>VLOOKUP(F2271,'Set up'!$A$2:$E$48,5,FALSE)</f>
        <v>Chq</v>
      </c>
      <c r="S2271" s="1" t="s">
        <v>2131</v>
      </c>
    </row>
    <row r="2272" spans="1:19" ht="15" hidden="1" customHeight="1" x14ac:dyDescent="0.35">
      <c r="A2272" s="4">
        <v>45231</v>
      </c>
      <c r="B2272" s="5">
        <f t="shared" si="802"/>
        <v>11</v>
      </c>
      <c r="C2272" s="5">
        <f t="shared" si="803"/>
        <v>2023</v>
      </c>
      <c r="D2272" s="88" t="s">
        <v>2097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04"/>
        <v>45231</v>
      </c>
      <c r="L2272" s="5">
        <f t="shared" si="805"/>
        <v>11</v>
      </c>
      <c r="M2272" s="5">
        <f t="shared" si="806"/>
        <v>2023</v>
      </c>
      <c r="N2272" s="96">
        <v>426.6</v>
      </c>
      <c r="O2272" s="6">
        <f t="shared" si="807"/>
        <v>-426.6</v>
      </c>
      <c r="P2272" s="6">
        <f t="shared" si="787"/>
        <v>0</v>
      </c>
      <c r="Q2272" s="7">
        <f t="shared" si="801"/>
        <v>3807148.4500000025</v>
      </c>
      <c r="R2272" s="44" t="str">
        <f>VLOOKUP(F2272,'Set up'!$A$2:$E$48,5,FALSE)</f>
        <v>Chq</v>
      </c>
      <c r="S2272" s="1" t="s">
        <v>2131</v>
      </c>
    </row>
    <row r="2273" spans="1:19" ht="15" hidden="1" customHeight="1" x14ac:dyDescent="0.35">
      <c r="A2273" s="4">
        <v>45231</v>
      </c>
      <c r="B2273" s="5">
        <f t="shared" si="802"/>
        <v>11</v>
      </c>
      <c r="C2273" s="5">
        <f t="shared" si="803"/>
        <v>2023</v>
      </c>
      <c r="D2273" s="88" t="s">
        <v>2097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04"/>
        <v>45231</v>
      </c>
      <c r="L2273" s="5">
        <f t="shared" si="805"/>
        <v>11</v>
      </c>
      <c r="M2273" s="5">
        <f t="shared" si="806"/>
        <v>2023</v>
      </c>
      <c r="N2273" s="96">
        <v>516</v>
      </c>
      <c r="O2273" s="6">
        <f t="shared" si="807"/>
        <v>-516</v>
      </c>
      <c r="P2273" s="6">
        <f t="shared" si="787"/>
        <v>0</v>
      </c>
      <c r="Q2273" s="7">
        <f t="shared" si="801"/>
        <v>3807664.4500000025</v>
      </c>
      <c r="R2273" s="44" t="str">
        <f>VLOOKUP(F2273,'Set up'!$A$2:$E$48,5,FALSE)</f>
        <v>Chq</v>
      </c>
      <c r="S2273" s="1" t="s">
        <v>2131</v>
      </c>
    </row>
    <row r="2274" spans="1:19" ht="15" hidden="1" customHeight="1" x14ac:dyDescent="0.35">
      <c r="A2274" s="4">
        <v>45231</v>
      </c>
      <c r="B2274" s="5">
        <f t="shared" si="802"/>
        <v>11</v>
      </c>
      <c r="C2274" s="5">
        <f t="shared" si="803"/>
        <v>2023</v>
      </c>
      <c r="D2274" s="88" t="s">
        <v>2097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04"/>
        <v>45231</v>
      </c>
      <c r="L2274" s="5">
        <f t="shared" si="805"/>
        <v>11</v>
      </c>
      <c r="M2274" s="5">
        <f t="shared" si="806"/>
        <v>2023</v>
      </c>
      <c r="N2274" s="96">
        <v>110</v>
      </c>
      <c r="O2274" s="6">
        <f t="shared" si="807"/>
        <v>-110</v>
      </c>
      <c r="P2274" s="6">
        <f t="shared" si="787"/>
        <v>0</v>
      </c>
      <c r="Q2274" s="7">
        <f t="shared" si="801"/>
        <v>3807774.4500000025</v>
      </c>
      <c r="R2274" s="44" t="str">
        <f>VLOOKUP(F2274,'Set up'!$A$2:$E$48,5,FALSE)</f>
        <v>Chq</v>
      </c>
      <c r="S2274" s="1" t="s">
        <v>2131</v>
      </c>
    </row>
    <row r="2275" spans="1:19" ht="15" hidden="1" customHeight="1" x14ac:dyDescent="0.35">
      <c r="A2275" s="4">
        <v>45233</v>
      </c>
      <c r="B2275" s="5">
        <f t="shared" si="802"/>
        <v>11</v>
      </c>
      <c r="C2275" s="5">
        <f t="shared" si="803"/>
        <v>2023</v>
      </c>
      <c r="D2275" s="88" t="s">
        <v>2098</v>
      </c>
      <c r="E2275" s="5" t="str">
        <f>VLOOKUP(F2275,'Set up'!$A$2:$C$48,2,FALSE)</f>
        <v>C00000012</v>
      </c>
      <c r="F2275" s="1" t="s">
        <v>2024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04"/>
        <v>45233</v>
      </c>
      <c r="L2275" s="5">
        <f t="shared" si="805"/>
        <v>11</v>
      </c>
      <c r="M2275" s="5">
        <f t="shared" si="806"/>
        <v>2023</v>
      </c>
      <c r="N2275" s="96">
        <v>810</v>
      </c>
      <c r="O2275" s="6">
        <f t="shared" si="807"/>
        <v>-810</v>
      </c>
      <c r="P2275" s="6">
        <f t="shared" si="787"/>
        <v>0</v>
      </c>
      <c r="Q2275" s="7">
        <f t="shared" si="801"/>
        <v>3808584.4500000025</v>
      </c>
      <c r="R2275" s="44" t="str">
        <f>VLOOKUP(F2275,'Set up'!$A$2:$E$48,5,FALSE)</f>
        <v>Cash</v>
      </c>
      <c r="S2275" s="1" t="s">
        <v>2132</v>
      </c>
    </row>
    <row r="2276" spans="1:19" ht="15" hidden="1" customHeight="1" x14ac:dyDescent="0.35">
      <c r="A2276" s="4">
        <v>45233</v>
      </c>
      <c r="B2276" s="5">
        <f t="shared" si="802"/>
        <v>11</v>
      </c>
      <c r="C2276" s="5">
        <f t="shared" si="803"/>
        <v>2023</v>
      </c>
      <c r="D2276" s="88" t="s">
        <v>2098</v>
      </c>
      <c r="E2276" s="5" t="str">
        <f>VLOOKUP(F2276,'Set up'!$A$2:$C$48,2,FALSE)</f>
        <v>C00000012</v>
      </c>
      <c r="F2276" s="1" t="s">
        <v>2024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04"/>
        <v>45233</v>
      </c>
      <c r="L2276" s="5">
        <f t="shared" si="805"/>
        <v>11</v>
      </c>
      <c r="M2276" s="5">
        <f t="shared" si="806"/>
        <v>2023</v>
      </c>
      <c r="N2276" s="96">
        <v>264</v>
      </c>
      <c r="O2276" s="6">
        <f t="shared" si="807"/>
        <v>-264</v>
      </c>
      <c r="P2276" s="6">
        <f t="shared" si="787"/>
        <v>0</v>
      </c>
      <c r="Q2276" s="7">
        <f t="shared" si="801"/>
        <v>3808848.4500000025</v>
      </c>
      <c r="R2276" s="44" t="str">
        <f>VLOOKUP(F2276,'Set up'!$A$2:$E$48,5,FALSE)</f>
        <v>Cash</v>
      </c>
      <c r="S2276" s="1" t="s">
        <v>2132</v>
      </c>
    </row>
    <row r="2277" spans="1:19" ht="15" hidden="1" customHeight="1" x14ac:dyDescent="0.35">
      <c r="A2277" s="4">
        <v>45233</v>
      </c>
      <c r="B2277" s="5">
        <f t="shared" si="802"/>
        <v>11</v>
      </c>
      <c r="C2277" s="5">
        <f t="shared" si="803"/>
        <v>2023</v>
      </c>
      <c r="D2277" s="88" t="s">
        <v>2098</v>
      </c>
      <c r="E2277" s="5" t="str">
        <f>VLOOKUP(F2277,'Set up'!$A$2:$C$48,2,FALSE)</f>
        <v>C00000012</v>
      </c>
      <c r="F2277" s="1" t="s">
        <v>2024</v>
      </c>
      <c r="G2277" s="99" t="s">
        <v>2029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04"/>
        <v>45233</v>
      </c>
      <c r="L2277" s="5">
        <f t="shared" si="805"/>
        <v>11</v>
      </c>
      <c r="M2277" s="5">
        <f t="shared" si="806"/>
        <v>2023</v>
      </c>
      <c r="N2277" s="96">
        <v>100</v>
      </c>
      <c r="O2277" s="6">
        <f t="shared" si="807"/>
        <v>-100</v>
      </c>
      <c r="P2277" s="6">
        <f t="shared" si="787"/>
        <v>0</v>
      </c>
      <c r="Q2277" s="7">
        <f t="shared" si="801"/>
        <v>3808948.4500000025</v>
      </c>
      <c r="R2277" s="44" t="str">
        <f>VLOOKUP(F2277,'Set up'!$A$2:$E$48,5,FALSE)</f>
        <v>Cash</v>
      </c>
      <c r="S2277" s="1" t="s">
        <v>2132</v>
      </c>
    </row>
    <row r="2278" spans="1:19" ht="15" hidden="1" customHeight="1" x14ac:dyDescent="0.35">
      <c r="A2278" s="4">
        <v>45233</v>
      </c>
      <c r="B2278" s="5">
        <f t="shared" si="802"/>
        <v>11</v>
      </c>
      <c r="C2278" s="5">
        <f t="shared" si="803"/>
        <v>2023</v>
      </c>
      <c r="D2278" s="88" t="s">
        <v>2224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04"/>
        <v>45233</v>
      </c>
      <c r="L2278" s="5">
        <f t="shared" si="805"/>
        <v>11</v>
      </c>
      <c r="M2278" s="5">
        <f t="shared" si="806"/>
        <v>2023</v>
      </c>
      <c r="N2278" s="96">
        <v>1738</v>
      </c>
      <c r="P2278" s="6">
        <f t="shared" si="787"/>
        <v>1738</v>
      </c>
      <c r="Q2278" s="7">
        <f t="shared" si="801"/>
        <v>3810686.4500000025</v>
      </c>
      <c r="R2278" s="44" t="str">
        <f>VLOOKUP(F2278,'Set up'!$A$2:$E$48,5,FALSE)</f>
        <v>Trsf</v>
      </c>
    </row>
    <row r="2279" spans="1:19" ht="15" hidden="1" customHeight="1" x14ac:dyDescent="0.35">
      <c r="A2279" s="4">
        <v>45233</v>
      </c>
      <c r="B2279" s="5">
        <f t="shared" si="802"/>
        <v>11</v>
      </c>
      <c r="C2279" s="5">
        <f t="shared" si="803"/>
        <v>2023</v>
      </c>
      <c r="D2279" s="88" t="s">
        <v>2224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04"/>
        <v>45233</v>
      </c>
      <c r="L2279" s="5">
        <f t="shared" si="805"/>
        <v>11</v>
      </c>
      <c r="M2279" s="5">
        <f t="shared" si="806"/>
        <v>2023</v>
      </c>
      <c r="N2279" s="96">
        <v>405</v>
      </c>
      <c r="P2279" s="6">
        <f t="shared" si="787"/>
        <v>405</v>
      </c>
      <c r="Q2279" s="7">
        <f t="shared" si="801"/>
        <v>3811091.4500000025</v>
      </c>
      <c r="R2279" s="44" t="str">
        <f>VLOOKUP(F2279,'Set up'!$A$2:$E$48,5,FALSE)</f>
        <v>Trsf</v>
      </c>
    </row>
    <row r="2280" spans="1:19" ht="15" hidden="1" customHeight="1" x14ac:dyDescent="0.35">
      <c r="A2280" s="4">
        <v>45233</v>
      </c>
      <c r="B2280" s="5">
        <f t="shared" si="802"/>
        <v>11</v>
      </c>
      <c r="C2280" s="5">
        <f t="shared" si="803"/>
        <v>2023</v>
      </c>
      <c r="D2280" s="88" t="s">
        <v>2224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04"/>
        <v>45233</v>
      </c>
      <c r="L2280" s="5">
        <f t="shared" si="805"/>
        <v>11</v>
      </c>
      <c r="M2280" s="5">
        <f t="shared" si="806"/>
        <v>2023</v>
      </c>
      <c r="N2280" s="96">
        <v>125</v>
      </c>
      <c r="P2280" s="6">
        <f t="shared" si="787"/>
        <v>125</v>
      </c>
      <c r="Q2280" s="7">
        <f t="shared" si="801"/>
        <v>3811216.4500000025</v>
      </c>
      <c r="R2280" s="44" t="str">
        <f>VLOOKUP(F2280,'Set up'!$A$2:$E$48,5,FALSE)</f>
        <v>Trsf</v>
      </c>
    </row>
    <row r="2281" spans="1:19" ht="15" hidden="1" customHeight="1" x14ac:dyDescent="0.35">
      <c r="A2281" s="4">
        <v>45233</v>
      </c>
      <c r="B2281" s="5">
        <f t="shared" si="802"/>
        <v>11</v>
      </c>
      <c r="C2281" s="5">
        <f t="shared" si="803"/>
        <v>2023</v>
      </c>
      <c r="D2281" s="88" t="s">
        <v>2224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04"/>
        <v>45233</v>
      </c>
      <c r="L2281" s="5">
        <f t="shared" si="805"/>
        <v>11</v>
      </c>
      <c r="M2281" s="5">
        <f t="shared" si="806"/>
        <v>2023</v>
      </c>
      <c r="N2281" s="96">
        <v>150</v>
      </c>
      <c r="P2281" s="6">
        <f t="shared" si="787"/>
        <v>150</v>
      </c>
      <c r="Q2281" s="7">
        <f t="shared" si="801"/>
        <v>3811366.4500000025</v>
      </c>
      <c r="R2281" s="44" t="str">
        <f>VLOOKUP(F2281,'Set up'!$A$2:$E$48,5,FALSE)</f>
        <v>Trsf</v>
      </c>
    </row>
    <row r="2282" spans="1:19" ht="15" hidden="1" customHeight="1" x14ac:dyDescent="0.35">
      <c r="A2282" s="4">
        <v>45234</v>
      </c>
      <c r="B2282" s="5">
        <f t="shared" si="802"/>
        <v>11</v>
      </c>
      <c r="C2282" s="5">
        <f t="shared" si="803"/>
        <v>2023</v>
      </c>
      <c r="D2282" s="88" t="s">
        <v>2225</v>
      </c>
      <c r="E2282" s="5" t="str">
        <f>VLOOKUP(F2282,'Set up'!$A$2:$C$48,2,FALSE)</f>
        <v>C00000034</v>
      </c>
      <c r="F2282" s="1" t="s">
        <v>1197</v>
      </c>
      <c r="G2282" s="99" t="s">
        <v>2008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04"/>
        <v>45234</v>
      </c>
      <c r="L2282" s="5">
        <f t="shared" si="805"/>
        <v>11</v>
      </c>
      <c r="M2282" s="5">
        <f t="shared" si="806"/>
        <v>2023</v>
      </c>
      <c r="N2282" s="96">
        <v>1777.5</v>
      </c>
      <c r="P2282" s="6">
        <f t="shared" si="787"/>
        <v>1777.5</v>
      </c>
      <c r="Q2282" s="7">
        <f t="shared" si="801"/>
        <v>3813143.9500000025</v>
      </c>
      <c r="R2282" s="44" t="str">
        <f>VLOOKUP(F2282,'Set up'!$A$2:$E$48,5,FALSE)</f>
        <v>Trsf</v>
      </c>
    </row>
    <row r="2283" spans="1:19" ht="15" hidden="1" customHeight="1" x14ac:dyDescent="0.35">
      <c r="A2283" s="4">
        <v>45234</v>
      </c>
      <c r="B2283" s="5">
        <f t="shared" si="802"/>
        <v>11</v>
      </c>
      <c r="C2283" s="5">
        <f t="shared" si="803"/>
        <v>2023</v>
      </c>
      <c r="D2283" s="88" t="s">
        <v>2225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04"/>
        <v>45234</v>
      </c>
      <c r="L2283" s="5">
        <f t="shared" si="805"/>
        <v>11</v>
      </c>
      <c r="M2283" s="5">
        <f t="shared" si="806"/>
        <v>2023</v>
      </c>
      <c r="N2283" s="96">
        <v>219</v>
      </c>
      <c r="P2283" s="6">
        <f t="shared" si="787"/>
        <v>219</v>
      </c>
      <c r="Q2283" s="7">
        <f t="shared" si="801"/>
        <v>3813362.9500000025</v>
      </c>
      <c r="R2283" s="44" t="str">
        <f>VLOOKUP(F2283,'Set up'!$A$2:$E$48,5,FALSE)</f>
        <v>Trsf</v>
      </c>
    </row>
    <row r="2284" spans="1:19" ht="15" hidden="1" customHeight="1" x14ac:dyDescent="0.35">
      <c r="A2284" s="4">
        <v>45234</v>
      </c>
      <c r="B2284" s="5">
        <f t="shared" si="802"/>
        <v>11</v>
      </c>
      <c r="C2284" s="5">
        <f t="shared" si="803"/>
        <v>2023</v>
      </c>
      <c r="D2284" s="88" t="s">
        <v>2225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04"/>
        <v>45234</v>
      </c>
      <c r="L2284" s="5">
        <f t="shared" si="805"/>
        <v>11</v>
      </c>
      <c r="M2284" s="5">
        <f t="shared" si="806"/>
        <v>2023</v>
      </c>
      <c r="N2284" s="96">
        <v>438</v>
      </c>
      <c r="P2284" s="6">
        <f t="shared" si="787"/>
        <v>438</v>
      </c>
      <c r="Q2284" s="7">
        <f t="shared" si="801"/>
        <v>3813800.9500000025</v>
      </c>
      <c r="R2284" s="44" t="str">
        <f>VLOOKUP(F2284,'Set up'!$A$2:$E$48,5,FALSE)</f>
        <v>Trsf</v>
      </c>
    </row>
    <row r="2285" spans="1:19" ht="15" hidden="1" customHeight="1" x14ac:dyDescent="0.35">
      <c r="A2285" s="4">
        <v>45234</v>
      </c>
      <c r="B2285" s="5">
        <f t="shared" si="802"/>
        <v>11</v>
      </c>
      <c r="C2285" s="5">
        <f t="shared" si="803"/>
        <v>2023</v>
      </c>
      <c r="D2285" s="88" t="s">
        <v>2225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04"/>
        <v>45234</v>
      </c>
      <c r="L2285" s="5">
        <f t="shared" si="805"/>
        <v>11</v>
      </c>
      <c r="M2285" s="5">
        <f t="shared" si="806"/>
        <v>2023</v>
      </c>
      <c r="N2285" s="96">
        <v>236</v>
      </c>
      <c r="P2285" s="6">
        <f t="shared" si="787"/>
        <v>236</v>
      </c>
      <c r="Q2285" s="7">
        <f t="shared" si="801"/>
        <v>3814036.9500000025</v>
      </c>
      <c r="R2285" s="44" t="str">
        <f>VLOOKUP(F2285,'Set up'!$A$2:$E$48,5,FALSE)</f>
        <v>Trsf</v>
      </c>
    </row>
    <row r="2286" spans="1:19" ht="15" hidden="1" customHeight="1" x14ac:dyDescent="0.35">
      <c r="A2286" s="4">
        <v>45234</v>
      </c>
      <c r="B2286" s="5">
        <f t="shared" si="802"/>
        <v>11</v>
      </c>
      <c r="C2286" s="5">
        <f t="shared" si="803"/>
        <v>2023</v>
      </c>
      <c r="D2286" s="88" t="s">
        <v>2225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04"/>
        <v>45234</v>
      </c>
      <c r="L2286" s="5">
        <f t="shared" si="805"/>
        <v>11</v>
      </c>
      <c r="M2286" s="5">
        <f t="shared" si="806"/>
        <v>2023</v>
      </c>
      <c r="N2286" s="96">
        <v>95</v>
      </c>
      <c r="P2286" s="6">
        <f t="shared" si="787"/>
        <v>95</v>
      </c>
      <c r="Q2286" s="7">
        <f t="shared" si="801"/>
        <v>3814131.9500000025</v>
      </c>
      <c r="R2286" s="44" t="str">
        <f>VLOOKUP(F2286,'Set up'!$A$2:$E$48,5,FALSE)</f>
        <v>Trsf</v>
      </c>
    </row>
    <row r="2287" spans="1:19" ht="15" hidden="1" customHeight="1" x14ac:dyDescent="0.35">
      <c r="A2287" s="4">
        <v>45234</v>
      </c>
      <c r="B2287" s="5">
        <f t="shared" si="802"/>
        <v>11</v>
      </c>
      <c r="C2287" s="5">
        <f t="shared" si="803"/>
        <v>2023</v>
      </c>
      <c r="D2287" s="88" t="s">
        <v>2225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04"/>
        <v>45234</v>
      </c>
      <c r="L2287" s="5">
        <f t="shared" si="805"/>
        <v>11</v>
      </c>
      <c r="M2287" s="5">
        <f t="shared" si="806"/>
        <v>2023</v>
      </c>
      <c r="N2287" s="96">
        <v>312.5</v>
      </c>
      <c r="P2287" s="6">
        <f t="shared" si="787"/>
        <v>312.5</v>
      </c>
      <c r="Q2287" s="7">
        <f t="shared" si="801"/>
        <v>3814444.4500000025</v>
      </c>
      <c r="R2287" s="44" t="str">
        <f>VLOOKUP(F2287,'Set up'!$A$2:$E$48,5,FALSE)</f>
        <v>Trsf</v>
      </c>
    </row>
    <row r="2288" spans="1:19" ht="15" customHeight="1" x14ac:dyDescent="0.35">
      <c r="A2288" s="4">
        <v>45236</v>
      </c>
      <c r="B2288" s="5">
        <f t="shared" si="802"/>
        <v>11</v>
      </c>
      <c r="C2288" s="5">
        <f t="shared" si="803"/>
        <v>2023</v>
      </c>
      <c r="D2288" s="88" t="s">
        <v>2226</v>
      </c>
      <c r="E2288" s="5" t="str">
        <f>VLOOKUP(F2288,'Set up'!$A$2:$C$48,2,FALSE)</f>
        <v>C00000042</v>
      </c>
      <c r="F2288" s="1" t="s">
        <v>2014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04"/>
        <v>45236</v>
      </c>
      <c r="L2288" s="5">
        <f t="shared" si="805"/>
        <v>11</v>
      </c>
      <c r="M2288" s="5">
        <f t="shared" si="806"/>
        <v>2023</v>
      </c>
      <c r="N2288" s="96">
        <v>437.5</v>
      </c>
      <c r="P2288" s="6">
        <f t="shared" si="787"/>
        <v>437.5</v>
      </c>
      <c r="Q2288" s="7">
        <f t="shared" si="801"/>
        <v>3814881.9500000025</v>
      </c>
      <c r="R2288" s="44" t="str">
        <f>VLOOKUP(F2288,'Set up'!$A$2:$E$48,5,FALSE)</f>
        <v>Trsf</v>
      </c>
    </row>
    <row r="2289" spans="1:19" ht="15" customHeight="1" x14ac:dyDescent="0.35">
      <c r="A2289" s="4">
        <v>45236</v>
      </c>
      <c r="B2289" s="5">
        <f t="shared" si="802"/>
        <v>11</v>
      </c>
      <c r="C2289" s="5">
        <f t="shared" si="803"/>
        <v>2023</v>
      </c>
      <c r="D2289" s="88" t="s">
        <v>2227</v>
      </c>
      <c r="E2289" s="5" t="str">
        <f>VLOOKUP(F2289,'Set up'!$A$2:$C$48,2,FALSE)</f>
        <v>C00000042</v>
      </c>
      <c r="F2289" s="1" t="s">
        <v>2014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04"/>
        <v>45236</v>
      </c>
      <c r="L2289" s="5">
        <f t="shared" si="805"/>
        <v>11</v>
      </c>
      <c r="M2289" s="5">
        <f t="shared" si="806"/>
        <v>2023</v>
      </c>
      <c r="N2289" s="96">
        <v>11242</v>
      </c>
      <c r="P2289" s="6">
        <f t="shared" si="787"/>
        <v>11242</v>
      </c>
      <c r="Q2289" s="7">
        <f t="shared" si="801"/>
        <v>3826123.9500000025</v>
      </c>
      <c r="R2289" s="44" t="str">
        <f>VLOOKUP(F2289,'Set up'!$A$2:$E$48,5,FALSE)</f>
        <v>Trsf</v>
      </c>
    </row>
    <row r="2290" spans="1:19" ht="15" customHeight="1" x14ac:dyDescent="0.35">
      <c r="A2290" s="4">
        <v>45236</v>
      </c>
      <c r="B2290" s="5">
        <f t="shared" si="802"/>
        <v>11</v>
      </c>
      <c r="C2290" s="5">
        <f t="shared" si="803"/>
        <v>2023</v>
      </c>
      <c r="D2290" s="88" t="s">
        <v>2227</v>
      </c>
      <c r="E2290" s="5" t="str">
        <f>VLOOKUP(F2290,'Set up'!$A$2:$C$48,2,FALSE)</f>
        <v>C00000042</v>
      </c>
      <c r="F2290" s="1" t="s">
        <v>2014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04"/>
        <v>45236</v>
      </c>
      <c r="L2290" s="5">
        <f t="shared" si="805"/>
        <v>11</v>
      </c>
      <c r="M2290" s="5">
        <f t="shared" si="806"/>
        <v>2023</v>
      </c>
      <c r="N2290" s="96">
        <v>3828</v>
      </c>
      <c r="P2290" s="6">
        <f t="shared" si="787"/>
        <v>3828</v>
      </c>
      <c r="Q2290" s="7">
        <f t="shared" si="801"/>
        <v>3829951.9500000025</v>
      </c>
      <c r="R2290" s="44" t="str">
        <f>VLOOKUP(F2290,'Set up'!$A$2:$E$48,5,FALSE)</f>
        <v>Trsf</v>
      </c>
    </row>
    <row r="2291" spans="1:19" ht="15" customHeight="1" x14ac:dyDescent="0.35">
      <c r="A2291" s="4">
        <v>45236</v>
      </c>
      <c r="B2291" s="5">
        <f t="shared" si="802"/>
        <v>11</v>
      </c>
      <c r="C2291" s="5">
        <f t="shared" si="803"/>
        <v>2023</v>
      </c>
      <c r="D2291" s="88" t="s">
        <v>2227</v>
      </c>
      <c r="E2291" s="5" t="str">
        <f>VLOOKUP(F2291,'Set up'!$A$2:$C$48,2,FALSE)</f>
        <v>C00000042</v>
      </c>
      <c r="F2291" s="1" t="s">
        <v>2014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04"/>
        <v>45236</v>
      </c>
      <c r="L2291" s="5">
        <f t="shared" si="805"/>
        <v>11</v>
      </c>
      <c r="M2291" s="5">
        <f t="shared" si="806"/>
        <v>2023</v>
      </c>
      <c r="N2291" s="96">
        <v>2574</v>
      </c>
      <c r="P2291" s="6">
        <f t="shared" si="787"/>
        <v>2574</v>
      </c>
      <c r="Q2291" s="7">
        <f t="shared" si="801"/>
        <v>3832525.9500000025</v>
      </c>
      <c r="R2291" s="44" t="str">
        <f>VLOOKUP(F2291,'Set up'!$A$2:$E$48,5,FALSE)</f>
        <v>Trsf</v>
      </c>
    </row>
    <row r="2292" spans="1:19" ht="15" customHeight="1" x14ac:dyDescent="0.35">
      <c r="A2292" s="4">
        <v>45236</v>
      </c>
      <c r="B2292" s="5">
        <f t="shared" si="802"/>
        <v>11</v>
      </c>
      <c r="C2292" s="5">
        <f t="shared" si="803"/>
        <v>2023</v>
      </c>
      <c r="D2292" s="88" t="s">
        <v>2227</v>
      </c>
      <c r="E2292" s="5" t="str">
        <f>VLOOKUP(F2292,'Set up'!$A$2:$C$48,2,FALSE)</f>
        <v>C00000042</v>
      </c>
      <c r="F2292" s="1" t="s">
        <v>2014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04"/>
        <v>45236</v>
      </c>
      <c r="L2292" s="5">
        <f t="shared" si="805"/>
        <v>11</v>
      </c>
      <c r="M2292" s="5">
        <f t="shared" si="806"/>
        <v>2023</v>
      </c>
      <c r="N2292" s="96">
        <v>1000</v>
      </c>
      <c r="P2292" s="6">
        <f t="shared" si="787"/>
        <v>1000</v>
      </c>
      <c r="Q2292" s="7">
        <f t="shared" si="801"/>
        <v>3833525.9500000025</v>
      </c>
      <c r="R2292" s="44" t="str">
        <f>VLOOKUP(F2292,'Set up'!$A$2:$E$48,5,FALSE)</f>
        <v>Trsf</v>
      </c>
    </row>
    <row r="2293" spans="1:19" ht="15" customHeight="1" x14ac:dyDescent="0.35">
      <c r="A2293" s="4">
        <v>45236</v>
      </c>
      <c r="B2293" s="5">
        <f t="shared" si="802"/>
        <v>11</v>
      </c>
      <c r="C2293" s="5">
        <f t="shared" si="803"/>
        <v>2023</v>
      </c>
      <c r="D2293" s="88" t="s">
        <v>2227</v>
      </c>
      <c r="E2293" s="5" t="str">
        <f>VLOOKUP(F2293,'Set up'!$A$2:$C$48,2,FALSE)</f>
        <v>C00000042</v>
      </c>
      <c r="F2293" s="1" t="s">
        <v>2014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04"/>
        <v>45236</v>
      </c>
      <c r="L2293" s="5">
        <f t="shared" si="805"/>
        <v>11</v>
      </c>
      <c r="M2293" s="5">
        <f t="shared" si="806"/>
        <v>2023</v>
      </c>
      <c r="N2293" s="96">
        <v>380</v>
      </c>
      <c r="P2293" s="6">
        <f t="shared" si="787"/>
        <v>380</v>
      </c>
      <c r="Q2293" s="7">
        <f t="shared" si="801"/>
        <v>3833905.9500000025</v>
      </c>
      <c r="R2293" s="44" t="str">
        <f>VLOOKUP(F2293,'Set up'!$A$2:$E$48,5,FALSE)</f>
        <v>Trsf</v>
      </c>
    </row>
    <row r="2294" spans="1:19" ht="15" hidden="1" customHeight="1" x14ac:dyDescent="0.35">
      <c r="A2294" s="4">
        <v>45237</v>
      </c>
      <c r="B2294" s="5">
        <f t="shared" si="802"/>
        <v>11</v>
      </c>
      <c r="C2294" s="5">
        <f t="shared" si="803"/>
        <v>2023</v>
      </c>
      <c r="D2294" s="88" t="s">
        <v>2228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04"/>
        <v>45237</v>
      </c>
      <c r="L2294" s="5">
        <f t="shared" si="805"/>
        <v>11</v>
      </c>
      <c r="M2294" s="5">
        <f t="shared" si="806"/>
        <v>2023</v>
      </c>
      <c r="N2294" s="96">
        <v>1738</v>
      </c>
      <c r="P2294" s="6">
        <f t="shared" si="787"/>
        <v>1738</v>
      </c>
      <c r="Q2294" s="7">
        <f t="shared" si="801"/>
        <v>3835643.9500000025</v>
      </c>
      <c r="R2294" s="44" t="str">
        <f>VLOOKUP(F2294,'Set up'!$A$2:$E$48,5,FALSE)</f>
        <v>PD Chq</v>
      </c>
    </row>
    <row r="2295" spans="1:19" ht="15" hidden="1" customHeight="1" x14ac:dyDescent="0.35">
      <c r="A2295" s="4">
        <v>45237</v>
      </c>
      <c r="B2295" s="5">
        <f t="shared" si="802"/>
        <v>11</v>
      </c>
      <c r="C2295" s="5">
        <f t="shared" si="803"/>
        <v>2023</v>
      </c>
      <c r="D2295" s="88" t="s">
        <v>2228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04"/>
        <v>45237</v>
      </c>
      <c r="L2295" s="5">
        <f t="shared" si="805"/>
        <v>11</v>
      </c>
      <c r="M2295" s="5">
        <f t="shared" si="806"/>
        <v>2023</v>
      </c>
      <c r="N2295" s="96">
        <v>450</v>
      </c>
      <c r="P2295" s="6">
        <f t="shared" si="787"/>
        <v>450</v>
      </c>
      <c r="Q2295" s="7">
        <f t="shared" si="801"/>
        <v>3836093.9500000025</v>
      </c>
      <c r="R2295" s="44" t="str">
        <f>VLOOKUP(F2295,'Set up'!$A$2:$E$48,5,FALSE)</f>
        <v>PD Chq</v>
      </c>
    </row>
    <row r="2296" spans="1:19" ht="15" hidden="1" customHeight="1" x14ac:dyDescent="0.35">
      <c r="A2296" s="4">
        <v>45237</v>
      </c>
      <c r="B2296" s="5">
        <f t="shared" si="802"/>
        <v>11</v>
      </c>
      <c r="C2296" s="5">
        <f t="shared" si="803"/>
        <v>2023</v>
      </c>
      <c r="D2296" s="88" t="s">
        <v>2228</v>
      </c>
      <c r="E2296" s="5" t="str">
        <f>VLOOKUP(F2296,'Set up'!$A$2:$C$48,2,FALSE)</f>
        <v>C00000021</v>
      </c>
      <c r="F2296" s="1" t="s">
        <v>492</v>
      </c>
      <c r="G2296" s="99" t="s">
        <v>2104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04"/>
        <v>45237</v>
      </c>
      <c r="L2296" s="5">
        <f t="shared" si="805"/>
        <v>11</v>
      </c>
      <c r="M2296" s="5">
        <f t="shared" si="806"/>
        <v>2023</v>
      </c>
      <c r="N2296" s="96">
        <v>277.5</v>
      </c>
      <c r="P2296" s="6">
        <f t="shared" si="787"/>
        <v>277.5</v>
      </c>
      <c r="Q2296" s="7">
        <f t="shared" si="801"/>
        <v>3836371.4500000025</v>
      </c>
      <c r="R2296" s="44" t="str">
        <f>VLOOKUP(F2296,'Set up'!$A$2:$E$48,5,FALSE)</f>
        <v>PD Chq</v>
      </c>
    </row>
    <row r="2297" spans="1:19" ht="15" hidden="1" customHeight="1" x14ac:dyDescent="0.35">
      <c r="A2297" s="4">
        <v>45237</v>
      </c>
      <c r="B2297" s="5">
        <f t="shared" si="802"/>
        <v>11</v>
      </c>
      <c r="C2297" s="5">
        <f t="shared" si="803"/>
        <v>2023</v>
      </c>
      <c r="D2297" s="88" t="s">
        <v>2228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04"/>
        <v>45237</v>
      </c>
      <c r="L2297" s="5">
        <f t="shared" si="805"/>
        <v>11</v>
      </c>
      <c r="M2297" s="5">
        <f t="shared" si="806"/>
        <v>2023</v>
      </c>
      <c r="N2297" s="96">
        <v>95</v>
      </c>
      <c r="P2297" s="6">
        <f t="shared" si="787"/>
        <v>95</v>
      </c>
      <c r="Q2297" s="7">
        <f t="shared" si="801"/>
        <v>3836466.4500000025</v>
      </c>
      <c r="R2297" s="44" t="str">
        <f>VLOOKUP(F2297,'Set up'!$A$2:$E$48,5,FALSE)</f>
        <v>PD Chq</v>
      </c>
    </row>
    <row r="2298" spans="1:19" ht="15" hidden="1" customHeight="1" x14ac:dyDescent="0.35">
      <c r="A2298" s="4">
        <v>45237</v>
      </c>
      <c r="B2298" s="5">
        <f t="shared" si="802"/>
        <v>11</v>
      </c>
      <c r="C2298" s="5">
        <f t="shared" si="803"/>
        <v>2023</v>
      </c>
      <c r="D2298" s="88" t="s">
        <v>2228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04"/>
        <v>45237</v>
      </c>
      <c r="L2298" s="5">
        <f t="shared" si="805"/>
        <v>11</v>
      </c>
      <c r="M2298" s="5">
        <f t="shared" si="806"/>
        <v>2023</v>
      </c>
      <c r="N2298" s="96">
        <v>258</v>
      </c>
      <c r="P2298" s="6">
        <f t="shared" si="787"/>
        <v>258</v>
      </c>
      <c r="Q2298" s="7">
        <f t="shared" si="801"/>
        <v>3836724.4500000025</v>
      </c>
      <c r="R2298" s="44" t="str">
        <f>VLOOKUP(F2298,'Set up'!$A$2:$E$48,5,FALSE)</f>
        <v>PD Chq</v>
      </c>
    </row>
    <row r="2299" spans="1:19" ht="15" hidden="1" customHeight="1" x14ac:dyDescent="0.35">
      <c r="A2299" s="4">
        <v>45239</v>
      </c>
      <c r="B2299" s="5">
        <f t="shared" si="802"/>
        <v>11</v>
      </c>
      <c r="C2299" s="5">
        <f t="shared" si="803"/>
        <v>2023</v>
      </c>
      <c r="D2299" s="88" t="s">
        <v>2229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04"/>
        <v>45239</v>
      </c>
      <c r="L2299" s="5">
        <f t="shared" si="805"/>
        <v>11</v>
      </c>
      <c r="M2299" s="5">
        <f t="shared" si="806"/>
        <v>2023</v>
      </c>
      <c r="N2299" s="96">
        <v>3212</v>
      </c>
      <c r="O2299" s="6">
        <f t="shared" ref="O2299:O2305" si="808">-N2299</f>
        <v>-3212</v>
      </c>
      <c r="P2299" s="6">
        <f t="shared" si="787"/>
        <v>0</v>
      </c>
      <c r="Q2299" s="7">
        <f t="shared" si="801"/>
        <v>3839936.4500000025</v>
      </c>
      <c r="R2299" s="44" t="str">
        <f>VLOOKUP(F2299,'Set up'!$A$2:$E$48,5,FALSE)</f>
        <v>Cash</v>
      </c>
      <c r="S2299" s="1" t="s">
        <v>2150</v>
      </c>
    </row>
    <row r="2300" spans="1:19" ht="15" hidden="1" customHeight="1" x14ac:dyDescent="0.35">
      <c r="A2300" s="4">
        <v>45239</v>
      </c>
      <c r="B2300" s="5">
        <f t="shared" si="802"/>
        <v>11</v>
      </c>
      <c r="C2300" s="5">
        <f t="shared" si="803"/>
        <v>2023</v>
      </c>
      <c r="D2300" s="88" t="s">
        <v>2229</v>
      </c>
      <c r="E2300" s="5" t="str">
        <f>VLOOKUP(F2300,'Set up'!$A$2:$C$48,2,FALSE)</f>
        <v>C00000014</v>
      </c>
      <c r="F2300" s="1" t="s">
        <v>263</v>
      </c>
      <c r="G2300" s="99" t="s">
        <v>2106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04"/>
        <v>45239</v>
      </c>
      <c r="L2300" s="5">
        <f t="shared" si="805"/>
        <v>11</v>
      </c>
      <c r="M2300" s="5">
        <f t="shared" si="806"/>
        <v>2023</v>
      </c>
      <c r="N2300" s="96">
        <v>1295</v>
      </c>
      <c r="O2300" s="6">
        <f t="shared" si="808"/>
        <v>-1295</v>
      </c>
      <c r="P2300" s="6">
        <f t="shared" si="787"/>
        <v>0</v>
      </c>
      <c r="Q2300" s="7">
        <f t="shared" si="801"/>
        <v>3841231.4500000025</v>
      </c>
      <c r="R2300" s="44" t="str">
        <f>VLOOKUP(F2300,'Set up'!$A$2:$E$48,5,FALSE)</f>
        <v>Cash</v>
      </c>
      <c r="S2300" s="1" t="s">
        <v>2150</v>
      </c>
    </row>
    <row r="2301" spans="1:19" ht="15" hidden="1" customHeight="1" x14ac:dyDescent="0.35">
      <c r="A2301" s="4">
        <v>45239</v>
      </c>
      <c r="B2301" s="5">
        <f t="shared" si="802"/>
        <v>11</v>
      </c>
      <c r="C2301" s="5">
        <f t="shared" si="803"/>
        <v>2023</v>
      </c>
      <c r="D2301" s="88" t="s">
        <v>2229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04"/>
        <v>45239</v>
      </c>
      <c r="L2301" s="5">
        <f t="shared" si="805"/>
        <v>11</v>
      </c>
      <c r="M2301" s="5">
        <f t="shared" si="806"/>
        <v>2023</v>
      </c>
      <c r="N2301" s="96">
        <v>516</v>
      </c>
      <c r="O2301" s="6">
        <f t="shared" si="808"/>
        <v>-516</v>
      </c>
      <c r="P2301" s="6">
        <f t="shared" si="787"/>
        <v>0</v>
      </c>
      <c r="Q2301" s="7">
        <f t="shared" si="801"/>
        <v>3841747.4500000025</v>
      </c>
      <c r="R2301" s="44" t="str">
        <f>VLOOKUP(F2301,'Set up'!$A$2:$E$48,5,FALSE)</f>
        <v>Cash</v>
      </c>
      <c r="S2301" s="1" t="s">
        <v>2150</v>
      </c>
    </row>
    <row r="2302" spans="1:19" ht="15" hidden="1" customHeight="1" x14ac:dyDescent="0.35">
      <c r="A2302" s="4">
        <v>45239</v>
      </c>
      <c r="B2302" s="5">
        <f t="shared" si="802"/>
        <v>11</v>
      </c>
      <c r="C2302" s="5">
        <f t="shared" si="803"/>
        <v>2023</v>
      </c>
      <c r="D2302" s="88" t="s">
        <v>2229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04"/>
        <v>45239</v>
      </c>
      <c r="L2302" s="5">
        <f t="shared" si="805"/>
        <v>11</v>
      </c>
      <c r="M2302" s="5">
        <f t="shared" si="806"/>
        <v>2023</v>
      </c>
      <c r="N2302" s="96">
        <v>105</v>
      </c>
      <c r="O2302" s="6">
        <f t="shared" si="808"/>
        <v>-105</v>
      </c>
      <c r="P2302" s="6">
        <f t="shared" si="787"/>
        <v>0</v>
      </c>
      <c r="Q2302" s="7">
        <f t="shared" si="801"/>
        <v>3841852.4500000025</v>
      </c>
      <c r="R2302" s="44" t="str">
        <f>VLOOKUP(F2302,'Set up'!$A$2:$E$48,5,FALSE)</f>
        <v>Cash</v>
      </c>
      <c r="S2302" s="1" t="s">
        <v>2150</v>
      </c>
    </row>
    <row r="2303" spans="1:19" ht="15" hidden="1" customHeight="1" x14ac:dyDescent="0.35">
      <c r="A2303" s="4">
        <v>45239</v>
      </c>
      <c r="B2303" s="5">
        <f t="shared" si="802"/>
        <v>11</v>
      </c>
      <c r="C2303" s="5">
        <f t="shared" si="803"/>
        <v>2023</v>
      </c>
      <c r="D2303" s="88" t="s">
        <v>2229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04"/>
        <v>45239</v>
      </c>
      <c r="L2303" s="5">
        <f t="shared" si="805"/>
        <v>11</v>
      </c>
      <c r="M2303" s="5">
        <f t="shared" si="806"/>
        <v>2023</v>
      </c>
      <c r="N2303" s="96">
        <v>320</v>
      </c>
      <c r="O2303" s="6">
        <f t="shared" si="808"/>
        <v>-320</v>
      </c>
      <c r="P2303" s="6">
        <f t="shared" si="787"/>
        <v>0</v>
      </c>
      <c r="Q2303" s="7">
        <f t="shared" si="801"/>
        <v>3842172.4500000025</v>
      </c>
      <c r="R2303" s="44" t="str">
        <f>VLOOKUP(F2303,'Set up'!$A$2:$E$48,5,FALSE)</f>
        <v>Cash</v>
      </c>
      <c r="S2303" s="1" t="s">
        <v>2150</v>
      </c>
    </row>
    <row r="2304" spans="1:19" ht="15" hidden="1" customHeight="1" x14ac:dyDescent="0.35">
      <c r="A2304" s="4">
        <v>45239</v>
      </c>
      <c r="B2304" s="5">
        <f t="shared" si="802"/>
        <v>11</v>
      </c>
      <c r="C2304" s="5">
        <f t="shared" si="803"/>
        <v>2023</v>
      </c>
      <c r="D2304" s="88" t="s">
        <v>2229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04"/>
        <v>45239</v>
      </c>
      <c r="L2304" s="5">
        <f t="shared" si="805"/>
        <v>11</v>
      </c>
      <c r="M2304" s="5">
        <f t="shared" si="806"/>
        <v>2023</v>
      </c>
      <c r="N2304" s="96">
        <v>165</v>
      </c>
      <c r="O2304" s="6">
        <f t="shared" si="808"/>
        <v>-165</v>
      </c>
      <c r="P2304" s="6">
        <f t="shared" si="787"/>
        <v>0</v>
      </c>
      <c r="Q2304" s="7">
        <f t="shared" si="801"/>
        <v>3842337.4500000025</v>
      </c>
      <c r="R2304" s="44" t="str">
        <f>VLOOKUP(F2304,'Set up'!$A$2:$E$48,5,FALSE)</f>
        <v>Cash</v>
      </c>
      <c r="S2304" s="1" t="s">
        <v>2150</v>
      </c>
    </row>
    <row r="2305" spans="1:19" ht="15" hidden="1" customHeight="1" x14ac:dyDescent="0.35">
      <c r="A2305" s="4">
        <v>45239</v>
      </c>
      <c r="B2305" s="5">
        <f t="shared" si="802"/>
        <v>11</v>
      </c>
      <c r="C2305" s="5">
        <f t="shared" si="803"/>
        <v>2023</v>
      </c>
      <c r="D2305" s="88" t="s">
        <v>2229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04"/>
        <v>45239</v>
      </c>
      <c r="L2305" s="5">
        <f t="shared" si="805"/>
        <v>11</v>
      </c>
      <c r="M2305" s="5">
        <f t="shared" si="806"/>
        <v>2023</v>
      </c>
      <c r="N2305" s="96">
        <v>192</v>
      </c>
      <c r="O2305" s="6">
        <f t="shared" si="808"/>
        <v>-192</v>
      </c>
      <c r="P2305" s="6">
        <f t="shared" si="787"/>
        <v>0</v>
      </c>
      <c r="Q2305" s="7">
        <f t="shared" si="801"/>
        <v>3842529.4500000025</v>
      </c>
      <c r="R2305" s="44" t="str">
        <f>VLOOKUP(F2305,'Set up'!$A$2:$E$48,5,FALSE)</f>
        <v>Cash</v>
      </c>
      <c r="S2305" s="1" t="s">
        <v>2150</v>
      </c>
    </row>
    <row r="2306" spans="1:19" ht="15" customHeight="1" x14ac:dyDescent="0.35">
      <c r="A2306" s="4">
        <v>45240</v>
      </c>
      <c r="B2306" s="5">
        <f t="shared" si="802"/>
        <v>11</v>
      </c>
      <c r="C2306" s="5">
        <f t="shared" si="803"/>
        <v>2023</v>
      </c>
      <c r="D2306" s="88" t="s">
        <v>2230</v>
      </c>
      <c r="E2306" s="5" t="str">
        <f>VLOOKUP(F2306,'Set up'!$A$2:$C$48,2,FALSE)</f>
        <v>C00000042</v>
      </c>
      <c r="F2306" s="1" t="s">
        <v>2014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04"/>
        <v>45240</v>
      </c>
      <c r="L2306" s="5">
        <f t="shared" si="805"/>
        <v>11</v>
      </c>
      <c r="M2306" s="5">
        <f t="shared" si="806"/>
        <v>2023</v>
      </c>
      <c r="N2306" s="96">
        <v>1000</v>
      </c>
      <c r="P2306" s="6">
        <f t="shared" si="787"/>
        <v>1000</v>
      </c>
      <c r="Q2306" s="7">
        <f t="shared" si="801"/>
        <v>3843529.4500000025</v>
      </c>
      <c r="R2306" s="44" t="str">
        <f>VLOOKUP(F2306,'Set up'!$A$2:$E$48,5,FALSE)</f>
        <v>Trsf</v>
      </c>
    </row>
    <row r="2307" spans="1:19" ht="15" customHeight="1" x14ac:dyDescent="0.35">
      <c r="A2307" s="4">
        <v>45240</v>
      </c>
      <c r="B2307" s="5">
        <f t="shared" si="802"/>
        <v>11</v>
      </c>
      <c r="C2307" s="5">
        <f t="shared" si="803"/>
        <v>2023</v>
      </c>
      <c r="D2307" s="88" t="s">
        <v>2231</v>
      </c>
      <c r="E2307" s="5" t="str">
        <f>VLOOKUP(F2307,'Set up'!$A$2:$C$48,2,FALSE)</f>
        <v>C00000042</v>
      </c>
      <c r="F2307" s="1" t="s">
        <v>2014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04"/>
        <v>45240</v>
      </c>
      <c r="L2307" s="5">
        <f t="shared" si="805"/>
        <v>11</v>
      </c>
      <c r="M2307" s="5">
        <f t="shared" si="806"/>
        <v>2023</v>
      </c>
      <c r="N2307" s="96">
        <v>125</v>
      </c>
      <c r="P2307" s="6">
        <f t="shared" si="787"/>
        <v>125</v>
      </c>
      <c r="Q2307" s="7">
        <f t="shared" si="801"/>
        <v>3843654.4500000025</v>
      </c>
      <c r="R2307" s="44" t="str">
        <f>VLOOKUP(F2307,'Set up'!$A$2:$E$48,5,FALSE)</f>
        <v>Trsf</v>
      </c>
    </row>
    <row r="2308" spans="1:19" ht="15" customHeight="1" x14ac:dyDescent="0.35">
      <c r="A2308" s="4">
        <v>45245</v>
      </c>
      <c r="B2308" s="5">
        <f t="shared" si="802"/>
        <v>11</v>
      </c>
      <c r="C2308" s="5">
        <f t="shared" si="803"/>
        <v>2023</v>
      </c>
      <c r="D2308" s="88" t="s">
        <v>2232</v>
      </c>
      <c r="E2308" s="5" t="str">
        <f>VLOOKUP(F2308,'Set up'!$A$2:$C$48,2,FALSE)</f>
        <v>C00000042</v>
      </c>
      <c r="F2308" s="1" t="s">
        <v>2014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04"/>
        <v>45245</v>
      </c>
      <c r="L2308" s="5">
        <f t="shared" si="805"/>
        <v>11</v>
      </c>
      <c r="M2308" s="5">
        <f t="shared" si="806"/>
        <v>2023</v>
      </c>
      <c r="N2308" s="96">
        <v>3212</v>
      </c>
      <c r="P2308" s="6">
        <f t="shared" si="787"/>
        <v>3212</v>
      </c>
      <c r="Q2308" s="7">
        <f t="shared" si="801"/>
        <v>3846866.4500000025</v>
      </c>
      <c r="R2308" s="44" t="str">
        <f>VLOOKUP(F2308,'Set up'!$A$2:$E$48,5,FALSE)</f>
        <v>Trsf</v>
      </c>
    </row>
    <row r="2309" spans="1:19" ht="15" customHeight="1" x14ac:dyDescent="0.35">
      <c r="A2309" s="4">
        <v>45245</v>
      </c>
      <c r="B2309" s="5">
        <f t="shared" si="802"/>
        <v>11</v>
      </c>
      <c r="C2309" s="5">
        <f t="shared" si="803"/>
        <v>2023</v>
      </c>
      <c r="D2309" s="88" t="s">
        <v>2232</v>
      </c>
      <c r="E2309" s="5" t="str">
        <f>VLOOKUP(F2309,'Set up'!$A$2:$C$48,2,FALSE)</f>
        <v>C00000042</v>
      </c>
      <c r="F2309" s="1" t="s">
        <v>2014</v>
      </c>
      <c r="G2309" s="99" t="s">
        <v>2110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04"/>
        <v>45245</v>
      </c>
      <c r="L2309" s="5">
        <f t="shared" si="805"/>
        <v>11</v>
      </c>
      <c r="M2309" s="5">
        <f t="shared" si="806"/>
        <v>2023</v>
      </c>
      <c r="N2309" s="96">
        <v>1287.5999999999999</v>
      </c>
      <c r="P2309" s="6">
        <f t="shared" si="787"/>
        <v>1287.5999999999999</v>
      </c>
      <c r="Q2309" s="7">
        <f t="shared" si="801"/>
        <v>3848154.0500000026</v>
      </c>
      <c r="R2309" s="44" t="str">
        <f>VLOOKUP(F2309,'Set up'!$A$2:$E$48,5,FALSE)</f>
        <v>Trsf</v>
      </c>
    </row>
    <row r="2310" spans="1:19" ht="15" customHeight="1" x14ac:dyDescent="0.35">
      <c r="A2310" s="4">
        <v>45245</v>
      </c>
      <c r="B2310" s="5">
        <f t="shared" si="802"/>
        <v>11</v>
      </c>
      <c r="C2310" s="5">
        <f t="shared" si="803"/>
        <v>2023</v>
      </c>
      <c r="D2310" s="88" t="s">
        <v>2232</v>
      </c>
      <c r="E2310" s="5" t="str">
        <f>VLOOKUP(F2310,'Set up'!$A$2:$C$48,2,FALSE)</f>
        <v>C00000042</v>
      </c>
      <c r="F2310" s="1" t="s">
        <v>2014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04"/>
        <v>45245</v>
      </c>
      <c r="L2310" s="5">
        <f t="shared" si="805"/>
        <v>11</v>
      </c>
      <c r="M2310" s="5">
        <f t="shared" si="806"/>
        <v>2023</v>
      </c>
      <c r="N2310" s="96">
        <v>702</v>
      </c>
      <c r="P2310" s="6">
        <f t="shared" si="787"/>
        <v>702</v>
      </c>
      <c r="Q2310" s="7">
        <f t="shared" si="801"/>
        <v>3848856.0500000026</v>
      </c>
      <c r="R2310" s="44" t="str">
        <f>VLOOKUP(F2310,'Set up'!$A$2:$E$48,5,FALSE)</f>
        <v>Trsf</v>
      </c>
    </row>
    <row r="2311" spans="1:19" ht="15" customHeight="1" x14ac:dyDescent="0.35">
      <c r="A2311" s="4">
        <v>45245</v>
      </c>
      <c r="B2311" s="5">
        <f t="shared" si="802"/>
        <v>11</v>
      </c>
      <c r="C2311" s="5">
        <f t="shared" si="803"/>
        <v>2023</v>
      </c>
      <c r="D2311" s="88" t="s">
        <v>2232</v>
      </c>
      <c r="E2311" s="5" t="str">
        <f>VLOOKUP(F2311,'Set up'!$A$2:$C$48,2,FALSE)</f>
        <v>C00000042</v>
      </c>
      <c r="F2311" s="1" t="s">
        <v>2014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04"/>
        <v>45245</v>
      </c>
      <c r="L2311" s="5">
        <f t="shared" si="805"/>
        <v>11</v>
      </c>
      <c r="M2311" s="5">
        <f t="shared" si="806"/>
        <v>2023</v>
      </c>
      <c r="N2311" s="96">
        <v>1000</v>
      </c>
      <c r="P2311" s="6">
        <f t="shared" si="787"/>
        <v>1000</v>
      </c>
      <c r="Q2311" s="7">
        <f t="shared" si="801"/>
        <v>3849856.0500000026</v>
      </c>
      <c r="R2311" s="44" t="str">
        <f>VLOOKUP(F2311,'Set up'!$A$2:$E$48,5,FALSE)</f>
        <v>Trsf</v>
      </c>
    </row>
    <row r="2312" spans="1:19" ht="15" hidden="1" customHeight="1" x14ac:dyDescent="0.35">
      <c r="A2312" s="4">
        <v>45245</v>
      </c>
      <c r="B2312" s="5">
        <f t="shared" si="802"/>
        <v>11</v>
      </c>
      <c r="C2312" s="5">
        <f t="shared" si="803"/>
        <v>2023</v>
      </c>
      <c r="D2312" s="88" t="s">
        <v>2233</v>
      </c>
      <c r="E2312" s="5" t="str">
        <f>VLOOKUP(F2312,'Set up'!$A$2:$C$48,2,FALSE)</f>
        <v>C00000014</v>
      </c>
      <c r="F2312" s="1" t="s">
        <v>263</v>
      </c>
      <c r="G2312" s="99" t="s">
        <v>2112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04"/>
        <v>45245</v>
      </c>
      <c r="L2312" s="5">
        <f t="shared" si="805"/>
        <v>11</v>
      </c>
      <c r="M2312" s="5">
        <f t="shared" si="806"/>
        <v>2023</v>
      </c>
      <c r="N2312" s="96">
        <v>567.6</v>
      </c>
      <c r="O2312" s="6">
        <f t="shared" ref="O2312" si="809">-N2312</f>
        <v>-567.6</v>
      </c>
      <c r="P2312" s="6">
        <f t="shared" si="787"/>
        <v>0</v>
      </c>
      <c r="Q2312" s="7">
        <f t="shared" si="801"/>
        <v>3850423.6500000027</v>
      </c>
      <c r="R2312" s="44" t="str">
        <f>VLOOKUP(F2312,'Set up'!$A$2:$E$48,5,FALSE)</f>
        <v>Cash</v>
      </c>
      <c r="S2312" s="1" t="s">
        <v>2152</v>
      </c>
    </row>
    <row r="2313" spans="1:19" ht="15" hidden="1" customHeight="1" x14ac:dyDescent="0.35">
      <c r="A2313" s="4">
        <v>45245</v>
      </c>
      <c r="B2313" s="5">
        <f t="shared" si="802"/>
        <v>11</v>
      </c>
      <c r="C2313" s="5">
        <f t="shared" si="803"/>
        <v>2023</v>
      </c>
      <c r="D2313" s="88" t="s">
        <v>2234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04"/>
        <v>45365</v>
      </c>
      <c r="L2313" s="5">
        <f t="shared" si="805"/>
        <v>3</v>
      </c>
      <c r="M2313" s="5">
        <f t="shared" si="806"/>
        <v>2024</v>
      </c>
      <c r="N2313" s="96">
        <v>8030</v>
      </c>
      <c r="P2313" s="6">
        <f t="shared" si="787"/>
        <v>8030</v>
      </c>
      <c r="Q2313" s="7">
        <f t="shared" si="801"/>
        <v>3858453.6500000027</v>
      </c>
      <c r="R2313" s="44" t="str">
        <f>VLOOKUP(F2313,'Set up'!$A$2:$E$48,5,FALSE)</f>
        <v>Trsf</v>
      </c>
    </row>
    <row r="2314" spans="1:19" ht="15" hidden="1" customHeight="1" x14ac:dyDescent="0.35">
      <c r="A2314" s="4">
        <v>45245</v>
      </c>
      <c r="B2314" s="5">
        <f t="shared" si="802"/>
        <v>11</v>
      </c>
      <c r="C2314" s="5">
        <f t="shared" si="803"/>
        <v>2023</v>
      </c>
      <c r="D2314" s="88" t="s">
        <v>2234</v>
      </c>
      <c r="E2314" s="5" t="str">
        <f>VLOOKUP(F2314,'Set up'!$A$2:$C$48,2,FALSE)</f>
        <v>C00000010</v>
      </c>
      <c r="F2314" s="1" t="s">
        <v>62</v>
      </c>
      <c r="G2314" s="99" t="s">
        <v>2110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04"/>
        <v>45365</v>
      </c>
      <c r="L2314" s="5">
        <f t="shared" si="805"/>
        <v>3</v>
      </c>
      <c r="M2314" s="5">
        <f t="shared" si="806"/>
        <v>2024</v>
      </c>
      <c r="N2314" s="96">
        <v>2146</v>
      </c>
      <c r="P2314" s="6">
        <f t="shared" si="787"/>
        <v>2146</v>
      </c>
      <c r="Q2314" s="7">
        <f t="shared" si="801"/>
        <v>3860599.6500000027</v>
      </c>
      <c r="R2314" s="44" t="str">
        <f>VLOOKUP(F2314,'Set up'!$A$2:$E$48,5,FALSE)</f>
        <v>Trsf</v>
      </c>
    </row>
    <row r="2315" spans="1:19" ht="15" hidden="1" customHeight="1" x14ac:dyDescent="0.35">
      <c r="A2315" s="4">
        <v>45245</v>
      </c>
      <c r="B2315" s="5">
        <f t="shared" si="802"/>
        <v>11</v>
      </c>
      <c r="C2315" s="5">
        <f t="shared" si="803"/>
        <v>2023</v>
      </c>
      <c r="D2315" s="88" t="s">
        <v>2234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04"/>
        <v>45365</v>
      </c>
      <c r="L2315" s="5">
        <f t="shared" si="805"/>
        <v>3</v>
      </c>
      <c r="M2315" s="5">
        <f t="shared" si="806"/>
        <v>2024</v>
      </c>
      <c r="N2315" s="96">
        <v>575</v>
      </c>
      <c r="P2315" s="6">
        <f t="shared" si="787"/>
        <v>575</v>
      </c>
      <c r="Q2315" s="7">
        <f t="shared" si="801"/>
        <v>3861174.6500000027</v>
      </c>
      <c r="R2315" s="44" t="str">
        <f>VLOOKUP(F2315,'Set up'!$A$2:$E$48,5,FALSE)</f>
        <v>Trsf</v>
      </c>
    </row>
    <row r="2316" spans="1:19" ht="15" hidden="1" customHeight="1" x14ac:dyDescent="0.35">
      <c r="A2316" s="4">
        <v>45245</v>
      </c>
      <c r="B2316" s="5">
        <f t="shared" si="802"/>
        <v>11</v>
      </c>
      <c r="C2316" s="5">
        <f t="shared" si="803"/>
        <v>2023</v>
      </c>
      <c r="D2316" s="88" t="s">
        <v>2234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04"/>
        <v>45365</v>
      </c>
      <c r="L2316" s="5">
        <f t="shared" si="805"/>
        <v>3</v>
      </c>
      <c r="M2316" s="5">
        <f t="shared" si="806"/>
        <v>2024</v>
      </c>
      <c r="N2316" s="96">
        <v>840</v>
      </c>
      <c r="P2316" s="6">
        <f t="shared" si="787"/>
        <v>840</v>
      </c>
      <c r="Q2316" s="7">
        <f t="shared" si="801"/>
        <v>3862014.6500000027</v>
      </c>
      <c r="R2316" s="44" t="str">
        <f>VLOOKUP(F2316,'Set up'!$A$2:$E$48,5,FALSE)</f>
        <v>Trsf</v>
      </c>
    </row>
    <row r="2317" spans="1:19" ht="15" hidden="1" customHeight="1" x14ac:dyDescent="0.35">
      <c r="A2317" s="4">
        <v>45245</v>
      </c>
      <c r="B2317" s="5">
        <f t="shared" si="802"/>
        <v>11</v>
      </c>
      <c r="C2317" s="5">
        <f t="shared" si="803"/>
        <v>2023</v>
      </c>
      <c r="D2317" s="88" t="s">
        <v>2234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04"/>
        <v>45365</v>
      </c>
      <c r="L2317" s="5">
        <f t="shared" si="805"/>
        <v>3</v>
      </c>
      <c r="M2317" s="5">
        <f t="shared" si="806"/>
        <v>2024</v>
      </c>
      <c r="N2317" s="96">
        <v>420</v>
      </c>
      <c r="P2317" s="6">
        <f t="shared" si="787"/>
        <v>420</v>
      </c>
      <c r="Q2317" s="7">
        <f t="shared" si="801"/>
        <v>3862434.6500000027</v>
      </c>
      <c r="R2317" s="44" t="str">
        <f>VLOOKUP(F2317,'Set up'!$A$2:$E$48,5,FALSE)</f>
        <v>Trsf</v>
      </c>
    </row>
    <row r="2318" spans="1:19" ht="15" hidden="1" customHeight="1" x14ac:dyDescent="0.35">
      <c r="A2318" s="4">
        <v>45245</v>
      </c>
      <c r="B2318" s="5">
        <f t="shared" si="802"/>
        <v>11</v>
      </c>
      <c r="C2318" s="5">
        <f t="shared" si="803"/>
        <v>2023</v>
      </c>
      <c r="D2318" s="88" t="s">
        <v>2234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04"/>
        <v>45365</v>
      </c>
      <c r="L2318" s="5">
        <f t="shared" si="805"/>
        <v>3</v>
      </c>
      <c r="M2318" s="5">
        <f t="shared" si="806"/>
        <v>2024</v>
      </c>
      <c r="N2318" s="96">
        <v>395</v>
      </c>
      <c r="P2318" s="6">
        <f t="shared" si="787"/>
        <v>395</v>
      </c>
      <c r="Q2318" s="7">
        <f t="shared" si="801"/>
        <v>3862829.6500000027</v>
      </c>
      <c r="R2318" s="44" t="str">
        <f>VLOOKUP(F2318,'Set up'!$A$2:$E$48,5,FALSE)</f>
        <v>Trsf</v>
      </c>
    </row>
    <row r="2319" spans="1:19" ht="15" hidden="1" customHeight="1" x14ac:dyDescent="0.35">
      <c r="A2319" s="4">
        <v>45245</v>
      </c>
      <c r="B2319" s="5">
        <f t="shared" si="802"/>
        <v>11</v>
      </c>
      <c r="C2319" s="5">
        <f t="shared" si="803"/>
        <v>2023</v>
      </c>
      <c r="D2319" s="88" t="s">
        <v>2235</v>
      </c>
      <c r="E2319" s="5" t="str">
        <f>VLOOKUP(F2319,'Set up'!$A$2:$C$48,2,FALSE)</f>
        <v>C00000010</v>
      </c>
      <c r="F2319" s="1" t="s">
        <v>62</v>
      </c>
      <c r="G2319" s="99" t="s">
        <v>2115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04"/>
        <v>45365</v>
      </c>
      <c r="L2319" s="5">
        <f t="shared" si="805"/>
        <v>3</v>
      </c>
      <c r="M2319" s="5">
        <f t="shared" si="806"/>
        <v>2024</v>
      </c>
      <c r="N2319" s="96">
        <v>1597.5</v>
      </c>
      <c r="P2319" s="6">
        <f t="shared" si="787"/>
        <v>1597.5</v>
      </c>
      <c r="Q2319" s="7">
        <f t="shared" si="801"/>
        <v>3864427.1500000027</v>
      </c>
      <c r="R2319" s="44" t="str">
        <f>VLOOKUP(F2319,'Set up'!$A$2:$E$48,5,FALSE)</f>
        <v>Trsf</v>
      </c>
    </row>
    <row r="2320" spans="1:19" ht="15" hidden="1" customHeight="1" x14ac:dyDescent="0.35">
      <c r="A2320" s="4">
        <v>45245</v>
      </c>
      <c r="B2320" s="5">
        <f t="shared" si="802"/>
        <v>11</v>
      </c>
      <c r="C2320" s="5">
        <f t="shared" si="803"/>
        <v>2023</v>
      </c>
      <c r="D2320" s="88" t="s">
        <v>2236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04"/>
        <v>45245</v>
      </c>
      <c r="L2320" s="5">
        <f t="shared" si="805"/>
        <v>11</v>
      </c>
      <c r="M2320" s="5">
        <f t="shared" si="806"/>
        <v>2023</v>
      </c>
      <c r="N2320" s="96">
        <v>1738</v>
      </c>
      <c r="P2320" s="6">
        <f t="shared" si="787"/>
        <v>1738</v>
      </c>
      <c r="Q2320" s="7">
        <f t="shared" si="801"/>
        <v>3866165.1500000027</v>
      </c>
      <c r="R2320" s="44" t="str">
        <f>VLOOKUP(F2320,'Set up'!$A$2:$E$48,5,FALSE)</f>
        <v>Trsf</v>
      </c>
    </row>
    <row r="2321" spans="1:19" ht="15" hidden="1" customHeight="1" x14ac:dyDescent="0.35">
      <c r="A2321" s="4">
        <v>45245</v>
      </c>
      <c r="B2321" s="5">
        <f t="shared" si="802"/>
        <v>11</v>
      </c>
      <c r="C2321" s="5">
        <f t="shared" si="803"/>
        <v>2023</v>
      </c>
      <c r="D2321" s="88" t="s">
        <v>2236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04"/>
        <v>45245</v>
      </c>
      <c r="L2321" s="5">
        <f t="shared" si="805"/>
        <v>11</v>
      </c>
      <c r="M2321" s="5">
        <f t="shared" si="806"/>
        <v>2023</v>
      </c>
      <c r="N2321" s="96">
        <v>405</v>
      </c>
      <c r="P2321" s="6">
        <f t="shared" si="787"/>
        <v>405</v>
      </c>
      <c r="Q2321" s="7">
        <f t="shared" si="801"/>
        <v>3866570.1500000027</v>
      </c>
      <c r="R2321" s="44" t="str">
        <f>VLOOKUP(F2321,'Set up'!$A$2:$E$48,5,FALSE)</f>
        <v>Trsf</v>
      </c>
    </row>
    <row r="2322" spans="1:19" ht="15" hidden="1" customHeight="1" x14ac:dyDescent="0.35">
      <c r="A2322" s="4">
        <v>45245</v>
      </c>
      <c r="B2322" s="5">
        <f t="shared" si="802"/>
        <v>11</v>
      </c>
      <c r="C2322" s="5">
        <f t="shared" si="803"/>
        <v>2023</v>
      </c>
      <c r="D2322" s="88" t="s">
        <v>2236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04"/>
        <v>45245</v>
      </c>
      <c r="L2322" s="5">
        <f t="shared" si="805"/>
        <v>11</v>
      </c>
      <c r="M2322" s="5">
        <f t="shared" si="806"/>
        <v>2023</v>
      </c>
      <c r="N2322" s="96">
        <v>187.5</v>
      </c>
      <c r="P2322" s="6">
        <f t="shared" si="787"/>
        <v>187.5</v>
      </c>
      <c r="Q2322" s="7">
        <f t="shared" si="801"/>
        <v>3866757.6500000027</v>
      </c>
      <c r="R2322" s="44" t="str">
        <f>VLOOKUP(F2322,'Set up'!$A$2:$E$48,5,FALSE)</f>
        <v>Trsf</v>
      </c>
    </row>
    <row r="2323" spans="1:19" ht="15" hidden="1" customHeight="1" x14ac:dyDescent="0.35">
      <c r="A2323" s="4">
        <v>45245</v>
      </c>
      <c r="B2323" s="5">
        <f t="shared" si="802"/>
        <v>11</v>
      </c>
      <c r="C2323" s="5">
        <f t="shared" si="803"/>
        <v>2023</v>
      </c>
      <c r="D2323" s="88" t="s">
        <v>2236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04"/>
        <v>45245</v>
      </c>
      <c r="L2323" s="5">
        <f t="shared" si="805"/>
        <v>11</v>
      </c>
      <c r="M2323" s="5">
        <f t="shared" si="806"/>
        <v>2023</v>
      </c>
      <c r="N2323" s="96">
        <v>105</v>
      </c>
      <c r="P2323" s="6">
        <f t="shared" ref="P2323:P2386" si="810">SUM(N2323+O2323)</f>
        <v>105</v>
      </c>
      <c r="Q2323" s="7">
        <f t="shared" si="801"/>
        <v>3866862.6500000027</v>
      </c>
      <c r="R2323" s="44" t="str">
        <f>VLOOKUP(F2323,'Set up'!$A$2:$E$48,5,FALSE)</f>
        <v>Trsf</v>
      </c>
    </row>
    <row r="2324" spans="1:19" ht="15" hidden="1" customHeight="1" x14ac:dyDescent="0.35">
      <c r="A2324" s="4">
        <v>45245</v>
      </c>
      <c r="B2324" s="5">
        <f t="shared" si="802"/>
        <v>11</v>
      </c>
      <c r="C2324" s="5">
        <f t="shared" si="803"/>
        <v>2023</v>
      </c>
      <c r="D2324" s="88" t="s">
        <v>2236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04"/>
        <v>45245</v>
      </c>
      <c r="L2324" s="5">
        <f t="shared" si="805"/>
        <v>11</v>
      </c>
      <c r="M2324" s="5">
        <f t="shared" si="806"/>
        <v>2023</v>
      </c>
      <c r="N2324" s="96">
        <v>390</v>
      </c>
      <c r="P2324" s="6">
        <f t="shared" si="810"/>
        <v>390</v>
      </c>
      <c r="Q2324" s="7">
        <f t="shared" si="801"/>
        <v>3867252.6500000027</v>
      </c>
      <c r="R2324" s="44" t="str">
        <f>VLOOKUP(F2324,'Set up'!$A$2:$E$48,5,FALSE)</f>
        <v>Trsf</v>
      </c>
    </row>
    <row r="2325" spans="1:19" ht="15" hidden="1" customHeight="1" x14ac:dyDescent="0.35">
      <c r="A2325" s="4">
        <v>45245</v>
      </c>
      <c r="B2325" s="5">
        <f t="shared" si="802"/>
        <v>11</v>
      </c>
      <c r="C2325" s="5">
        <f t="shared" si="803"/>
        <v>2023</v>
      </c>
      <c r="D2325" s="88" t="s">
        <v>2236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04"/>
        <v>45245</v>
      </c>
      <c r="L2325" s="5">
        <f t="shared" si="805"/>
        <v>11</v>
      </c>
      <c r="M2325" s="5">
        <f t="shared" si="806"/>
        <v>2023</v>
      </c>
      <c r="N2325" s="96">
        <v>260</v>
      </c>
      <c r="P2325" s="6">
        <f t="shared" si="810"/>
        <v>260</v>
      </c>
      <c r="Q2325" s="7">
        <f t="shared" si="801"/>
        <v>3867512.6500000027</v>
      </c>
      <c r="R2325" s="44" t="str">
        <f>VLOOKUP(F2325,'Set up'!$A$2:$E$48,5,FALSE)</f>
        <v>Trsf</v>
      </c>
    </row>
    <row r="2326" spans="1:19" ht="15" customHeight="1" x14ac:dyDescent="0.35">
      <c r="A2326" s="4">
        <v>45247</v>
      </c>
      <c r="B2326" s="5">
        <f t="shared" si="802"/>
        <v>11</v>
      </c>
      <c r="C2326" s="5">
        <f t="shared" si="803"/>
        <v>2023</v>
      </c>
      <c r="D2326" s="88" t="s">
        <v>2237</v>
      </c>
      <c r="E2326" s="5" t="str">
        <f>VLOOKUP(F2326,'Set up'!$A$2:$C$48,2,FALSE)</f>
        <v>C00000042</v>
      </c>
      <c r="F2326" s="1" t="s">
        <v>2014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04"/>
        <v>45247</v>
      </c>
      <c r="L2326" s="5">
        <f t="shared" si="805"/>
        <v>11</v>
      </c>
      <c r="M2326" s="5">
        <f t="shared" si="806"/>
        <v>2023</v>
      </c>
      <c r="N2326" s="96">
        <v>62.5</v>
      </c>
      <c r="P2326" s="6">
        <f t="shared" si="810"/>
        <v>62.5</v>
      </c>
      <c r="Q2326" s="7">
        <f t="shared" si="801"/>
        <v>3867575.1500000027</v>
      </c>
      <c r="R2326" s="44" t="str">
        <f>VLOOKUP(F2326,'Set up'!$A$2:$E$48,5,FALSE)</f>
        <v>Trsf</v>
      </c>
    </row>
    <row r="2327" spans="1:19" ht="15" customHeight="1" x14ac:dyDescent="0.35">
      <c r="A2327" s="4">
        <v>45247</v>
      </c>
      <c r="B2327" s="5">
        <f t="shared" si="802"/>
        <v>11</v>
      </c>
      <c r="C2327" s="5">
        <f t="shared" si="803"/>
        <v>2023</v>
      </c>
      <c r="D2327" s="88" t="s">
        <v>2238</v>
      </c>
      <c r="E2327" s="5" t="str">
        <f>VLOOKUP(F2327,'Set up'!$A$2:$C$48,2,FALSE)</f>
        <v>C00000042</v>
      </c>
      <c r="F2327" s="1" t="s">
        <v>2014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04"/>
        <v>45247</v>
      </c>
      <c r="L2327" s="5">
        <f t="shared" si="805"/>
        <v>11</v>
      </c>
      <c r="M2327" s="5">
        <f t="shared" si="806"/>
        <v>2023</v>
      </c>
      <c r="N2327" s="96">
        <v>1606</v>
      </c>
      <c r="P2327" s="6">
        <f t="shared" si="810"/>
        <v>1606</v>
      </c>
      <c r="Q2327" s="7">
        <f t="shared" si="801"/>
        <v>3869181.1500000027</v>
      </c>
      <c r="R2327" s="44" t="str">
        <f>VLOOKUP(F2327,'Set up'!$A$2:$E$48,5,FALSE)</f>
        <v>Trsf</v>
      </c>
    </row>
    <row r="2328" spans="1:19" ht="15" customHeight="1" x14ac:dyDescent="0.35">
      <c r="A2328" s="4">
        <v>45247</v>
      </c>
      <c r="B2328" s="5">
        <f t="shared" si="802"/>
        <v>11</v>
      </c>
      <c r="C2328" s="5">
        <f t="shared" si="803"/>
        <v>2023</v>
      </c>
      <c r="D2328" s="88" t="s">
        <v>2238</v>
      </c>
      <c r="E2328" s="5" t="str">
        <f>VLOOKUP(F2328,'Set up'!$A$2:$C$48,2,FALSE)</f>
        <v>C00000042</v>
      </c>
      <c r="F2328" s="1" t="s">
        <v>2014</v>
      </c>
      <c r="G2328" s="99" t="s">
        <v>2110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04"/>
        <v>45247</v>
      </c>
      <c r="L2328" s="5">
        <f t="shared" si="805"/>
        <v>11</v>
      </c>
      <c r="M2328" s="5">
        <f t="shared" si="806"/>
        <v>2023</v>
      </c>
      <c r="N2328" s="96">
        <v>643.79999999999995</v>
      </c>
      <c r="P2328" s="6">
        <f t="shared" si="810"/>
        <v>643.79999999999995</v>
      </c>
      <c r="Q2328" s="7">
        <f t="shared" si="801"/>
        <v>3869824.9500000025</v>
      </c>
      <c r="R2328" s="44" t="str">
        <f>VLOOKUP(F2328,'Set up'!$A$2:$E$48,5,FALSE)</f>
        <v>Trsf</v>
      </c>
    </row>
    <row r="2329" spans="1:19" ht="15" customHeight="1" x14ac:dyDescent="0.35">
      <c r="A2329" s="4">
        <v>45247</v>
      </c>
      <c r="B2329" s="5">
        <f t="shared" si="802"/>
        <v>11</v>
      </c>
      <c r="C2329" s="5">
        <f t="shared" si="803"/>
        <v>2023</v>
      </c>
      <c r="D2329" s="88" t="s">
        <v>2238</v>
      </c>
      <c r="E2329" s="5" t="str">
        <f>VLOOKUP(F2329,'Set up'!$A$2:$C$48,2,FALSE)</f>
        <v>C00000042</v>
      </c>
      <c r="F2329" s="1" t="s">
        <v>2014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04"/>
        <v>45247</v>
      </c>
      <c r="L2329" s="5">
        <f t="shared" si="805"/>
        <v>11</v>
      </c>
      <c r="M2329" s="5">
        <f t="shared" si="806"/>
        <v>2023</v>
      </c>
      <c r="N2329" s="96">
        <v>468</v>
      </c>
      <c r="P2329" s="6">
        <f t="shared" si="810"/>
        <v>468</v>
      </c>
      <c r="Q2329" s="7">
        <f t="shared" si="801"/>
        <v>3870292.9500000025</v>
      </c>
      <c r="R2329" s="44" t="str">
        <f>VLOOKUP(F2329,'Set up'!$A$2:$E$48,5,FALSE)</f>
        <v>Trsf</v>
      </c>
    </row>
    <row r="2330" spans="1:19" ht="15" hidden="1" customHeight="1" x14ac:dyDescent="0.35">
      <c r="A2330" s="4">
        <v>45251</v>
      </c>
      <c r="B2330" s="5">
        <f t="shared" si="802"/>
        <v>11</v>
      </c>
      <c r="C2330" s="5">
        <f t="shared" si="803"/>
        <v>2023</v>
      </c>
      <c r="D2330" s="88" t="s">
        <v>2239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04"/>
        <v>45251</v>
      </c>
      <c r="L2330" s="5">
        <f t="shared" si="805"/>
        <v>11</v>
      </c>
      <c r="M2330" s="5">
        <f t="shared" si="806"/>
        <v>2023</v>
      </c>
      <c r="N2330" s="96">
        <v>3212</v>
      </c>
      <c r="O2330" s="6">
        <f t="shared" ref="O2330:O2334" si="811">-N2330</f>
        <v>-3212</v>
      </c>
      <c r="P2330" s="6">
        <f t="shared" si="810"/>
        <v>0</v>
      </c>
      <c r="Q2330" s="7">
        <f t="shared" si="801"/>
        <v>3873504.9500000025</v>
      </c>
      <c r="R2330" s="44" t="str">
        <f>VLOOKUP(F2330,'Set up'!$A$2:$E$48,5,FALSE)</f>
        <v>Cash</v>
      </c>
      <c r="S2330" s="1" t="s">
        <v>2153</v>
      </c>
    </row>
    <row r="2331" spans="1:19" ht="15" hidden="1" customHeight="1" x14ac:dyDescent="0.35">
      <c r="A2331" s="4">
        <v>45251</v>
      </c>
      <c r="B2331" s="5">
        <f t="shared" si="802"/>
        <v>11</v>
      </c>
      <c r="C2331" s="5">
        <f t="shared" si="803"/>
        <v>2023</v>
      </c>
      <c r="D2331" s="88" t="s">
        <v>2239</v>
      </c>
      <c r="E2331" s="5" t="str">
        <f>VLOOKUP(F2331,'Set up'!$A$2:$C$48,2,FALSE)</f>
        <v>C00000014</v>
      </c>
      <c r="F2331" s="1" t="s">
        <v>263</v>
      </c>
      <c r="G2331" s="99" t="s">
        <v>2106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04"/>
        <v>45251</v>
      </c>
      <c r="L2331" s="5">
        <f t="shared" si="805"/>
        <v>11</v>
      </c>
      <c r="M2331" s="5">
        <f t="shared" si="806"/>
        <v>2023</v>
      </c>
      <c r="N2331" s="96">
        <v>1036</v>
      </c>
      <c r="O2331" s="6">
        <f t="shared" si="811"/>
        <v>-1036</v>
      </c>
      <c r="P2331" s="6">
        <f t="shared" si="810"/>
        <v>0</v>
      </c>
      <c r="Q2331" s="7">
        <f t="shared" si="801"/>
        <v>3874540.9500000025</v>
      </c>
      <c r="R2331" s="44" t="str">
        <f>VLOOKUP(F2331,'Set up'!$A$2:$E$48,5,FALSE)</f>
        <v>Cash</v>
      </c>
      <c r="S2331" s="1" t="s">
        <v>2153</v>
      </c>
    </row>
    <row r="2332" spans="1:19" ht="15" hidden="1" customHeight="1" x14ac:dyDescent="0.35">
      <c r="A2332" s="4">
        <v>45251</v>
      </c>
      <c r="B2332" s="5">
        <f t="shared" si="802"/>
        <v>11</v>
      </c>
      <c r="C2332" s="5">
        <f t="shared" si="803"/>
        <v>2023</v>
      </c>
      <c r="D2332" s="88" t="s">
        <v>2239</v>
      </c>
      <c r="E2332" s="5" t="str">
        <f>VLOOKUP(F2332,'Set up'!$A$2:$C$48,2,FALSE)</f>
        <v>C00000014</v>
      </c>
      <c r="F2332" s="1" t="s">
        <v>263</v>
      </c>
      <c r="G2332" s="99" t="s">
        <v>2112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04"/>
        <v>45251</v>
      </c>
      <c r="L2332" s="5">
        <f t="shared" si="805"/>
        <v>11</v>
      </c>
      <c r="M2332" s="5">
        <f t="shared" si="806"/>
        <v>2023</v>
      </c>
      <c r="N2332" s="96">
        <v>851.4</v>
      </c>
      <c r="O2332" s="6">
        <f t="shared" si="811"/>
        <v>-851.4</v>
      </c>
      <c r="P2332" s="6">
        <f t="shared" si="810"/>
        <v>0</v>
      </c>
      <c r="Q2332" s="7">
        <f t="shared" si="801"/>
        <v>3875392.3500000024</v>
      </c>
      <c r="R2332" s="44" t="str">
        <f>VLOOKUP(F2332,'Set up'!$A$2:$E$48,5,FALSE)</f>
        <v>Cash</v>
      </c>
      <c r="S2332" s="1" t="s">
        <v>2153</v>
      </c>
    </row>
    <row r="2333" spans="1:19" ht="15" hidden="1" customHeight="1" x14ac:dyDescent="0.35">
      <c r="A2333" s="4">
        <v>45251</v>
      </c>
      <c r="B2333" s="5">
        <f t="shared" si="802"/>
        <v>11</v>
      </c>
      <c r="C2333" s="5">
        <f t="shared" si="803"/>
        <v>2023</v>
      </c>
      <c r="D2333" s="88" t="s">
        <v>2239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04"/>
        <v>45251</v>
      </c>
      <c r="L2333" s="5">
        <f t="shared" si="805"/>
        <v>11</v>
      </c>
      <c r="M2333" s="5">
        <f t="shared" si="806"/>
        <v>2023</v>
      </c>
      <c r="N2333" s="96">
        <v>105</v>
      </c>
      <c r="O2333" s="6">
        <f t="shared" si="811"/>
        <v>-105</v>
      </c>
      <c r="P2333" s="6">
        <f t="shared" si="810"/>
        <v>0</v>
      </c>
      <c r="Q2333" s="7">
        <f t="shared" ref="Q2333:Q2396" si="812">SUM(Q2332+N2333)</f>
        <v>3875497.3500000024</v>
      </c>
      <c r="R2333" s="44" t="str">
        <f>VLOOKUP(F2333,'Set up'!$A$2:$E$48,5,FALSE)</f>
        <v>Cash</v>
      </c>
      <c r="S2333" s="1" t="s">
        <v>2153</v>
      </c>
    </row>
    <row r="2334" spans="1:19" ht="15" hidden="1" customHeight="1" x14ac:dyDescent="0.35">
      <c r="A2334" s="4">
        <v>45251</v>
      </c>
      <c r="B2334" s="5">
        <f t="shared" ref="B2334:B2362" si="813">MONTH(A2334)</f>
        <v>11</v>
      </c>
      <c r="C2334" s="5">
        <f t="shared" ref="C2334:C2362" si="814">YEAR(A2334)</f>
        <v>2023</v>
      </c>
      <c r="D2334" s="88" t="s">
        <v>2239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15">A2334+J2334</f>
        <v>45251</v>
      </c>
      <c r="L2334" s="5">
        <f t="shared" ref="L2334:L2362" si="816">MONTH(K2334)</f>
        <v>11</v>
      </c>
      <c r="M2334" s="5">
        <f t="shared" ref="M2334:M2362" si="817">YEAR(K2334)</f>
        <v>2023</v>
      </c>
      <c r="N2334" s="96">
        <v>640</v>
      </c>
      <c r="O2334" s="6">
        <f t="shared" si="811"/>
        <v>-640</v>
      </c>
      <c r="P2334" s="6">
        <f t="shared" si="810"/>
        <v>0</v>
      </c>
      <c r="Q2334" s="7">
        <f t="shared" si="812"/>
        <v>3876137.3500000024</v>
      </c>
      <c r="R2334" s="44" t="str">
        <f>VLOOKUP(F2334,'Set up'!$A$2:$E$48,5,FALSE)</f>
        <v>Cash</v>
      </c>
      <c r="S2334" s="1" t="s">
        <v>2153</v>
      </c>
    </row>
    <row r="2335" spans="1:19" ht="15" customHeight="1" x14ac:dyDescent="0.35">
      <c r="A2335" s="4">
        <v>45251</v>
      </c>
      <c r="B2335" s="5">
        <f t="shared" si="813"/>
        <v>11</v>
      </c>
      <c r="C2335" s="5">
        <f t="shared" si="814"/>
        <v>2023</v>
      </c>
      <c r="D2335" s="88" t="s">
        <v>2240</v>
      </c>
      <c r="E2335" s="5" t="str">
        <f>VLOOKUP(F2335,'Set up'!$A$2:$C$48,2,FALSE)</f>
        <v>C00000042</v>
      </c>
      <c r="F2335" s="1" t="s">
        <v>2014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15"/>
        <v>45251</v>
      </c>
      <c r="L2335" s="5">
        <f t="shared" si="816"/>
        <v>11</v>
      </c>
      <c r="M2335" s="5">
        <f t="shared" si="817"/>
        <v>2023</v>
      </c>
      <c r="N2335" s="96">
        <v>125</v>
      </c>
      <c r="P2335" s="6">
        <f t="shared" si="810"/>
        <v>125</v>
      </c>
      <c r="Q2335" s="7">
        <f t="shared" si="812"/>
        <v>3876262.3500000024</v>
      </c>
      <c r="R2335" s="44" t="str">
        <f>VLOOKUP(F2335,'Set up'!$A$2:$E$48,5,FALSE)</f>
        <v>Trsf</v>
      </c>
    </row>
    <row r="2336" spans="1:19" ht="15" customHeight="1" x14ac:dyDescent="0.35">
      <c r="A2336" s="4">
        <v>45251</v>
      </c>
      <c r="B2336" s="5">
        <f t="shared" si="813"/>
        <v>11</v>
      </c>
      <c r="C2336" s="5">
        <f t="shared" si="814"/>
        <v>2023</v>
      </c>
      <c r="D2336" s="88" t="s">
        <v>2241</v>
      </c>
      <c r="E2336" s="5" t="str">
        <f>VLOOKUP(F2336,'Set up'!$A$2:$C$48,2,FALSE)</f>
        <v>C00000042</v>
      </c>
      <c r="F2336" s="1" t="s">
        <v>2014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15"/>
        <v>45251</v>
      </c>
      <c r="L2336" s="5">
        <f t="shared" si="816"/>
        <v>11</v>
      </c>
      <c r="M2336" s="5">
        <f t="shared" si="817"/>
        <v>2023</v>
      </c>
      <c r="N2336" s="96">
        <v>3212</v>
      </c>
      <c r="P2336" s="6">
        <f t="shared" si="810"/>
        <v>3212</v>
      </c>
      <c r="Q2336" s="7">
        <f t="shared" si="812"/>
        <v>3879474.3500000024</v>
      </c>
      <c r="R2336" s="44" t="str">
        <f>VLOOKUP(F2336,'Set up'!$A$2:$E$48,5,FALSE)</f>
        <v>Trsf</v>
      </c>
    </row>
    <row r="2337" spans="1:18" ht="15" hidden="1" customHeight="1" x14ac:dyDescent="0.35">
      <c r="A2337" s="4">
        <v>45252</v>
      </c>
      <c r="B2337" s="5">
        <f t="shared" si="813"/>
        <v>11</v>
      </c>
      <c r="C2337" s="5">
        <f t="shared" si="814"/>
        <v>2023</v>
      </c>
      <c r="D2337" s="88" t="s">
        <v>2242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15"/>
        <v>45252</v>
      </c>
      <c r="L2337" s="5">
        <f t="shared" si="816"/>
        <v>11</v>
      </c>
      <c r="M2337" s="5">
        <f t="shared" si="817"/>
        <v>2023</v>
      </c>
      <c r="N2337" s="96">
        <v>1738</v>
      </c>
      <c r="P2337" s="6">
        <f t="shared" si="810"/>
        <v>1738</v>
      </c>
      <c r="Q2337" s="7">
        <f t="shared" si="812"/>
        <v>3881212.3500000024</v>
      </c>
      <c r="R2337" s="44" t="str">
        <f>VLOOKUP(F2337,'Set up'!$A$2:$E$48,5,FALSE)</f>
        <v>Chq</v>
      </c>
    </row>
    <row r="2338" spans="1:18" ht="15" hidden="1" customHeight="1" x14ac:dyDescent="0.35">
      <c r="A2338" s="4">
        <v>45252</v>
      </c>
      <c r="B2338" s="5">
        <f t="shared" si="813"/>
        <v>11</v>
      </c>
      <c r="C2338" s="5">
        <f t="shared" si="814"/>
        <v>2023</v>
      </c>
      <c r="D2338" s="88" t="s">
        <v>2242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15"/>
        <v>45252</v>
      </c>
      <c r="L2338" s="5">
        <f t="shared" si="816"/>
        <v>11</v>
      </c>
      <c r="M2338" s="5">
        <f t="shared" si="817"/>
        <v>2023</v>
      </c>
      <c r="N2338" s="96">
        <v>675</v>
      </c>
      <c r="P2338" s="6">
        <f t="shared" si="810"/>
        <v>675</v>
      </c>
      <c r="Q2338" s="7">
        <f t="shared" si="812"/>
        <v>3881887.3500000024</v>
      </c>
      <c r="R2338" s="44" t="str">
        <f>VLOOKUP(F2338,'Set up'!$A$2:$E$48,5,FALSE)</f>
        <v>Chq</v>
      </c>
    </row>
    <row r="2339" spans="1:18" ht="15" customHeight="1" x14ac:dyDescent="0.35">
      <c r="A2339" s="4">
        <v>45254</v>
      </c>
      <c r="B2339" s="5">
        <f t="shared" si="813"/>
        <v>11</v>
      </c>
      <c r="C2339" s="5">
        <f t="shared" si="814"/>
        <v>2023</v>
      </c>
      <c r="D2339" s="88" t="s">
        <v>2243</v>
      </c>
      <c r="E2339" s="5" t="str">
        <f>VLOOKUP(F2339,'Set up'!$A$2:$C$48,2,FALSE)</f>
        <v>C00000042</v>
      </c>
      <c r="F2339" s="1" t="s">
        <v>2014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15"/>
        <v>45254</v>
      </c>
      <c r="L2339" s="5">
        <f t="shared" si="816"/>
        <v>11</v>
      </c>
      <c r="M2339" s="5">
        <f t="shared" si="817"/>
        <v>2023</v>
      </c>
      <c r="N2339" s="96">
        <v>187.5</v>
      </c>
      <c r="P2339" s="6">
        <f t="shared" si="810"/>
        <v>187.5</v>
      </c>
      <c r="Q2339" s="7">
        <f t="shared" si="812"/>
        <v>3882074.8500000024</v>
      </c>
      <c r="R2339" s="44" t="str">
        <f>VLOOKUP(F2339,'Set up'!$A$2:$E$48,5,FALSE)</f>
        <v>Trsf</v>
      </c>
    </row>
    <row r="2340" spans="1:18" ht="15" customHeight="1" x14ac:dyDescent="0.35">
      <c r="A2340" s="4">
        <v>45254</v>
      </c>
      <c r="B2340" s="5">
        <f t="shared" si="813"/>
        <v>11</v>
      </c>
      <c r="C2340" s="5">
        <f t="shared" si="814"/>
        <v>2023</v>
      </c>
      <c r="D2340" s="88" t="s">
        <v>2244</v>
      </c>
      <c r="E2340" s="5" t="str">
        <f>VLOOKUP(F2340,'Set up'!$A$2:$C$48,2,FALSE)</f>
        <v>C00000042</v>
      </c>
      <c r="F2340" s="1" t="s">
        <v>2014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15"/>
        <v>45254</v>
      </c>
      <c r="L2340" s="5">
        <f t="shared" si="816"/>
        <v>11</v>
      </c>
      <c r="M2340" s="5">
        <f t="shared" si="817"/>
        <v>2023</v>
      </c>
      <c r="N2340" s="96">
        <v>4818</v>
      </c>
      <c r="P2340" s="6">
        <f t="shared" si="810"/>
        <v>4818</v>
      </c>
      <c r="Q2340" s="7">
        <f t="shared" si="812"/>
        <v>3886892.8500000024</v>
      </c>
      <c r="R2340" s="44" t="str">
        <f>VLOOKUP(F2340,'Set up'!$A$2:$E$48,5,FALSE)</f>
        <v>Trsf</v>
      </c>
    </row>
    <row r="2341" spans="1:18" ht="15" customHeight="1" x14ac:dyDescent="0.35">
      <c r="A2341" s="4">
        <v>45254</v>
      </c>
      <c r="B2341" s="5">
        <f t="shared" si="813"/>
        <v>11</v>
      </c>
      <c r="C2341" s="5">
        <f t="shared" si="814"/>
        <v>2023</v>
      </c>
      <c r="D2341" s="88" t="s">
        <v>2244</v>
      </c>
      <c r="E2341" s="5" t="str">
        <f>VLOOKUP(F2341,'Set up'!$A$2:$C$48,2,FALSE)</f>
        <v>C00000042</v>
      </c>
      <c r="F2341" s="1" t="s">
        <v>2014</v>
      </c>
      <c r="G2341" s="99" t="s">
        <v>2110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15"/>
        <v>45254</v>
      </c>
      <c r="L2341" s="5">
        <f t="shared" si="816"/>
        <v>11</v>
      </c>
      <c r="M2341" s="5">
        <f t="shared" si="817"/>
        <v>2023</v>
      </c>
      <c r="N2341" s="96">
        <v>1931.4</v>
      </c>
      <c r="P2341" s="6">
        <f t="shared" si="810"/>
        <v>1931.4</v>
      </c>
      <c r="Q2341" s="7">
        <f t="shared" si="812"/>
        <v>3888824.2500000023</v>
      </c>
      <c r="R2341" s="44" t="str">
        <f>VLOOKUP(F2341,'Set up'!$A$2:$E$48,5,FALSE)</f>
        <v>Trsf</v>
      </c>
    </row>
    <row r="2342" spans="1:18" ht="15" customHeight="1" x14ac:dyDescent="0.35">
      <c r="A2342" s="4">
        <v>45254</v>
      </c>
      <c r="B2342" s="5">
        <f t="shared" si="813"/>
        <v>11</v>
      </c>
      <c r="C2342" s="5">
        <f t="shared" si="814"/>
        <v>2023</v>
      </c>
      <c r="D2342" s="88" t="s">
        <v>2244</v>
      </c>
      <c r="E2342" s="5" t="str">
        <f>VLOOKUP(F2342,'Set up'!$A$2:$C$48,2,FALSE)</f>
        <v>C00000042</v>
      </c>
      <c r="F2342" s="1" t="s">
        <v>2014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15"/>
        <v>45254</v>
      </c>
      <c r="L2342" s="5">
        <f t="shared" si="816"/>
        <v>11</v>
      </c>
      <c r="M2342" s="5">
        <f t="shared" si="817"/>
        <v>2023</v>
      </c>
      <c r="N2342" s="96">
        <v>936</v>
      </c>
      <c r="P2342" s="6">
        <f t="shared" si="810"/>
        <v>936</v>
      </c>
      <c r="Q2342" s="7">
        <f t="shared" si="812"/>
        <v>3889760.2500000023</v>
      </c>
      <c r="R2342" s="44" t="str">
        <f>VLOOKUP(F2342,'Set up'!$A$2:$E$48,5,FALSE)</f>
        <v>Trsf</v>
      </c>
    </row>
    <row r="2343" spans="1:18" ht="15" customHeight="1" x14ac:dyDescent="0.35">
      <c r="A2343" s="4">
        <v>45254</v>
      </c>
      <c r="B2343" s="5">
        <f t="shared" si="813"/>
        <v>11</v>
      </c>
      <c r="C2343" s="5">
        <f t="shared" si="814"/>
        <v>2023</v>
      </c>
      <c r="D2343" s="88" t="s">
        <v>2244</v>
      </c>
      <c r="E2343" s="5" t="str">
        <f>VLOOKUP(F2343,'Set up'!$A$2:$C$48,2,FALSE)</f>
        <v>C00000042</v>
      </c>
      <c r="F2343" s="1" t="s">
        <v>2014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15"/>
        <v>45254</v>
      </c>
      <c r="L2343" s="5">
        <f t="shared" si="816"/>
        <v>11</v>
      </c>
      <c r="M2343" s="5">
        <f t="shared" si="817"/>
        <v>2023</v>
      </c>
      <c r="N2343" s="96">
        <v>1000</v>
      </c>
      <c r="P2343" s="6">
        <f t="shared" si="810"/>
        <v>1000</v>
      </c>
      <c r="Q2343" s="7">
        <f t="shared" si="812"/>
        <v>3890760.2500000023</v>
      </c>
      <c r="R2343" s="44" t="str">
        <f>VLOOKUP(F2343,'Set up'!$A$2:$E$48,5,FALSE)</f>
        <v>Trsf</v>
      </c>
    </row>
    <row r="2344" spans="1:18" ht="15" hidden="1" customHeight="1" x14ac:dyDescent="0.35">
      <c r="A2344" s="4">
        <v>45255</v>
      </c>
      <c r="B2344" s="5">
        <f t="shared" si="813"/>
        <v>11</v>
      </c>
      <c r="C2344" s="5">
        <f t="shared" si="814"/>
        <v>2023</v>
      </c>
      <c r="D2344" s="88" t="s">
        <v>2245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15"/>
        <v>45255</v>
      </c>
      <c r="L2344" s="5">
        <f t="shared" si="816"/>
        <v>11</v>
      </c>
      <c r="M2344" s="5">
        <f t="shared" si="817"/>
        <v>2023</v>
      </c>
      <c r="N2344" s="96">
        <v>1738</v>
      </c>
      <c r="P2344" s="6">
        <f t="shared" si="810"/>
        <v>1738</v>
      </c>
      <c r="Q2344" s="7">
        <f t="shared" si="812"/>
        <v>3892498.2500000023</v>
      </c>
      <c r="R2344" s="44" t="str">
        <f>VLOOKUP(F2344,'Set up'!$A$2:$E$48,5,FALSE)</f>
        <v>PD Chq</v>
      </c>
    </row>
    <row r="2345" spans="1:18" ht="15" hidden="1" customHeight="1" x14ac:dyDescent="0.35">
      <c r="A2345" s="4">
        <v>45255</v>
      </c>
      <c r="B2345" s="5">
        <f t="shared" si="813"/>
        <v>11</v>
      </c>
      <c r="C2345" s="5">
        <f t="shared" si="814"/>
        <v>2023</v>
      </c>
      <c r="D2345" s="88" t="s">
        <v>2245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15"/>
        <v>45255</v>
      </c>
      <c r="L2345" s="5">
        <f t="shared" si="816"/>
        <v>11</v>
      </c>
      <c r="M2345" s="5">
        <f t="shared" si="817"/>
        <v>2023</v>
      </c>
      <c r="N2345" s="96">
        <v>450</v>
      </c>
      <c r="P2345" s="6">
        <f t="shared" si="810"/>
        <v>450</v>
      </c>
      <c r="Q2345" s="7">
        <f t="shared" si="812"/>
        <v>3892948.2500000023</v>
      </c>
      <c r="R2345" s="44" t="str">
        <f>VLOOKUP(F2345,'Set up'!$A$2:$E$48,5,FALSE)</f>
        <v>PD Chq</v>
      </c>
    </row>
    <row r="2346" spans="1:18" ht="15" hidden="1" customHeight="1" x14ac:dyDescent="0.35">
      <c r="A2346" s="4">
        <v>45255</v>
      </c>
      <c r="B2346" s="5">
        <f t="shared" si="813"/>
        <v>11</v>
      </c>
      <c r="C2346" s="5">
        <f t="shared" si="814"/>
        <v>2023</v>
      </c>
      <c r="D2346" s="88" t="s">
        <v>2245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15"/>
        <v>45255</v>
      </c>
      <c r="L2346" s="5">
        <f t="shared" si="816"/>
        <v>11</v>
      </c>
      <c r="M2346" s="5">
        <f t="shared" si="817"/>
        <v>2023</v>
      </c>
      <c r="N2346" s="96">
        <v>225</v>
      </c>
      <c r="P2346" s="6">
        <f t="shared" si="810"/>
        <v>225</v>
      </c>
      <c r="Q2346" s="7">
        <f t="shared" si="812"/>
        <v>3893173.2500000023</v>
      </c>
      <c r="R2346" s="44" t="str">
        <f>VLOOKUP(F2346,'Set up'!$A$2:$E$48,5,FALSE)</f>
        <v>PD Chq</v>
      </c>
    </row>
    <row r="2347" spans="1:18" ht="15" hidden="1" customHeight="1" x14ac:dyDescent="0.35">
      <c r="A2347" s="4">
        <v>45255</v>
      </c>
      <c r="B2347" s="5">
        <f t="shared" si="813"/>
        <v>11</v>
      </c>
      <c r="C2347" s="5">
        <f t="shared" si="814"/>
        <v>2023</v>
      </c>
      <c r="D2347" s="88" t="s">
        <v>2245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15"/>
        <v>45255</v>
      </c>
      <c r="L2347" s="5">
        <f t="shared" si="816"/>
        <v>11</v>
      </c>
      <c r="M2347" s="5">
        <f t="shared" si="817"/>
        <v>2023</v>
      </c>
      <c r="N2347" s="96">
        <v>95</v>
      </c>
      <c r="P2347" s="6">
        <f t="shared" si="810"/>
        <v>95</v>
      </c>
      <c r="Q2347" s="7">
        <f t="shared" si="812"/>
        <v>3893268.2500000023</v>
      </c>
      <c r="R2347" s="44" t="str">
        <f>VLOOKUP(F2347,'Set up'!$A$2:$E$48,5,FALSE)</f>
        <v>PD Chq</v>
      </c>
    </row>
    <row r="2348" spans="1:18" ht="15" hidden="1" customHeight="1" x14ac:dyDescent="0.35">
      <c r="A2348" s="4">
        <v>45257</v>
      </c>
      <c r="B2348" s="5">
        <f t="shared" si="813"/>
        <v>11</v>
      </c>
      <c r="C2348" s="5">
        <f t="shared" si="814"/>
        <v>2023</v>
      </c>
      <c r="D2348" s="88" t="s">
        <v>2246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15"/>
        <v>45257</v>
      </c>
      <c r="L2348" s="5">
        <f t="shared" si="816"/>
        <v>11</v>
      </c>
      <c r="M2348" s="5">
        <f t="shared" si="817"/>
        <v>2023</v>
      </c>
      <c r="N2348" s="96">
        <v>3476</v>
      </c>
      <c r="P2348" s="6">
        <f t="shared" si="810"/>
        <v>3476</v>
      </c>
      <c r="Q2348" s="7">
        <f t="shared" si="812"/>
        <v>3896744.2500000023</v>
      </c>
      <c r="R2348" s="44" t="str">
        <f>VLOOKUP(F2348,'Set up'!$A$2:$E$48,5,FALSE)</f>
        <v>Trsf</v>
      </c>
    </row>
    <row r="2349" spans="1:18" ht="15" hidden="1" customHeight="1" x14ac:dyDescent="0.35">
      <c r="A2349" s="4">
        <v>45257</v>
      </c>
      <c r="B2349" s="5">
        <f t="shared" si="813"/>
        <v>11</v>
      </c>
      <c r="C2349" s="5">
        <f t="shared" si="814"/>
        <v>2023</v>
      </c>
      <c r="D2349" s="88" t="s">
        <v>2246</v>
      </c>
      <c r="E2349" s="5" t="str">
        <f>VLOOKUP(F2349,'Set up'!$A$2:$C$48,2,FALSE)</f>
        <v>C00000027</v>
      </c>
      <c r="F2349" s="1" t="s">
        <v>860</v>
      </c>
      <c r="G2349" s="99" t="s">
        <v>2112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15"/>
        <v>45257</v>
      </c>
      <c r="L2349" s="5">
        <f t="shared" si="816"/>
        <v>11</v>
      </c>
      <c r="M2349" s="5">
        <f t="shared" si="817"/>
        <v>2023</v>
      </c>
      <c r="N2349" s="96">
        <v>281.60000000000002</v>
      </c>
      <c r="P2349" s="6">
        <f t="shared" si="810"/>
        <v>281.60000000000002</v>
      </c>
      <c r="Q2349" s="7">
        <f t="shared" si="812"/>
        <v>3897025.8500000024</v>
      </c>
      <c r="R2349" s="44" t="str">
        <f>VLOOKUP(F2349,'Set up'!$A$2:$E$48,5,FALSE)</f>
        <v>Trsf</v>
      </c>
    </row>
    <row r="2350" spans="1:18" ht="15" hidden="1" customHeight="1" x14ac:dyDescent="0.35">
      <c r="A2350" s="4">
        <v>45257</v>
      </c>
      <c r="B2350" s="5">
        <f t="shared" si="813"/>
        <v>11</v>
      </c>
      <c r="C2350" s="5">
        <f t="shared" si="814"/>
        <v>2023</v>
      </c>
      <c r="D2350" s="88" t="s">
        <v>2246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15"/>
        <v>45257</v>
      </c>
      <c r="L2350" s="5">
        <f t="shared" si="816"/>
        <v>11</v>
      </c>
      <c r="M2350" s="5">
        <f t="shared" si="817"/>
        <v>2023</v>
      </c>
      <c r="N2350" s="96">
        <v>170</v>
      </c>
      <c r="P2350" s="6">
        <f t="shared" si="810"/>
        <v>170</v>
      </c>
      <c r="Q2350" s="7">
        <f t="shared" si="812"/>
        <v>3897195.8500000024</v>
      </c>
      <c r="R2350" s="44" t="str">
        <f>VLOOKUP(F2350,'Set up'!$A$2:$E$48,5,FALSE)</f>
        <v>Trsf</v>
      </c>
    </row>
    <row r="2351" spans="1:18" ht="15" hidden="1" customHeight="1" x14ac:dyDescent="0.35">
      <c r="A2351" s="4">
        <v>45257</v>
      </c>
      <c r="B2351" s="5">
        <f t="shared" si="813"/>
        <v>11</v>
      </c>
      <c r="C2351" s="5">
        <f t="shared" si="814"/>
        <v>2023</v>
      </c>
      <c r="D2351" s="88" t="s">
        <v>2246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15"/>
        <v>45257</v>
      </c>
      <c r="L2351" s="5">
        <f t="shared" si="816"/>
        <v>11</v>
      </c>
      <c r="M2351" s="5">
        <f t="shared" si="817"/>
        <v>2023</v>
      </c>
      <c r="N2351" s="96">
        <v>1059.5</v>
      </c>
      <c r="P2351" s="6">
        <f t="shared" si="810"/>
        <v>1059.5</v>
      </c>
      <c r="Q2351" s="7">
        <f t="shared" si="812"/>
        <v>3898255.3500000024</v>
      </c>
      <c r="R2351" s="44" t="str">
        <f>VLOOKUP(F2351,'Set up'!$A$2:$E$48,5,FALSE)</f>
        <v>Trsf</v>
      </c>
    </row>
    <row r="2352" spans="1:18" ht="15" customHeight="1" x14ac:dyDescent="0.35">
      <c r="A2352" s="4">
        <v>45258</v>
      </c>
      <c r="B2352" s="5">
        <f t="shared" si="813"/>
        <v>11</v>
      </c>
      <c r="C2352" s="5">
        <f t="shared" si="814"/>
        <v>2023</v>
      </c>
      <c r="D2352" s="88" t="s">
        <v>2247</v>
      </c>
      <c r="E2352" s="5" t="str">
        <f>VLOOKUP(F2352,'Set up'!$A$2:$C$48,2,FALSE)</f>
        <v>C00000042</v>
      </c>
      <c r="F2352" s="1" t="s">
        <v>2014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15"/>
        <v>45258</v>
      </c>
      <c r="L2352" s="5">
        <f t="shared" si="816"/>
        <v>11</v>
      </c>
      <c r="M2352" s="5">
        <f t="shared" si="817"/>
        <v>2023</v>
      </c>
      <c r="N2352" s="96">
        <v>187.5</v>
      </c>
      <c r="P2352" s="6">
        <f t="shared" si="810"/>
        <v>187.5</v>
      </c>
      <c r="Q2352" s="7">
        <f t="shared" si="812"/>
        <v>3898442.8500000024</v>
      </c>
      <c r="R2352" s="44" t="str">
        <f>VLOOKUP(F2352,'Set up'!$A$2:$E$48,5,FALSE)</f>
        <v>Trsf</v>
      </c>
    </row>
    <row r="2353" spans="1:18" ht="15" customHeight="1" x14ac:dyDescent="0.35">
      <c r="A2353" s="4">
        <v>45258</v>
      </c>
      <c r="B2353" s="5">
        <f t="shared" si="813"/>
        <v>11</v>
      </c>
      <c r="C2353" s="5">
        <f t="shared" si="814"/>
        <v>2023</v>
      </c>
      <c r="D2353" s="88" t="s">
        <v>2248</v>
      </c>
      <c r="E2353" s="5" t="str">
        <f>VLOOKUP(F2353,'Set up'!$A$2:$C$48,2,FALSE)</f>
        <v>C00000042</v>
      </c>
      <c r="F2353" s="1" t="s">
        <v>2014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15"/>
        <v>45258</v>
      </c>
      <c r="L2353" s="5">
        <f t="shared" si="816"/>
        <v>11</v>
      </c>
      <c r="M2353" s="5">
        <f t="shared" si="817"/>
        <v>2023</v>
      </c>
      <c r="N2353" s="96">
        <v>4818</v>
      </c>
      <c r="P2353" s="6">
        <f t="shared" si="810"/>
        <v>4818</v>
      </c>
      <c r="Q2353" s="7">
        <f t="shared" si="812"/>
        <v>3903260.8500000024</v>
      </c>
      <c r="R2353" s="44" t="str">
        <f>VLOOKUP(F2353,'Set up'!$A$2:$E$48,5,FALSE)</f>
        <v>Trsf</v>
      </c>
    </row>
    <row r="2354" spans="1:18" ht="15" customHeight="1" x14ac:dyDescent="0.35">
      <c r="A2354" s="4">
        <v>45258</v>
      </c>
      <c r="B2354" s="5">
        <f t="shared" si="813"/>
        <v>11</v>
      </c>
      <c r="C2354" s="5">
        <f t="shared" si="814"/>
        <v>2023</v>
      </c>
      <c r="D2354" s="88" t="s">
        <v>2248</v>
      </c>
      <c r="E2354" s="5" t="str">
        <f>VLOOKUP(F2354,'Set up'!$A$2:$C$48,2,FALSE)</f>
        <v>C00000042</v>
      </c>
      <c r="F2354" s="1" t="s">
        <v>2014</v>
      </c>
      <c r="G2354" s="99" t="s">
        <v>2110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15"/>
        <v>45258</v>
      </c>
      <c r="L2354" s="5">
        <f t="shared" si="816"/>
        <v>11</v>
      </c>
      <c r="M2354" s="5">
        <f t="shared" si="817"/>
        <v>2023</v>
      </c>
      <c r="N2354" s="96">
        <v>1931.4</v>
      </c>
      <c r="P2354" s="6">
        <f t="shared" si="810"/>
        <v>1931.4</v>
      </c>
      <c r="Q2354" s="7">
        <f t="shared" si="812"/>
        <v>3905192.2500000023</v>
      </c>
      <c r="R2354" s="44" t="str">
        <f>VLOOKUP(F2354,'Set up'!$A$2:$E$48,5,FALSE)</f>
        <v>Trsf</v>
      </c>
    </row>
    <row r="2355" spans="1:18" ht="15" customHeight="1" x14ac:dyDescent="0.35">
      <c r="A2355" s="4">
        <v>45258</v>
      </c>
      <c r="B2355" s="5">
        <f t="shared" si="813"/>
        <v>11</v>
      </c>
      <c r="C2355" s="5">
        <f t="shared" si="814"/>
        <v>2023</v>
      </c>
      <c r="D2355" s="88" t="s">
        <v>2248</v>
      </c>
      <c r="E2355" s="5" t="str">
        <f>VLOOKUP(F2355,'Set up'!$A$2:$C$48,2,FALSE)</f>
        <v>C00000042</v>
      </c>
      <c r="F2355" s="1" t="s">
        <v>2014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15"/>
        <v>45258</v>
      </c>
      <c r="L2355" s="5">
        <f t="shared" si="816"/>
        <v>11</v>
      </c>
      <c r="M2355" s="5">
        <f t="shared" si="817"/>
        <v>2023</v>
      </c>
      <c r="N2355" s="96">
        <v>936</v>
      </c>
      <c r="P2355" s="6">
        <f t="shared" si="810"/>
        <v>936</v>
      </c>
      <c r="Q2355" s="7">
        <f t="shared" si="812"/>
        <v>3906128.2500000023</v>
      </c>
      <c r="R2355" s="44" t="str">
        <f>VLOOKUP(F2355,'Set up'!$A$2:$E$48,5,FALSE)</f>
        <v>Trsf</v>
      </c>
    </row>
    <row r="2356" spans="1:18" ht="15" customHeight="1" x14ac:dyDescent="0.35">
      <c r="A2356" s="4">
        <v>45258</v>
      </c>
      <c r="B2356" s="5">
        <f t="shared" si="813"/>
        <v>11</v>
      </c>
      <c r="C2356" s="5">
        <f t="shared" si="814"/>
        <v>2023</v>
      </c>
      <c r="D2356" s="88" t="s">
        <v>2248</v>
      </c>
      <c r="E2356" s="5" t="str">
        <f>VLOOKUP(F2356,'Set up'!$A$2:$C$48,2,FALSE)</f>
        <v>C00000042</v>
      </c>
      <c r="F2356" s="1" t="s">
        <v>2014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15"/>
        <v>45258</v>
      </c>
      <c r="L2356" s="5">
        <f t="shared" si="816"/>
        <v>11</v>
      </c>
      <c r="M2356" s="5">
        <f t="shared" si="817"/>
        <v>2023</v>
      </c>
      <c r="N2356" s="96">
        <v>380</v>
      </c>
      <c r="P2356" s="6">
        <f t="shared" si="810"/>
        <v>380</v>
      </c>
      <c r="Q2356" s="7">
        <f t="shared" si="812"/>
        <v>3906508.2500000023</v>
      </c>
      <c r="R2356" s="44" t="str">
        <f>VLOOKUP(F2356,'Set up'!$A$2:$E$48,5,FALSE)</f>
        <v>Trsf</v>
      </c>
    </row>
    <row r="2357" spans="1:18" ht="15" hidden="1" customHeight="1" x14ac:dyDescent="0.35">
      <c r="A2357" s="4">
        <v>45259</v>
      </c>
      <c r="B2357" s="5">
        <f t="shared" si="813"/>
        <v>11</v>
      </c>
      <c r="C2357" s="5">
        <f t="shared" si="814"/>
        <v>2023</v>
      </c>
      <c r="D2357" s="88" t="s">
        <v>2249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15"/>
        <v>45259</v>
      </c>
      <c r="L2357" s="5">
        <f t="shared" si="816"/>
        <v>11</v>
      </c>
      <c r="M2357" s="5">
        <f t="shared" si="817"/>
        <v>2023</v>
      </c>
      <c r="N2357" s="96">
        <v>1738</v>
      </c>
      <c r="P2357" s="6">
        <f t="shared" si="810"/>
        <v>1738</v>
      </c>
      <c r="Q2357" s="7">
        <f t="shared" si="812"/>
        <v>3908246.2500000023</v>
      </c>
      <c r="R2357" s="44" t="str">
        <f>VLOOKUP(F2357,'Set up'!$A$2:$E$48,5,FALSE)</f>
        <v>Trsf</v>
      </c>
    </row>
    <row r="2358" spans="1:18" ht="15" hidden="1" customHeight="1" x14ac:dyDescent="0.35">
      <c r="A2358" s="4">
        <v>45259</v>
      </c>
      <c r="B2358" s="5">
        <f t="shared" si="813"/>
        <v>11</v>
      </c>
      <c r="C2358" s="5">
        <f t="shared" si="814"/>
        <v>2023</v>
      </c>
      <c r="D2358" s="88" t="s">
        <v>2249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15"/>
        <v>45259</v>
      </c>
      <c r="L2358" s="5">
        <f t="shared" si="816"/>
        <v>11</v>
      </c>
      <c r="M2358" s="5">
        <f t="shared" si="817"/>
        <v>2023</v>
      </c>
      <c r="N2358" s="96">
        <v>405</v>
      </c>
      <c r="P2358" s="6">
        <f t="shared" si="810"/>
        <v>405</v>
      </c>
      <c r="Q2358" s="7">
        <f t="shared" si="812"/>
        <v>3908651.2500000023</v>
      </c>
      <c r="R2358" s="44" t="str">
        <f>VLOOKUP(F2358,'Set up'!$A$2:$E$48,5,FALSE)</f>
        <v>Trsf</v>
      </c>
    </row>
    <row r="2359" spans="1:18" ht="15" hidden="1" customHeight="1" x14ac:dyDescent="0.35">
      <c r="A2359" s="4">
        <v>45259</v>
      </c>
      <c r="B2359" s="5">
        <f t="shared" si="813"/>
        <v>11</v>
      </c>
      <c r="C2359" s="5">
        <f t="shared" si="814"/>
        <v>2023</v>
      </c>
      <c r="D2359" s="88" t="s">
        <v>2249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15"/>
        <v>45259</v>
      </c>
      <c r="L2359" s="5">
        <f t="shared" si="816"/>
        <v>11</v>
      </c>
      <c r="M2359" s="5">
        <f t="shared" si="817"/>
        <v>2023</v>
      </c>
      <c r="N2359" s="96">
        <v>187.5</v>
      </c>
      <c r="P2359" s="6">
        <f t="shared" si="810"/>
        <v>187.5</v>
      </c>
      <c r="Q2359" s="7">
        <f t="shared" si="812"/>
        <v>3908838.7500000023</v>
      </c>
      <c r="R2359" s="44" t="str">
        <f>VLOOKUP(F2359,'Set up'!$A$2:$E$48,5,FALSE)</f>
        <v>Trsf</v>
      </c>
    </row>
    <row r="2360" spans="1:18" ht="15" hidden="1" customHeight="1" x14ac:dyDescent="0.35">
      <c r="A2360" s="4">
        <v>45259</v>
      </c>
      <c r="B2360" s="5">
        <f t="shared" si="813"/>
        <v>11</v>
      </c>
      <c r="C2360" s="5">
        <f t="shared" si="814"/>
        <v>2023</v>
      </c>
      <c r="D2360" s="88" t="s">
        <v>2249</v>
      </c>
      <c r="E2360" s="5" t="str">
        <f>VLOOKUP(F2360,'Set up'!$A$2:$C$48,2,FALSE)</f>
        <v>C00000019</v>
      </c>
      <c r="F2360" s="1" t="s">
        <v>401</v>
      </c>
      <c r="G2360" s="99" t="s">
        <v>2130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15"/>
        <v>45259</v>
      </c>
      <c r="L2360" s="5">
        <f t="shared" si="816"/>
        <v>11</v>
      </c>
      <c r="M2360" s="5">
        <f t="shared" si="817"/>
        <v>2023</v>
      </c>
      <c r="N2360" s="96">
        <v>283.8</v>
      </c>
      <c r="P2360" s="6">
        <f t="shared" si="810"/>
        <v>283.8</v>
      </c>
      <c r="Q2360" s="7">
        <f t="shared" si="812"/>
        <v>3909122.5500000021</v>
      </c>
      <c r="R2360" s="44" t="str">
        <f>VLOOKUP(F2360,'Set up'!$A$2:$E$48,5,FALSE)</f>
        <v>Trsf</v>
      </c>
    </row>
    <row r="2361" spans="1:18" ht="15" hidden="1" customHeight="1" x14ac:dyDescent="0.35">
      <c r="A2361" s="4">
        <v>45259</v>
      </c>
      <c r="B2361" s="5">
        <f t="shared" si="813"/>
        <v>11</v>
      </c>
      <c r="C2361" s="5">
        <f t="shared" si="814"/>
        <v>2023</v>
      </c>
      <c r="D2361" s="88" t="s">
        <v>2249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15"/>
        <v>45259</v>
      </c>
      <c r="L2361" s="5">
        <f t="shared" si="816"/>
        <v>11</v>
      </c>
      <c r="M2361" s="5">
        <f t="shared" si="817"/>
        <v>2023</v>
      </c>
      <c r="N2361" s="96">
        <v>390</v>
      </c>
      <c r="P2361" s="6">
        <f t="shared" si="810"/>
        <v>390</v>
      </c>
      <c r="Q2361" s="7">
        <f t="shared" si="812"/>
        <v>3909512.5500000021</v>
      </c>
      <c r="R2361" s="44" t="str">
        <f>VLOOKUP(F2361,'Set up'!$A$2:$E$48,5,FALSE)</f>
        <v>Trsf</v>
      </c>
    </row>
    <row r="2362" spans="1:18" ht="15" hidden="1" customHeight="1" x14ac:dyDescent="0.35">
      <c r="A2362" s="4">
        <v>45259</v>
      </c>
      <c r="B2362" s="5">
        <f t="shared" si="813"/>
        <v>11</v>
      </c>
      <c r="C2362" s="5">
        <f t="shared" si="814"/>
        <v>2023</v>
      </c>
      <c r="D2362" s="88" t="s">
        <v>2249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15"/>
        <v>45259</v>
      </c>
      <c r="L2362" s="5">
        <f t="shared" si="816"/>
        <v>11</v>
      </c>
      <c r="M2362" s="5">
        <f t="shared" si="817"/>
        <v>2023</v>
      </c>
      <c r="N2362" s="96">
        <v>420</v>
      </c>
      <c r="P2362" s="6">
        <f t="shared" si="810"/>
        <v>420</v>
      </c>
      <c r="Q2362" s="7">
        <f t="shared" si="812"/>
        <v>3909932.5500000021</v>
      </c>
      <c r="R2362" s="44" t="str">
        <f>VLOOKUP(F2362,'Set up'!$A$2:$E$48,5,FALSE)</f>
        <v>Trsf</v>
      </c>
    </row>
    <row r="2363" spans="1:18" ht="15" hidden="1" customHeight="1" x14ac:dyDescent="0.35">
      <c r="A2363" s="4">
        <v>45261</v>
      </c>
      <c r="B2363" s="5">
        <f t="shared" ref="B2363:B2426" si="818">MONTH(A2363)</f>
        <v>12</v>
      </c>
      <c r="C2363" s="5">
        <f t="shared" ref="C2363:C2426" si="819">YEAR(A2363)</f>
        <v>2023</v>
      </c>
      <c r="D2363" s="88" t="s">
        <v>2250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20">A2363+J2363</f>
        <v>45381</v>
      </c>
      <c r="L2363" s="5">
        <f t="shared" ref="L2363:L2426" si="821">MONTH(K2363)</f>
        <v>3</v>
      </c>
      <c r="M2363" s="5">
        <f t="shared" ref="M2363:M2426" si="822">YEAR(K2363)</f>
        <v>2024</v>
      </c>
      <c r="N2363" s="96">
        <v>9636</v>
      </c>
      <c r="P2363" s="6">
        <f t="shared" si="810"/>
        <v>9636</v>
      </c>
      <c r="Q2363" s="7">
        <f t="shared" si="812"/>
        <v>3919568.5500000021</v>
      </c>
      <c r="R2363" s="44" t="str">
        <f>VLOOKUP(F2363,'Set up'!$A$2:$E$48,5,FALSE)</f>
        <v>Trsf</v>
      </c>
    </row>
    <row r="2364" spans="1:18" ht="15" hidden="1" customHeight="1" x14ac:dyDescent="0.35">
      <c r="A2364" s="4">
        <v>45261</v>
      </c>
      <c r="B2364" s="5">
        <f t="shared" si="818"/>
        <v>12</v>
      </c>
      <c r="C2364" s="5">
        <f t="shared" si="819"/>
        <v>2023</v>
      </c>
      <c r="D2364" s="88" t="s">
        <v>2250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20"/>
        <v>45381</v>
      </c>
      <c r="L2364" s="5">
        <f t="shared" si="821"/>
        <v>3</v>
      </c>
      <c r="M2364" s="5">
        <f t="shared" si="822"/>
        <v>2024</v>
      </c>
      <c r="N2364" s="96">
        <v>1740</v>
      </c>
      <c r="P2364" s="6">
        <f t="shared" si="810"/>
        <v>1740</v>
      </c>
      <c r="Q2364" s="7">
        <f t="shared" si="812"/>
        <v>3921308.5500000021</v>
      </c>
      <c r="R2364" s="44" t="str">
        <f>VLOOKUP(F2364,'Set up'!$A$2:$E$48,5,FALSE)</f>
        <v>Trsf</v>
      </c>
    </row>
    <row r="2365" spans="1:18" ht="15" hidden="1" customHeight="1" x14ac:dyDescent="0.35">
      <c r="A2365" s="4">
        <v>45261</v>
      </c>
      <c r="B2365" s="5">
        <f t="shared" si="818"/>
        <v>12</v>
      </c>
      <c r="C2365" s="5">
        <f t="shared" si="819"/>
        <v>2023</v>
      </c>
      <c r="D2365" s="88" t="s">
        <v>2250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20"/>
        <v>45381</v>
      </c>
      <c r="L2365" s="5">
        <f t="shared" si="821"/>
        <v>3</v>
      </c>
      <c r="M2365" s="5">
        <f t="shared" si="822"/>
        <v>2024</v>
      </c>
      <c r="N2365" s="96">
        <v>575</v>
      </c>
      <c r="P2365" s="6">
        <f t="shared" si="810"/>
        <v>575</v>
      </c>
      <c r="Q2365" s="7">
        <f t="shared" si="812"/>
        <v>3921883.5500000021</v>
      </c>
      <c r="R2365" s="44" t="str">
        <f>VLOOKUP(F2365,'Set up'!$A$2:$E$48,5,FALSE)</f>
        <v>Trsf</v>
      </c>
    </row>
    <row r="2366" spans="1:18" ht="15" hidden="1" customHeight="1" x14ac:dyDescent="0.35">
      <c r="A2366" s="4">
        <v>45261</v>
      </c>
      <c r="B2366" s="5">
        <f t="shared" si="818"/>
        <v>12</v>
      </c>
      <c r="C2366" s="5">
        <f t="shared" si="819"/>
        <v>2023</v>
      </c>
      <c r="D2366" s="88" t="s">
        <v>2250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20"/>
        <v>45381</v>
      </c>
      <c r="L2366" s="5">
        <f t="shared" si="821"/>
        <v>3</v>
      </c>
      <c r="M2366" s="5">
        <f t="shared" si="822"/>
        <v>2024</v>
      </c>
      <c r="N2366" s="96">
        <v>420</v>
      </c>
      <c r="P2366" s="6">
        <f t="shared" si="810"/>
        <v>420</v>
      </c>
      <c r="Q2366" s="7">
        <f t="shared" si="812"/>
        <v>3922303.5500000021</v>
      </c>
      <c r="R2366" s="44" t="str">
        <f>VLOOKUP(F2366,'Set up'!$A$2:$E$48,5,FALSE)</f>
        <v>Trsf</v>
      </c>
    </row>
    <row r="2367" spans="1:18" ht="15" hidden="1" customHeight="1" x14ac:dyDescent="0.35">
      <c r="A2367" s="4">
        <v>45261</v>
      </c>
      <c r="B2367" s="5">
        <f t="shared" si="818"/>
        <v>12</v>
      </c>
      <c r="C2367" s="5">
        <f t="shared" si="819"/>
        <v>2023</v>
      </c>
      <c r="D2367" s="88" t="s">
        <v>2250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20"/>
        <v>45381</v>
      </c>
      <c r="L2367" s="5">
        <f t="shared" si="821"/>
        <v>3</v>
      </c>
      <c r="M2367" s="5">
        <f t="shared" si="822"/>
        <v>2024</v>
      </c>
      <c r="N2367" s="96">
        <v>230.4</v>
      </c>
      <c r="P2367" s="6">
        <f t="shared" si="810"/>
        <v>230.4</v>
      </c>
      <c r="Q2367" s="7">
        <f t="shared" si="812"/>
        <v>3922533.950000002</v>
      </c>
      <c r="R2367" s="44" t="str">
        <f>VLOOKUP(F2367,'Set up'!$A$2:$E$48,5,FALSE)</f>
        <v>Trsf</v>
      </c>
    </row>
    <row r="2368" spans="1:18" ht="15" hidden="1" customHeight="1" x14ac:dyDescent="0.35">
      <c r="A2368" s="4">
        <v>45261</v>
      </c>
      <c r="B2368" s="5">
        <f t="shared" si="818"/>
        <v>12</v>
      </c>
      <c r="C2368" s="5">
        <f t="shared" si="819"/>
        <v>2023</v>
      </c>
      <c r="D2368" s="88" t="s">
        <v>2250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20"/>
        <v>45381</v>
      </c>
      <c r="L2368" s="5">
        <f t="shared" si="821"/>
        <v>3</v>
      </c>
      <c r="M2368" s="5">
        <f t="shared" si="822"/>
        <v>2024</v>
      </c>
      <c r="N2368" s="96">
        <v>395</v>
      </c>
      <c r="P2368" s="6">
        <f t="shared" si="810"/>
        <v>395</v>
      </c>
      <c r="Q2368" s="7">
        <f t="shared" si="812"/>
        <v>3922928.950000002</v>
      </c>
      <c r="R2368" s="44" t="str">
        <f>VLOOKUP(F2368,'Set up'!$A$2:$E$48,5,FALSE)</f>
        <v>Trsf</v>
      </c>
    </row>
    <row r="2369" spans="1:19" ht="15" customHeight="1" x14ac:dyDescent="0.35">
      <c r="A2369" s="4">
        <v>45261</v>
      </c>
      <c r="B2369" s="5">
        <f t="shared" si="818"/>
        <v>12</v>
      </c>
      <c r="C2369" s="5">
        <f t="shared" si="819"/>
        <v>2023</v>
      </c>
      <c r="D2369" s="88" t="s">
        <v>2251</v>
      </c>
      <c r="E2369" s="5" t="str">
        <f>VLOOKUP(F2369,'Set up'!$A$2:$C$48,2,FALSE)</f>
        <v>C00000042</v>
      </c>
      <c r="F2369" s="1" t="s">
        <v>2014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20"/>
        <v>45261</v>
      </c>
      <c r="L2369" s="5">
        <f t="shared" si="821"/>
        <v>12</v>
      </c>
      <c r="M2369" s="5">
        <f t="shared" si="822"/>
        <v>2023</v>
      </c>
      <c r="N2369" s="96">
        <v>125</v>
      </c>
      <c r="P2369" s="6">
        <f t="shared" si="810"/>
        <v>125</v>
      </c>
      <c r="Q2369" s="7">
        <f t="shared" si="812"/>
        <v>3923053.950000002</v>
      </c>
      <c r="R2369" s="44" t="str">
        <f>VLOOKUP(F2369,'Set up'!$A$2:$E$48,5,FALSE)</f>
        <v>Trsf</v>
      </c>
    </row>
    <row r="2370" spans="1:19" ht="15" customHeight="1" x14ac:dyDescent="0.35">
      <c r="A2370" s="4">
        <v>45261</v>
      </c>
      <c r="B2370" s="5">
        <f t="shared" si="818"/>
        <v>12</v>
      </c>
      <c r="C2370" s="5">
        <f t="shared" si="819"/>
        <v>2023</v>
      </c>
      <c r="D2370" s="88" t="s">
        <v>2252</v>
      </c>
      <c r="E2370" s="5" t="str">
        <f>VLOOKUP(F2370,'Set up'!$A$2:$C$48,2,FALSE)</f>
        <v>C00000042</v>
      </c>
      <c r="F2370" s="1" t="s">
        <v>2014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20"/>
        <v>45261</v>
      </c>
      <c r="L2370" s="5">
        <f t="shared" si="821"/>
        <v>12</v>
      </c>
      <c r="M2370" s="5">
        <f t="shared" si="822"/>
        <v>2023</v>
      </c>
      <c r="N2370" s="96">
        <v>3212</v>
      </c>
      <c r="P2370" s="6">
        <f t="shared" si="810"/>
        <v>3212</v>
      </c>
      <c r="Q2370" s="7">
        <f t="shared" si="812"/>
        <v>3926265.950000002</v>
      </c>
      <c r="R2370" s="44" t="str">
        <f>VLOOKUP(F2370,'Set up'!$A$2:$E$48,5,FALSE)</f>
        <v>Trsf</v>
      </c>
    </row>
    <row r="2371" spans="1:19" ht="15" customHeight="1" x14ac:dyDescent="0.35">
      <c r="A2371" s="4">
        <v>45261</v>
      </c>
      <c r="B2371" s="5">
        <f t="shared" si="818"/>
        <v>12</v>
      </c>
      <c r="C2371" s="5">
        <f t="shared" si="819"/>
        <v>2023</v>
      </c>
      <c r="D2371" s="88" t="s">
        <v>2252</v>
      </c>
      <c r="E2371" s="5" t="str">
        <f>VLOOKUP(F2371,'Set up'!$A$2:$C$48,2,FALSE)</f>
        <v>C00000042</v>
      </c>
      <c r="F2371" s="1" t="s">
        <v>2014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20"/>
        <v>45261</v>
      </c>
      <c r="L2371" s="5">
        <f t="shared" si="821"/>
        <v>12</v>
      </c>
      <c r="M2371" s="5">
        <f t="shared" si="822"/>
        <v>2023</v>
      </c>
      <c r="N2371" s="96">
        <v>870</v>
      </c>
      <c r="P2371" s="6">
        <f t="shared" si="810"/>
        <v>870</v>
      </c>
      <c r="Q2371" s="7">
        <f t="shared" si="812"/>
        <v>3927135.950000002</v>
      </c>
      <c r="R2371" s="44" t="str">
        <f>VLOOKUP(F2371,'Set up'!$A$2:$E$48,5,FALSE)</f>
        <v>Trsf</v>
      </c>
    </row>
    <row r="2372" spans="1:19" ht="15" customHeight="1" x14ac:dyDescent="0.35">
      <c r="A2372" s="4">
        <v>45261</v>
      </c>
      <c r="B2372" s="5">
        <f t="shared" si="818"/>
        <v>12</v>
      </c>
      <c r="C2372" s="5">
        <f t="shared" si="819"/>
        <v>2023</v>
      </c>
      <c r="D2372" s="88" t="s">
        <v>2252</v>
      </c>
      <c r="E2372" s="5" t="str">
        <f>VLOOKUP(F2372,'Set up'!$A$2:$C$48,2,FALSE)</f>
        <v>C00000042</v>
      </c>
      <c r="F2372" s="1" t="s">
        <v>2014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20"/>
        <v>45261</v>
      </c>
      <c r="L2372" s="5">
        <f t="shared" si="821"/>
        <v>12</v>
      </c>
      <c r="M2372" s="5">
        <f t="shared" si="822"/>
        <v>2023</v>
      </c>
      <c r="N2372" s="96">
        <v>702</v>
      </c>
      <c r="P2372" s="6">
        <f t="shared" si="810"/>
        <v>702</v>
      </c>
      <c r="Q2372" s="7">
        <f t="shared" si="812"/>
        <v>3927837.950000002</v>
      </c>
      <c r="R2372" s="44" t="str">
        <f>VLOOKUP(F2372,'Set up'!$A$2:$E$48,5,FALSE)</f>
        <v>Trsf</v>
      </c>
    </row>
    <row r="2373" spans="1:19" ht="15" hidden="1" customHeight="1" x14ac:dyDescent="0.35">
      <c r="A2373" s="4">
        <v>45261</v>
      </c>
      <c r="B2373" s="5">
        <f t="shared" si="818"/>
        <v>12</v>
      </c>
      <c r="C2373" s="5">
        <f t="shared" si="819"/>
        <v>2023</v>
      </c>
      <c r="D2373" s="88" t="s">
        <v>2253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20"/>
        <v>45261</v>
      </c>
      <c r="L2373" s="5">
        <f t="shared" si="821"/>
        <v>12</v>
      </c>
      <c r="M2373" s="5">
        <f t="shared" si="822"/>
        <v>2023</v>
      </c>
      <c r="N2373" s="96">
        <v>237</v>
      </c>
      <c r="O2373" s="6">
        <f t="shared" ref="O2373:O2379" si="823">-N2373</f>
        <v>-237</v>
      </c>
      <c r="P2373" s="6">
        <f t="shared" si="810"/>
        <v>0</v>
      </c>
      <c r="Q2373" s="7">
        <f t="shared" si="812"/>
        <v>3928074.950000002</v>
      </c>
      <c r="R2373" s="44" t="str">
        <f>VLOOKUP(F2373,'Set up'!$A$2:$E$48,5,FALSE)</f>
        <v>Trsf</v>
      </c>
      <c r="S2373" s="1" t="s">
        <v>2290</v>
      </c>
    </row>
    <row r="2374" spans="1:19" ht="15" hidden="1" customHeight="1" x14ac:dyDescent="0.35">
      <c r="A2374" s="4">
        <v>45262</v>
      </c>
      <c r="B2374" s="5">
        <f t="shared" si="818"/>
        <v>12</v>
      </c>
      <c r="C2374" s="5">
        <f t="shared" si="819"/>
        <v>2023</v>
      </c>
      <c r="D2374" s="88" t="s">
        <v>2254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20"/>
        <v>45262</v>
      </c>
      <c r="L2374" s="5">
        <f t="shared" si="821"/>
        <v>12</v>
      </c>
      <c r="M2374" s="5">
        <f t="shared" si="822"/>
        <v>2023</v>
      </c>
      <c r="N2374" s="96">
        <v>1606</v>
      </c>
      <c r="O2374" s="6">
        <f t="shared" si="823"/>
        <v>-1606</v>
      </c>
      <c r="P2374" s="6">
        <f t="shared" si="810"/>
        <v>0</v>
      </c>
      <c r="Q2374" s="7">
        <f t="shared" si="812"/>
        <v>3929680.950000002</v>
      </c>
      <c r="R2374" s="44" t="str">
        <f>VLOOKUP(F2374,'Set up'!$A$2:$E$48,5,FALSE)</f>
        <v>Cash</v>
      </c>
      <c r="S2374" s="1" t="s">
        <v>2291</v>
      </c>
    </row>
    <row r="2375" spans="1:19" ht="15" hidden="1" customHeight="1" x14ac:dyDescent="0.35">
      <c r="A2375" s="4">
        <v>45262</v>
      </c>
      <c r="B2375" s="5">
        <f t="shared" si="818"/>
        <v>12</v>
      </c>
      <c r="C2375" s="5">
        <f t="shared" si="819"/>
        <v>2023</v>
      </c>
      <c r="D2375" s="88" t="s">
        <v>2254</v>
      </c>
      <c r="E2375" s="5" t="str">
        <f>VLOOKUP(F2375,'Set up'!$A$2:$C$48,2,FALSE)</f>
        <v>C00000014</v>
      </c>
      <c r="F2375" s="1" t="s">
        <v>263</v>
      </c>
      <c r="G2375" s="99" t="s">
        <v>2115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20"/>
        <v>45262</v>
      </c>
      <c r="L2375" s="5">
        <f t="shared" si="821"/>
        <v>12</v>
      </c>
      <c r="M2375" s="5">
        <f t="shared" si="822"/>
        <v>2023</v>
      </c>
      <c r="N2375" s="96">
        <v>1597.5</v>
      </c>
      <c r="O2375" s="6">
        <f t="shared" si="823"/>
        <v>-1597.5</v>
      </c>
      <c r="P2375" s="6">
        <f t="shared" si="810"/>
        <v>0</v>
      </c>
      <c r="Q2375" s="7">
        <f t="shared" si="812"/>
        <v>3931278.450000002</v>
      </c>
      <c r="R2375" s="44" t="str">
        <f>VLOOKUP(F2375,'Set up'!$A$2:$E$48,5,FALSE)</f>
        <v>Cash</v>
      </c>
      <c r="S2375" s="1" t="s">
        <v>2291</v>
      </c>
    </row>
    <row r="2376" spans="1:19" ht="15" hidden="1" customHeight="1" x14ac:dyDescent="0.35">
      <c r="A2376" s="4">
        <v>45262</v>
      </c>
      <c r="B2376" s="5">
        <f t="shared" si="818"/>
        <v>12</v>
      </c>
      <c r="C2376" s="5">
        <f t="shared" si="819"/>
        <v>2023</v>
      </c>
      <c r="D2376" s="88" t="s">
        <v>2254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20"/>
        <v>45262</v>
      </c>
      <c r="L2376" s="5">
        <f t="shared" si="821"/>
        <v>12</v>
      </c>
      <c r="M2376" s="5">
        <f t="shared" si="822"/>
        <v>2023</v>
      </c>
      <c r="N2376" s="96">
        <v>840</v>
      </c>
      <c r="O2376" s="6">
        <f t="shared" si="823"/>
        <v>-840</v>
      </c>
      <c r="P2376" s="6">
        <f t="shared" si="810"/>
        <v>0</v>
      </c>
      <c r="Q2376" s="7">
        <f t="shared" si="812"/>
        <v>3932118.450000002</v>
      </c>
      <c r="R2376" s="44" t="str">
        <f>VLOOKUP(F2376,'Set up'!$A$2:$E$48,5,FALSE)</f>
        <v>Cash</v>
      </c>
      <c r="S2376" s="1" t="s">
        <v>2291</v>
      </c>
    </row>
    <row r="2377" spans="1:19" ht="15" hidden="1" customHeight="1" x14ac:dyDescent="0.35">
      <c r="A2377" s="4">
        <v>45262</v>
      </c>
      <c r="B2377" s="5">
        <f t="shared" si="818"/>
        <v>12</v>
      </c>
      <c r="C2377" s="5">
        <f t="shared" si="819"/>
        <v>2023</v>
      </c>
      <c r="D2377" s="88" t="s">
        <v>2254</v>
      </c>
      <c r="E2377" s="5" t="str">
        <f>VLOOKUP(F2377,'Set up'!$A$2:$C$48,2,FALSE)</f>
        <v>C00000014</v>
      </c>
      <c r="F2377" s="1" t="s">
        <v>263</v>
      </c>
      <c r="G2377" s="99" t="s">
        <v>2112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20"/>
        <v>45262</v>
      </c>
      <c r="L2377" s="5">
        <f t="shared" si="821"/>
        <v>12</v>
      </c>
      <c r="M2377" s="5">
        <f t="shared" si="822"/>
        <v>2023</v>
      </c>
      <c r="N2377" s="96">
        <v>851.4</v>
      </c>
      <c r="O2377" s="6">
        <f t="shared" si="823"/>
        <v>-851.4</v>
      </c>
      <c r="P2377" s="6">
        <f t="shared" si="810"/>
        <v>0</v>
      </c>
      <c r="Q2377" s="7">
        <f t="shared" si="812"/>
        <v>3932969.850000002</v>
      </c>
      <c r="R2377" s="44" t="str">
        <f>VLOOKUP(F2377,'Set up'!$A$2:$E$48,5,FALSE)</f>
        <v>Cash</v>
      </c>
      <c r="S2377" s="1" t="s">
        <v>2291</v>
      </c>
    </row>
    <row r="2378" spans="1:19" ht="15" hidden="1" customHeight="1" x14ac:dyDescent="0.35">
      <c r="A2378" s="4">
        <v>45262</v>
      </c>
      <c r="B2378" s="5">
        <f t="shared" si="818"/>
        <v>12</v>
      </c>
      <c r="C2378" s="5">
        <f t="shared" si="819"/>
        <v>2023</v>
      </c>
      <c r="D2378" s="88" t="s">
        <v>2254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20"/>
        <v>45262</v>
      </c>
      <c r="L2378" s="5">
        <f t="shared" si="821"/>
        <v>12</v>
      </c>
      <c r="M2378" s="5">
        <f t="shared" si="822"/>
        <v>2023</v>
      </c>
      <c r="N2378" s="96">
        <v>105</v>
      </c>
      <c r="O2378" s="6">
        <f t="shared" si="823"/>
        <v>-105</v>
      </c>
      <c r="P2378" s="6">
        <f t="shared" si="810"/>
        <v>0</v>
      </c>
      <c r="Q2378" s="7">
        <f t="shared" si="812"/>
        <v>3933074.850000002</v>
      </c>
      <c r="R2378" s="44" t="str">
        <f>VLOOKUP(F2378,'Set up'!$A$2:$E$48,5,FALSE)</f>
        <v>Cash</v>
      </c>
      <c r="S2378" s="1" t="s">
        <v>2291</v>
      </c>
    </row>
    <row r="2379" spans="1:19" ht="15" hidden="1" customHeight="1" x14ac:dyDescent="0.35">
      <c r="A2379" s="4">
        <v>45262</v>
      </c>
      <c r="B2379" s="5">
        <f t="shared" si="818"/>
        <v>12</v>
      </c>
      <c r="C2379" s="5">
        <f t="shared" si="819"/>
        <v>2023</v>
      </c>
      <c r="D2379" s="88" t="s">
        <v>2254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20"/>
        <v>45262</v>
      </c>
      <c r="L2379" s="5">
        <f t="shared" si="821"/>
        <v>12</v>
      </c>
      <c r="M2379" s="5">
        <f t="shared" si="822"/>
        <v>2023</v>
      </c>
      <c r="N2379" s="96">
        <v>480</v>
      </c>
      <c r="O2379" s="6">
        <f t="shared" si="823"/>
        <v>-480</v>
      </c>
      <c r="P2379" s="6">
        <f t="shared" si="810"/>
        <v>0</v>
      </c>
      <c r="Q2379" s="7">
        <f t="shared" si="812"/>
        <v>3933554.850000002</v>
      </c>
      <c r="R2379" s="44" t="str">
        <f>VLOOKUP(F2379,'Set up'!$A$2:$E$48,5,FALSE)</f>
        <v>Cash</v>
      </c>
      <c r="S2379" s="1" t="s">
        <v>2291</v>
      </c>
    </row>
    <row r="2380" spans="1:19" ht="15" hidden="1" customHeight="1" x14ac:dyDescent="0.35">
      <c r="A2380" s="4">
        <v>45262</v>
      </c>
      <c r="B2380" s="5">
        <f t="shared" si="818"/>
        <v>12</v>
      </c>
      <c r="C2380" s="5">
        <f t="shared" si="819"/>
        <v>2023</v>
      </c>
      <c r="D2380" s="88" t="s">
        <v>2255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20"/>
        <v>45262</v>
      </c>
      <c r="L2380" s="5">
        <f t="shared" si="821"/>
        <v>12</v>
      </c>
      <c r="M2380" s="5">
        <f t="shared" si="822"/>
        <v>2023</v>
      </c>
      <c r="N2380" s="96">
        <v>1738</v>
      </c>
      <c r="P2380" s="6">
        <f t="shared" si="810"/>
        <v>1738</v>
      </c>
      <c r="Q2380" s="7">
        <f t="shared" si="812"/>
        <v>3935292.850000002</v>
      </c>
      <c r="R2380" s="44" t="str">
        <f>VLOOKUP(F2380,'Set up'!$A$2:$E$48,5,FALSE)</f>
        <v>PD Chq</v>
      </c>
    </row>
    <row r="2381" spans="1:19" ht="15" hidden="1" customHeight="1" x14ac:dyDescent="0.35">
      <c r="A2381" s="4">
        <v>45262</v>
      </c>
      <c r="B2381" s="5">
        <f t="shared" si="818"/>
        <v>12</v>
      </c>
      <c r="C2381" s="5">
        <f t="shared" si="819"/>
        <v>2023</v>
      </c>
      <c r="D2381" s="88" t="s">
        <v>2255</v>
      </c>
      <c r="E2381" s="5" t="str">
        <f>VLOOKUP(F2381,'Set up'!$A$2:$C$48,2,FALSE)</f>
        <v>C00000021</v>
      </c>
      <c r="F2381" s="1" t="s">
        <v>492</v>
      </c>
      <c r="G2381" s="99" t="s">
        <v>2202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20"/>
        <v>45262</v>
      </c>
      <c r="L2381" s="5">
        <f t="shared" si="821"/>
        <v>12</v>
      </c>
      <c r="M2381" s="5">
        <f t="shared" si="822"/>
        <v>2023</v>
      </c>
      <c r="N2381" s="96">
        <v>277.5</v>
      </c>
      <c r="P2381" s="6">
        <f t="shared" si="810"/>
        <v>277.5</v>
      </c>
      <c r="Q2381" s="7">
        <f t="shared" si="812"/>
        <v>3935570.350000002</v>
      </c>
      <c r="R2381" s="44" t="str">
        <f>VLOOKUP(F2381,'Set up'!$A$2:$E$48,5,FALSE)</f>
        <v>PD Chq</v>
      </c>
    </row>
    <row r="2382" spans="1:19" ht="15" hidden="1" customHeight="1" x14ac:dyDescent="0.35">
      <c r="A2382" s="4">
        <v>45262</v>
      </c>
      <c r="B2382" s="5">
        <f t="shared" si="818"/>
        <v>12</v>
      </c>
      <c r="C2382" s="5">
        <f t="shared" si="819"/>
        <v>2023</v>
      </c>
      <c r="D2382" s="88" t="s">
        <v>2255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20"/>
        <v>45262</v>
      </c>
      <c r="L2382" s="5">
        <f t="shared" si="821"/>
        <v>12</v>
      </c>
      <c r="M2382" s="5">
        <f t="shared" si="822"/>
        <v>2023</v>
      </c>
      <c r="N2382" s="96">
        <v>450</v>
      </c>
      <c r="P2382" s="6">
        <f t="shared" si="810"/>
        <v>450</v>
      </c>
      <c r="Q2382" s="7">
        <f t="shared" si="812"/>
        <v>3936020.350000002</v>
      </c>
      <c r="R2382" s="44" t="str">
        <f>VLOOKUP(F2382,'Set up'!$A$2:$E$48,5,FALSE)</f>
        <v>PD Chq</v>
      </c>
    </row>
    <row r="2383" spans="1:19" ht="15" hidden="1" customHeight="1" x14ac:dyDescent="0.35">
      <c r="A2383" s="4">
        <v>45262</v>
      </c>
      <c r="B2383" s="5">
        <f t="shared" si="818"/>
        <v>12</v>
      </c>
      <c r="C2383" s="5">
        <f t="shared" si="819"/>
        <v>2023</v>
      </c>
      <c r="D2383" s="88" t="s">
        <v>2255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20"/>
        <v>45262</v>
      </c>
      <c r="L2383" s="5">
        <f t="shared" si="821"/>
        <v>12</v>
      </c>
      <c r="M2383" s="5">
        <f t="shared" si="822"/>
        <v>2023</v>
      </c>
      <c r="N2383" s="96">
        <v>95</v>
      </c>
      <c r="P2383" s="6">
        <f t="shared" si="810"/>
        <v>95</v>
      </c>
      <c r="Q2383" s="7">
        <f t="shared" si="812"/>
        <v>3936115.350000002</v>
      </c>
      <c r="R2383" s="44" t="str">
        <f>VLOOKUP(F2383,'Set up'!$A$2:$E$48,5,FALSE)</f>
        <v>PD Chq</v>
      </c>
    </row>
    <row r="2384" spans="1:19" ht="15" hidden="1" customHeight="1" x14ac:dyDescent="0.35">
      <c r="A2384" s="4">
        <v>45262</v>
      </c>
      <c r="B2384" s="5">
        <f t="shared" si="818"/>
        <v>12</v>
      </c>
      <c r="C2384" s="5">
        <f t="shared" si="819"/>
        <v>2023</v>
      </c>
      <c r="D2384" s="88" t="s">
        <v>2255</v>
      </c>
      <c r="E2384" s="5" t="str">
        <f>VLOOKUP(F2384,'Set up'!$A$2:$C$48,2,FALSE)</f>
        <v>C00000021</v>
      </c>
      <c r="F2384" s="1" t="s">
        <v>492</v>
      </c>
      <c r="G2384" s="99" t="s">
        <v>2203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20"/>
        <v>45262</v>
      </c>
      <c r="L2384" s="5">
        <f t="shared" si="821"/>
        <v>12</v>
      </c>
      <c r="M2384" s="5">
        <f t="shared" si="822"/>
        <v>2023</v>
      </c>
      <c r="N2384" s="96">
        <v>312.5</v>
      </c>
      <c r="P2384" s="6">
        <f t="shared" si="810"/>
        <v>312.5</v>
      </c>
      <c r="Q2384" s="7">
        <f t="shared" si="812"/>
        <v>3936427.850000002</v>
      </c>
      <c r="R2384" s="44" t="str">
        <f>VLOOKUP(F2384,'Set up'!$A$2:$E$48,5,FALSE)</f>
        <v>PD Chq</v>
      </c>
    </row>
    <row r="2385" spans="1:18" ht="15" hidden="1" customHeight="1" x14ac:dyDescent="0.35">
      <c r="A2385" s="4">
        <v>45262</v>
      </c>
      <c r="B2385" s="5">
        <f t="shared" si="818"/>
        <v>12</v>
      </c>
      <c r="C2385" s="5">
        <f t="shared" si="819"/>
        <v>2023</v>
      </c>
      <c r="D2385" s="88" t="s">
        <v>2255</v>
      </c>
      <c r="E2385" s="5" t="str">
        <f>VLOOKUP(F2385,'Set up'!$A$2:$C$48,2,FALSE)</f>
        <v>C00000021</v>
      </c>
      <c r="F2385" s="1" t="s">
        <v>492</v>
      </c>
      <c r="G2385" s="99" t="s">
        <v>2204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20"/>
        <v>45262</v>
      </c>
      <c r="L2385" s="5">
        <f t="shared" si="821"/>
        <v>12</v>
      </c>
      <c r="M2385" s="5">
        <f t="shared" si="822"/>
        <v>2023</v>
      </c>
      <c r="N2385" s="96">
        <v>576</v>
      </c>
      <c r="P2385" s="6">
        <f t="shared" si="810"/>
        <v>576</v>
      </c>
      <c r="Q2385" s="7">
        <f t="shared" si="812"/>
        <v>3937003.850000002</v>
      </c>
      <c r="R2385" s="44" t="str">
        <f>VLOOKUP(F2385,'Set up'!$A$2:$E$48,5,FALSE)</f>
        <v>PD Chq</v>
      </c>
    </row>
    <row r="2386" spans="1:18" ht="15" customHeight="1" x14ac:dyDescent="0.35">
      <c r="A2386" s="4">
        <v>45264</v>
      </c>
      <c r="B2386" s="5">
        <f t="shared" si="818"/>
        <v>12</v>
      </c>
      <c r="C2386" s="5">
        <f t="shared" si="819"/>
        <v>2023</v>
      </c>
      <c r="D2386" s="88" t="s">
        <v>2256</v>
      </c>
      <c r="E2386" s="5" t="str">
        <f>VLOOKUP(F2386,'Set up'!$A$2:$C$48,2,FALSE)</f>
        <v>C00000042</v>
      </c>
      <c r="F2386" s="1" t="s">
        <v>2014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20"/>
        <v>45264</v>
      </c>
      <c r="L2386" s="5">
        <f t="shared" si="821"/>
        <v>12</v>
      </c>
      <c r="M2386" s="5">
        <f t="shared" si="822"/>
        <v>2023</v>
      </c>
      <c r="N2386" s="96">
        <v>250</v>
      </c>
      <c r="P2386" s="6">
        <f t="shared" si="810"/>
        <v>250</v>
      </c>
      <c r="Q2386" s="7">
        <f t="shared" si="812"/>
        <v>3937253.850000002</v>
      </c>
      <c r="R2386" s="44" t="str">
        <f>VLOOKUP(F2386,'Set up'!$A$2:$E$48,5,FALSE)</f>
        <v>Trsf</v>
      </c>
    </row>
    <row r="2387" spans="1:18" ht="15" customHeight="1" x14ac:dyDescent="0.35">
      <c r="A2387" s="4">
        <v>45264</v>
      </c>
      <c r="B2387" s="5">
        <f t="shared" si="818"/>
        <v>12</v>
      </c>
      <c r="C2387" s="5">
        <f t="shared" si="819"/>
        <v>2023</v>
      </c>
      <c r="D2387" s="88" t="s">
        <v>2257</v>
      </c>
      <c r="E2387" s="5" t="str">
        <f>VLOOKUP(F2387,'Set up'!$A$2:$C$48,2,FALSE)</f>
        <v>C00000042</v>
      </c>
      <c r="F2387" s="1" t="s">
        <v>2014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20"/>
        <v>45264</v>
      </c>
      <c r="L2387" s="5">
        <f t="shared" si="821"/>
        <v>12</v>
      </c>
      <c r="M2387" s="5">
        <f t="shared" si="822"/>
        <v>2023</v>
      </c>
      <c r="N2387" s="96">
        <v>6424</v>
      </c>
      <c r="P2387" s="6">
        <f t="shared" ref="P2387:P2452" si="824">SUM(N2387+O2387)</f>
        <v>6424</v>
      </c>
      <c r="Q2387" s="7">
        <f t="shared" si="812"/>
        <v>3943677.850000002</v>
      </c>
      <c r="R2387" s="44" t="str">
        <f>VLOOKUP(F2387,'Set up'!$A$2:$E$48,5,FALSE)</f>
        <v>Trsf</v>
      </c>
    </row>
    <row r="2388" spans="1:18" ht="15" customHeight="1" x14ac:dyDescent="0.35">
      <c r="A2388" s="4">
        <v>45264</v>
      </c>
      <c r="B2388" s="5">
        <f t="shared" si="818"/>
        <v>12</v>
      </c>
      <c r="C2388" s="5">
        <f t="shared" si="819"/>
        <v>2023</v>
      </c>
      <c r="D2388" s="88" t="s">
        <v>2257</v>
      </c>
      <c r="E2388" s="5" t="str">
        <f>VLOOKUP(F2388,'Set up'!$A$2:$C$48,2,FALSE)</f>
        <v>C00000042</v>
      </c>
      <c r="F2388" s="1" t="s">
        <v>2014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20"/>
        <v>45264</v>
      </c>
      <c r="L2388" s="5">
        <f t="shared" si="821"/>
        <v>12</v>
      </c>
      <c r="M2388" s="5">
        <f t="shared" si="822"/>
        <v>2023</v>
      </c>
      <c r="N2388" s="96">
        <v>2088</v>
      </c>
      <c r="P2388" s="6">
        <f t="shared" si="824"/>
        <v>2088</v>
      </c>
      <c r="Q2388" s="7">
        <f t="shared" si="812"/>
        <v>3945765.850000002</v>
      </c>
      <c r="R2388" s="44" t="str">
        <f>VLOOKUP(F2388,'Set up'!$A$2:$E$48,5,FALSE)</f>
        <v>Trsf</v>
      </c>
    </row>
    <row r="2389" spans="1:18" ht="15" customHeight="1" x14ac:dyDescent="0.35">
      <c r="A2389" s="4">
        <v>45264</v>
      </c>
      <c r="B2389" s="5">
        <f t="shared" si="818"/>
        <v>12</v>
      </c>
      <c r="C2389" s="5">
        <f t="shared" si="819"/>
        <v>2023</v>
      </c>
      <c r="D2389" s="88" t="s">
        <v>2257</v>
      </c>
      <c r="E2389" s="5" t="str">
        <f>VLOOKUP(F2389,'Set up'!$A$2:$C$48,2,FALSE)</f>
        <v>C00000042</v>
      </c>
      <c r="F2389" s="1" t="s">
        <v>2014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20"/>
        <v>45264</v>
      </c>
      <c r="L2389" s="5">
        <f t="shared" si="821"/>
        <v>12</v>
      </c>
      <c r="M2389" s="5">
        <f t="shared" si="822"/>
        <v>2023</v>
      </c>
      <c r="N2389" s="96">
        <v>1170</v>
      </c>
      <c r="P2389" s="6">
        <f t="shared" si="824"/>
        <v>1170</v>
      </c>
      <c r="Q2389" s="7">
        <f t="shared" si="812"/>
        <v>3946935.850000002</v>
      </c>
      <c r="R2389" s="44" t="str">
        <f>VLOOKUP(F2389,'Set up'!$A$2:$E$48,5,FALSE)</f>
        <v>Trsf</v>
      </c>
    </row>
    <row r="2390" spans="1:18" ht="15" hidden="1" customHeight="1" x14ac:dyDescent="0.35">
      <c r="A2390" s="4">
        <v>45267</v>
      </c>
      <c r="B2390" s="5">
        <f t="shared" si="818"/>
        <v>12</v>
      </c>
      <c r="C2390" s="5">
        <f t="shared" si="819"/>
        <v>2023</v>
      </c>
      <c r="D2390" s="88" t="s">
        <v>2258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20"/>
        <v>45267</v>
      </c>
      <c r="L2390" s="5">
        <f t="shared" si="821"/>
        <v>12</v>
      </c>
      <c r="M2390" s="5">
        <f t="shared" si="822"/>
        <v>2023</v>
      </c>
      <c r="N2390" s="96">
        <v>1738</v>
      </c>
      <c r="P2390" s="6">
        <f t="shared" si="824"/>
        <v>1738</v>
      </c>
      <c r="Q2390" s="7">
        <f t="shared" si="812"/>
        <v>3948673.850000002</v>
      </c>
      <c r="R2390" s="44" t="str">
        <f>VLOOKUP(F2390,'Set up'!$A$2:$E$48,5,FALSE)</f>
        <v>PD Chq</v>
      </c>
    </row>
    <row r="2391" spans="1:18" ht="15" hidden="1" customHeight="1" x14ac:dyDescent="0.35">
      <c r="A2391" s="4">
        <v>45267</v>
      </c>
      <c r="B2391" s="5">
        <f t="shared" si="818"/>
        <v>12</v>
      </c>
      <c r="C2391" s="5">
        <f t="shared" si="819"/>
        <v>2023</v>
      </c>
      <c r="D2391" s="88" t="s">
        <v>2258</v>
      </c>
      <c r="E2391" s="5" t="str">
        <f>VLOOKUP(F2391,'Set up'!$A$2:$C$48,2,FALSE)</f>
        <v>C00000021</v>
      </c>
      <c r="F2391" s="1" t="s">
        <v>492</v>
      </c>
      <c r="G2391" s="99" t="s">
        <v>2202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20"/>
        <v>45267</v>
      </c>
      <c r="L2391" s="5">
        <f t="shared" si="821"/>
        <v>12</v>
      </c>
      <c r="M2391" s="5">
        <f t="shared" si="822"/>
        <v>2023</v>
      </c>
      <c r="N2391" s="96">
        <v>555</v>
      </c>
      <c r="P2391" s="6">
        <f t="shared" si="824"/>
        <v>555</v>
      </c>
      <c r="Q2391" s="7">
        <f t="shared" si="812"/>
        <v>3949228.850000002</v>
      </c>
      <c r="R2391" s="44" t="str">
        <f>VLOOKUP(F2391,'Set up'!$A$2:$E$48,5,FALSE)</f>
        <v>PD Chq</v>
      </c>
    </row>
    <row r="2392" spans="1:18" ht="15" hidden="1" customHeight="1" x14ac:dyDescent="0.35">
      <c r="A2392" s="4">
        <v>45267</v>
      </c>
      <c r="B2392" s="5">
        <f t="shared" si="818"/>
        <v>12</v>
      </c>
      <c r="C2392" s="5">
        <f t="shared" si="819"/>
        <v>2023</v>
      </c>
      <c r="D2392" s="88" t="s">
        <v>2258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20"/>
        <v>45267</v>
      </c>
      <c r="L2392" s="5">
        <f t="shared" si="821"/>
        <v>12</v>
      </c>
      <c r="M2392" s="5">
        <f t="shared" si="822"/>
        <v>2023</v>
      </c>
      <c r="N2392" s="96">
        <v>95</v>
      </c>
      <c r="P2392" s="6">
        <f t="shared" si="824"/>
        <v>95</v>
      </c>
      <c r="Q2392" s="7">
        <f t="shared" si="812"/>
        <v>3949323.850000002</v>
      </c>
      <c r="R2392" s="44" t="str">
        <f>VLOOKUP(F2392,'Set up'!$A$2:$E$48,5,FALSE)</f>
        <v>PD Chq</v>
      </c>
    </row>
    <row r="2393" spans="1:18" ht="15" hidden="1" customHeight="1" x14ac:dyDescent="0.35">
      <c r="A2393" s="4">
        <v>45267</v>
      </c>
      <c r="B2393" s="5">
        <f t="shared" si="818"/>
        <v>12</v>
      </c>
      <c r="C2393" s="5">
        <f t="shared" si="819"/>
        <v>2023</v>
      </c>
      <c r="D2393" s="88" t="s">
        <v>2258</v>
      </c>
      <c r="E2393" s="5" t="str">
        <f>VLOOKUP(F2393,'Set up'!$A$2:$C$48,2,FALSE)</f>
        <v>C00000021</v>
      </c>
      <c r="F2393" s="1" t="s">
        <v>492</v>
      </c>
      <c r="G2393" s="99" t="s">
        <v>2203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20"/>
        <v>45267</v>
      </c>
      <c r="L2393" s="5">
        <f t="shared" si="821"/>
        <v>12</v>
      </c>
      <c r="M2393" s="5">
        <f t="shared" si="822"/>
        <v>2023</v>
      </c>
      <c r="N2393" s="96">
        <v>312.5</v>
      </c>
      <c r="P2393" s="6">
        <f t="shared" si="824"/>
        <v>312.5</v>
      </c>
      <c r="Q2393" s="7">
        <f t="shared" si="812"/>
        <v>3949636.350000002</v>
      </c>
      <c r="R2393" s="44" t="str">
        <f>VLOOKUP(F2393,'Set up'!$A$2:$E$48,5,FALSE)</f>
        <v>PD Chq</v>
      </c>
    </row>
    <row r="2394" spans="1:18" ht="15" hidden="1" customHeight="1" x14ac:dyDescent="0.35">
      <c r="A2394" s="4">
        <v>45268</v>
      </c>
      <c r="B2394" s="5">
        <f t="shared" si="818"/>
        <v>12</v>
      </c>
      <c r="C2394" s="5">
        <f t="shared" si="819"/>
        <v>2023</v>
      </c>
      <c r="D2394" s="88" t="s">
        <v>2259</v>
      </c>
      <c r="E2394" s="5" t="str">
        <f>VLOOKUP(F2394,'Set up'!$A$2:$C$48,2,FALSE)</f>
        <v>C00000022</v>
      </c>
      <c r="F2394" s="1" t="s">
        <v>638</v>
      </c>
      <c r="G2394" s="99" t="s">
        <v>2205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20"/>
        <v>45268</v>
      </c>
      <c r="L2394" s="5">
        <f t="shared" si="821"/>
        <v>12</v>
      </c>
      <c r="M2394" s="5">
        <f t="shared" si="822"/>
        <v>2023</v>
      </c>
      <c r="N2394" s="96">
        <v>250</v>
      </c>
      <c r="P2394" s="6">
        <f t="shared" si="824"/>
        <v>250</v>
      </c>
      <c r="Q2394" s="7">
        <f t="shared" si="812"/>
        <v>3949886.350000002</v>
      </c>
      <c r="R2394" s="44" t="str">
        <f>VLOOKUP(F2394,'Set up'!$A$2:$E$48,5,FALSE)</f>
        <v>Trsf</v>
      </c>
    </row>
    <row r="2395" spans="1:18" ht="15" hidden="1" customHeight="1" x14ac:dyDescent="0.35">
      <c r="A2395" s="4">
        <v>45268</v>
      </c>
      <c r="B2395" s="5">
        <f t="shared" si="818"/>
        <v>12</v>
      </c>
      <c r="C2395" s="5">
        <f t="shared" si="819"/>
        <v>2023</v>
      </c>
      <c r="D2395" s="88" t="s">
        <v>2260</v>
      </c>
      <c r="E2395" s="5" t="str">
        <f>VLOOKUP(F2395,'Set up'!$A$2:$C$48,2,FALSE)</f>
        <v>C00000022</v>
      </c>
      <c r="F2395" s="1" t="s">
        <v>638</v>
      </c>
      <c r="G2395" s="99" t="s">
        <v>1999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20"/>
        <v>45268</v>
      </c>
      <c r="L2395" s="5">
        <f t="shared" si="821"/>
        <v>12</v>
      </c>
      <c r="M2395" s="5">
        <f t="shared" si="822"/>
        <v>2023</v>
      </c>
      <c r="N2395" s="96">
        <v>3600</v>
      </c>
      <c r="P2395" s="6">
        <f t="shared" si="824"/>
        <v>3600</v>
      </c>
      <c r="Q2395" s="7">
        <f t="shared" si="812"/>
        <v>3953486.350000002</v>
      </c>
      <c r="R2395" s="44" t="str">
        <f>VLOOKUP(F2395,'Set up'!$A$2:$E$48,5,FALSE)</f>
        <v>Trsf</v>
      </c>
    </row>
    <row r="2396" spans="1:18" ht="15" hidden="1" customHeight="1" x14ac:dyDescent="0.35">
      <c r="A2396" s="4">
        <v>45268</v>
      </c>
      <c r="B2396" s="5">
        <f t="shared" si="818"/>
        <v>12</v>
      </c>
      <c r="C2396" s="5">
        <f t="shared" si="819"/>
        <v>2023</v>
      </c>
      <c r="D2396" s="88" t="s">
        <v>2260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20"/>
        <v>45268</v>
      </c>
      <c r="L2396" s="5">
        <f t="shared" si="821"/>
        <v>12</v>
      </c>
      <c r="M2396" s="5">
        <f t="shared" si="822"/>
        <v>2023</v>
      </c>
      <c r="N2396" s="96">
        <v>468</v>
      </c>
      <c r="P2396" s="6">
        <f t="shared" si="824"/>
        <v>468</v>
      </c>
      <c r="Q2396" s="7">
        <f t="shared" si="812"/>
        <v>3953954.350000002</v>
      </c>
      <c r="R2396" s="44" t="str">
        <f>VLOOKUP(F2396,'Set up'!$A$2:$E$48,5,FALSE)</f>
        <v>Trsf</v>
      </c>
    </row>
    <row r="2397" spans="1:18" ht="15" hidden="1" customHeight="1" x14ac:dyDescent="0.35">
      <c r="A2397" s="4">
        <v>45268</v>
      </c>
      <c r="B2397" s="5">
        <f t="shared" si="818"/>
        <v>12</v>
      </c>
      <c r="C2397" s="5">
        <f t="shared" si="819"/>
        <v>2023</v>
      </c>
      <c r="D2397" s="88" t="s">
        <v>2261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20"/>
        <v>45268</v>
      </c>
      <c r="L2397" s="5">
        <f t="shared" si="821"/>
        <v>12</v>
      </c>
      <c r="M2397" s="5">
        <f t="shared" si="822"/>
        <v>2023</v>
      </c>
      <c r="N2397" s="96">
        <v>1738</v>
      </c>
      <c r="P2397" s="6">
        <f t="shared" si="824"/>
        <v>1738</v>
      </c>
      <c r="Q2397" s="7">
        <f t="shared" ref="Q2397:Q2463" si="825">SUM(Q2396+N2397)</f>
        <v>3955692.350000002</v>
      </c>
      <c r="R2397" s="44" t="str">
        <f>VLOOKUP(F2397,'Set up'!$A$2:$E$48,5,FALSE)</f>
        <v>Trsf</v>
      </c>
    </row>
    <row r="2398" spans="1:18" ht="15" hidden="1" customHeight="1" x14ac:dyDescent="0.35">
      <c r="A2398" s="4">
        <v>45268</v>
      </c>
      <c r="B2398" s="5">
        <f t="shared" si="818"/>
        <v>12</v>
      </c>
      <c r="C2398" s="5">
        <f t="shared" si="819"/>
        <v>2023</v>
      </c>
      <c r="D2398" s="88" t="s">
        <v>2261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20"/>
        <v>45268</v>
      </c>
      <c r="L2398" s="5">
        <f t="shared" si="821"/>
        <v>12</v>
      </c>
      <c r="M2398" s="5">
        <f t="shared" si="822"/>
        <v>2023</v>
      </c>
      <c r="N2398" s="96">
        <v>405</v>
      </c>
      <c r="P2398" s="6">
        <f t="shared" si="824"/>
        <v>405</v>
      </c>
      <c r="Q2398" s="7">
        <f t="shared" si="825"/>
        <v>3956097.350000002</v>
      </c>
      <c r="R2398" s="44" t="str">
        <f>VLOOKUP(F2398,'Set up'!$A$2:$E$48,5,FALSE)</f>
        <v>Trsf</v>
      </c>
    </row>
    <row r="2399" spans="1:18" ht="15" hidden="1" customHeight="1" x14ac:dyDescent="0.35">
      <c r="A2399" s="4">
        <v>45268</v>
      </c>
      <c r="B2399" s="5">
        <f t="shared" si="818"/>
        <v>12</v>
      </c>
      <c r="C2399" s="5">
        <f t="shared" si="819"/>
        <v>2023</v>
      </c>
      <c r="D2399" s="88" t="s">
        <v>2261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20"/>
        <v>45268</v>
      </c>
      <c r="L2399" s="5">
        <f t="shared" si="821"/>
        <v>12</v>
      </c>
      <c r="M2399" s="5">
        <f t="shared" si="822"/>
        <v>2023</v>
      </c>
      <c r="N2399" s="96">
        <v>160</v>
      </c>
      <c r="P2399" s="6">
        <f t="shared" si="824"/>
        <v>160</v>
      </c>
      <c r="Q2399" s="7">
        <f t="shared" si="825"/>
        <v>3956257.350000002</v>
      </c>
      <c r="R2399" s="44" t="str">
        <f>VLOOKUP(F2399,'Set up'!$A$2:$E$48,5,FALSE)</f>
        <v>Trsf</v>
      </c>
    </row>
    <row r="2400" spans="1:18" ht="15" hidden="1" customHeight="1" x14ac:dyDescent="0.35">
      <c r="A2400" s="4">
        <v>45268</v>
      </c>
      <c r="B2400" s="5">
        <f t="shared" si="818"/>
        <v>12</v>
      </c>
      <c r="C2400" s="5">
        <f t="shared" si="819"/>
        <v>2023</v>
      </c>
      <c r="D2400" s="88" t="s">
        <v>2261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20"/>
        <v>45268</v>
      </c>
      <c r="L2400" s="5">
        <f t="shared" si="821"/>
        <v>12</v>
      </c>
      <c r="M2400" s="5">
        <f t="shared" si="822"/>
        <v>2023</v>
      </c>
      <c r="N2400" s="96">
        <v>390</v>
      </c>
      <c r="P2400" s="6">
        <f t="shared" si="824"/>
        <v>390</v>
      </c>
      <c r="Q2400" s="7">
        <f t="shared" si="825"/>
        <v>3956647.350000002</v>
      </c>
      <c r="R2400" s="44" t="str">
        <f>VLOOKUP(F2400,'Set up'!$A$2:$E$48,5,FALSE)</f>
        <v>Trsf</v>
      </c>
    </row>
    <row r="2401" spans="1:18" ht="15" customHeight="1" x14ac:dyDescent="0.35">
      <c r="A2401" s="4">
        <v>45269</v>
      </c>
      <c r="B2401" s="5">
        <f t="shared" si="818"/>
        <v>12</v>
      </c>
      <c r="C2401" s="5">
        <f t="shared" si="819"/>
        <v>2023</v>
      </c>
      <c r="D2401" s="88" t="s">
        <v>2262</v>
      </c>
      <c r="E2401" s="5" t="str">
        <f>VLOOKUP(F2401,'Set up'!$A$2:$C$48,2,FALSE)</f>
        <v>C00000042</v>
      </c>
      <c r="F2401" s="1" t="s">
        <v>2014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20"/>
        <v>45269</v>
      </c>
      <c r="L2401" s="5">
        <f t="shared" si="821"/>
        <v>12</v>
      </c>
      <c r="M2401" s="5">
        <f t="shared" si="822"/>
        <v>2023</v>
      </c>
      <c r="N2401" s="96">
        <v>250</v>
      </c>
      <c r="P2401" s="6">
        <f t="shared" si="824"/>
        <v>250</v>
      </c>
      <c r="Q2401" s="7">
        <f t="shared" si="825"/>
        <v>3956897.350000002</v>
      </c>
      <c r="R2401" s="44" t="str">
        <f>VLOOKUP(F2401,'Set up'!$A$2:$E$48,5,FALSE)</f>
        <v>Trsf</v>
      </c>
    </row>
    <row r="2402" spans="1:18" ht="15" customHeight="1" x14ac:dyDescent="0.35">
      <c r="A2402" s="4">
        <v>45269</v>
      </c>
      <c r="B2402" s="5">
        <f t="shared" si="818"/>
        <v>12</v>
      </c>
      <c r="C2402" s="5">
        <f t="shared" si="819"/>
        <v>2023</v>
      </c>
      <c r="D2402" s="88" t="s">
        <v>2263</v>
      </c>
      <c r="E2402" s="5" t="str">
        <f>VLOOKUP(F2402,'Set up'!$A$2:$C$48,2,FALSE)</f>
        <v>C00000042</v>
      </c>
      <c r="F2402" s="1" t="s">
        <v>2014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20"/>
        <v>45269</v>
      </c>
      <c r="L2402" s="5">
        <f t="shared" si="821"/>
        <v>12</v>
      </c>
      <c r="M2402" s="5">
        <f t="shared" si="822"/>
        <v>2023</v>
      </c>
      <c r="N2402" s="96">
        <v>6424</v>
      </c>
      <c r="P2402" s="6">
        <f t="shared" si="824"/>
        <v>6424</v>
      </c>
      <c r="Q2402" s="7">
        <f t="shared" si="825"/>
        <v>3963321.350000002</v>
      </c>
      <c r="R2402" s="44" t="str">
        <f>VLOOKUP(F2402,'Set up'!$A$2:$E$48,5,FALSE)</f>
        <v>Trsf</v>
      </c>
    </row>
    <row r="2403" spans="1:18" ht="15" customHeight="1" x14ac:dyDescent="0.35">
      <c r="A2403" s="4">
        <v>45269</v>
      </c>
      <c r="B2403" s="5">
        <f t="shared" si="818"/>
        <v>12</v>
      </c>
      <c r="C2403" s="5">
        <f t="shared" si="819"/>
        <v>2023</v>
      </c>
      <c r="D2403" s="88" t="s">
        <v>2263</v>
      </c>
      <c r="E2403" s="5" t="str">
        <f>VLOOKUP(F2403,'Set up'!$A$2:$C$48,2,FALSE)</f>
        <v>C00000042</v>
      </c>
      <c r="F2403" s="1" t="s">
        <v>2014</v>
      </c>
      <c r="G2403" s="99" t="s">
        <v>2110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20"/>
        <v>45269</v>
      </c>
      <c r="L2403" s="5">
        <f t="shared" si="821"/>
        <v>12</v>
      </c>
      <c r="M2403" s="5">
        <f t="shared" si="822"/>
        <v>2023</v>
      </c>
      <c r="N2403" s="96">
        <v>3219</v>
      </c>
      <c r="P2403" s="6">
        <f t="shared" si="824"/>
        <v>3219</v>
      </c>
      <c r="Q2403" s="7">
        <f t="shared" si="825"/>
        <v>3966540.350000002</v>
      </c>
      <c r="R2403" s="44" t="str">
        <f>VLOOKUP(F2403,'Set up'!$A$2:$E$48,5,FALSE)</f>
        <v>Trsf</v>
      </c>
    </row>
    <row r="2404" spans="1:18" ht="15" customHeight="1" x14ac:dyDescent="0.35">
      <c r="A2404" s="4">
        <v>45269</v>
      </c>
      <c r="B2404" s="5">
        <f t="shared" si="818"/>
        <v>12</v>
      </c>
      <c r="C2404" s="5">
        <f t="shared" si="819"/>
        <v>2023</v>
      </c>
      <c r="D2404" s="88" t="s">
        <v>2263</v>
      </c>
      <c r="E2404" s="5" t="str">
        <f>VLOOKUP(F2404,'Set up'!$A$2:$C$48,2,FALSE)</f>
        <v>C00000042</v>
      </c>
      <c r="F2404" s="1" t="s">
        <v>2014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20"/>
        <v>45269</v>
      </c>
      <c r="L2404" s="5">
        <f t="shared" si="821"/>
        <v>12</v>
      </c>
      <c r="M2404" s="5">
        <f t="shared" si="822"/>
        <v>2023</v>
      </c>
      <c r="N2404" s="96">
        <v>702</v>
      </c>
      <c r="P2404" s="6">
        <f t="shared" si="824"/>
        <v>702</v>
      </c>
      <c r="Q2404" s="7">
        <f t="shared" si="825"/>
        <v>3967242.350000002</v>
      </c>
      <c r="R2404" s="44" t="str">
        <f>VLOOKUP(F2404,'Set up'!$A$2:$E$48,5,FALSE)</f>
        <v>Trsf</v>
      </c>
    </row>
    <row r="2405" spans="1:18" ht="15" customHeight="1" x14ac:dyDescent="0.35">
      <c r="A2405" s="4">
        <v>45269</v>
      </c>
      <c r="B2405" s="5">
        <f t="shared" si="818"/>
        <v>12</v>
      </c>
      <c r="C2405" s="5">
        <f t="shared" si="819"/>
        <v>2023</v>
      </c>
      <c r="D2405" s="88" t="s">
        <v>2263</v>
      </c>
      <c r="E2405" s="5" t="str">
        <f>VLOOKUP(F2405,'Set up'!$A$2:$C$48,2,FALSE)</f>
        <v>C00000042</v>
      </c>
      <c r="F2405" s="1" t="s">
        <v>2014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20"/>
        <v>45269</v>
      </c>
      <c r="L2405" s="5">
        <f t="shared" si="821"/>
        <v>12</v>
      </c>
      <c r="M2405" s="5">
        <f t="shared" si="822"/>
        <v>2023</v>
      </c>
      <c r="N2405" s="96">
        <v>380</v>
      </c>
      <c r="P2405" s="6">
        <f t="shared" si="824"/>
        <v>380</v>
      </c>
      <c r="Q2405" s="7">
        <f t="shared" si="825"/>
        <v>3967622.350000002</v>
      </c>
      <c r="R2405" s="44" t="str">
        <f>VLOOKUP(F2405,'Set up'!$A$2:$E$48,5,FALSE)</f>
        <v>Trsf</v>
      </c>
    </row>
    <row r="2406" spans="1:18" ht="15" hidden="1" customHeight="1" x14ac:dyDescent="0.35">
      <c r="A2406" s="4">
        <v>45273</v>
      </c>
      <c r="B2406" s="5">
        <f t="shared" si="818"/>
        <v>12</v>
      </c>
      <c r="C2406" s="5">
        <f t="shared" si="819"/>
        <v>2023</v>
      </c>
      <c r="D2406" s="88" t="s">
        <v>2264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20"/>
        <v>45333</v>
      </c>
      <c r="L2406" s="5">
        <f t="shared" si="821"/>
        <v>2</v>
      </c>
      <c r="M2406" s="5">
        <f t="shared" si="822"/>
        <v>2024</v>
      </c>
      <c r="N2406" s="96">
        <v>3212</v>
      </c>
      <c r="P2406" s="6">
        <f t="shared" si="824"/>
        <v>3212</v>
      </c>
      <c r="Q2406" s="7">
        <f t="shared" si="825"/>
        <v>3970834.350000002</v>
      </c>
      <c r="R2406" s="44" t="str">
        <f>VLOOKUP(F2406,'Set up'!$A$2:$E$48,5,FALSE)</f>
        <v>Chq</v>
      </c>
    </row>
    <row r="2407" spans="1:18" ht="15" hidden="1" customHeight="1" x14ac:dyDescent="0.35">
      <c r="A2407" s="4">
        <v>45273</v>
      </c>
      <c r="B2407" s="5">
        <f t="shared" si="818"/>
        <v>12</v>
      </c>
      <c r="C2407" s="5">
        <f t="shared" si="819"/>
        <v>2023</v>
      </c>
      <c r="D2407" s="88" t="s">
        <v>2264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20"/>
        <v>45333</v>
      </c>
      <c r="L2407" s="5">
        <f t="shared" si="821"/>
        <v>2</v>
      </c>
      <c r="M2407" s="5">
        <f t="shared" si="822"/>
        <v>2024</v>
      </c>
      <c r="N2407" s="96">
        <v>1606</v>
      </c>
      <c r="P2407" s="6">
        <f t="shared" si="824"/>
        <v>1606</v>
      </c>
      <c r="Q2407" s="7">
        <f t="shared" si="825"/>
        <v>3972440.350000002</v>
      </c>
      <c r="R2407" s="44" t="str">
        <f>VLOOKUP(F2407,'Set up'!$A$2:$E$48,5,FALSE)</f>
        <v>Chq</v>
      </c>
    </row>
    <row r="2408" spans="1:18" ht="15" hidden="1" customHeight="1" x14ac:dyDescent="0.35">
      <c r="A2408" s="4">
        <v>45273</v>
      </c>
      <c r="B2408" s="5">
        <f t="shared" si="818"/>
        <v>12</v>
      </c>
      <c r="C2408" s="5">
        <f t="shared" si="819"/>
        <v>2023</v>
      </c>
      <c r="D2408" s="88" t="s">
        <v>2264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20"/>
        <v>45333</v>
      </c>
      <c r="L2408" s="5">
        <f t="shared" si="821"/>
        <v>2</v>
      </c>
      <c r="M2408" s="5">
        <f t="shared" si="822"/>
        <v>2024</v>
      </c>
      <c r="N2408" s="96">
        <v>626.4</v>
      </c>
      <c r="P2408" s="6">
        <f t="shared" si="824"/>
        <v>626.4</v>
      </c>
      <c r="Q2408" s="7">
        <f t="shared" si="825"/>
        <v>3973066.7500000019</v>
      </c>
      <c r="R2408" s="44" t="str">
        <f>VLOOKUP(F2408,'Set up'!$A$2:$E$48,5,FALSE)</f>
        <v>Chq</v>
      </c>
    </row>
    <row r="2409" spans="1:18" ht="15" hidden="1" customHeight="1" x14ac:dyDescent="0.35">
      <c r="A2409" s="4">
        <v>45273</v>
      </c>
      <c r="B2409" s="5">
        <f t="shared" si="818"/>
        <v>12</v>
      </c>
      <c r="C2409" s="5">
        <f t="shared" si="819"/>
        <v>2023</v>
      </c>
      <c r="D2409" s="88" t="s">
        <v>2264</v>
      </c>
      <c r="E2409" s="5" t="str">
        <f>VLOOKUP(F2409,'Set up'!$A$2:$C$48,2,FALSE)</f>
        <v>C00000009</v>
      </c>
      <c r="F2409" s="1" t="s">
        <v>58</v>
      </c>
      <c r="G2409" s="99" t="s">
        <v>2206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20"/>
        <v>45333</v>
      </c>
      <c r="L2409" s="5">
        <f t="shared" si="821"/>
        <v>2</v>
      </c>
      <c r="M2409" s="5">
        <f t="shared" si="822"/>
        <v>2024</v>
      </c>
      <c r="N2409" s="96">
        <v>626.4</v>
      </c>
      <c r="P2409" s="6">
        <f t="shared" si="824"/>
        <v>626.4</v>
      </c>
      <c r="Q2409" s="7">
        <f t="shared" si="825"/>
        <v>3973693.1500000018</v>
      </c>
      <c r="R2409" s="44" t="str">
        <f>VLOOKUP(F2409,'Set up'!$A$2:$E$48,5,FALSE)</f>
        <v>Chq</v>
      </c>
    </row>
    <row r="2410" spans="1:18" ht="15" customHeight="1" x14ac:dyDescent="0.35">
      <c r="A2410" s="4">
        <v>45274</v>
      </c>
      <c r="B2410" s="5">
        <f t="shared" si="818"/>
        <v>12</v>
      </c>
      <c r="C2410" s="5">
        <f t="shared" si="819"/>
        <v>2023</v>
      </c>
      <c r="D2410" s="88" t="s">
        <v>2265</v>
      </c>
      <c r="E2410" s="5" t="str">
        <f>VLOOKUP(F2410,'Set up'!$A$2:$C$48,2,FALSE)</f>
        <v>C00000042</v>
      </c>
      <c r="F2410" s="1" t="s">
        <v>2014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20"/>
        <v>45274</v>
      </c>
      <c r="L2410" s="5">
        <f t="shared" si="821"/>
        <v>12</v>
      </c>
      <c r="M2410" s="5">
        <f t="shared" si="822"/>
        <v>2023</v>
      </c>
      <c r="N2410" s="96">
        <v>125</v>
      </c>
      <c r="P2410" s="6">
        <f t="shared" si="824"/>
        <v>125</v>
      </c>
      <c r="Q2410" s="7">
        <f t="shared" si="825"/>
        <v>3973818.1500000018</v>
      </c>
      <c r="R2410" s="44" t="str">
        <f>VLOOKUP(F2410,'Set up'!$A$2:$E$48,5,FALSE)</f>
        <v>Trsf</v>
      </c>
    </row>
    <row r="2411" spans="1:18" ht="15" customHeight="1" x14ac:dyDescent="0.35">
      <c r="A2411" s="4">
        <v>45275</v>
      </c>
      <c r="B2411" s="5">
        <f t="shared" si="818"/>
        <v>12</v>
      </c>
      <c r="C2411" s="5">
        <f t="shared" si="819"/>
        <v>2023</v>
      </c>
      <c r="D2411" s="88" t="s">
        <v>2266</v>
      </c>
      <c r="E2411" s="5" t="str">
        <f>VLOOKUP(F2411,'Set up'!$A$2:$C$48,2,FALSE)</f>
        <v>C00000042</v>
      </c>
      <c r="F2411" s="1" t="s">
        <v>2014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20"/>
        <v>45275</v>
      </c>
      <c r="L2411" s="5">
        <f t="shared" si="821"/>
        <v>12</v>
      </c>
      <c r="M2411" s="5">
        <f t="shared" si="822"/>
        <v>2023</v>
      </c>
      <c r="N2411" s="96">
        <v>3212</v>
      </c>
      <c r="P2411" s="6">
        <f t="shared" si="824"/>
        <v>3212</v>
      </c>
      <c r="Q2411" s="7">
        <f t="shared" si="825"/>
        <v>3977030.1500000018</v>
      </c>
      <c r="R2411" s="44" t="str">
        <f>VLOOKUP(F2411,'Set up'!$A$2:$E$48,5,FALSE)</f>
        <v>Trsf</v>
      </c>
    </row>
    <row r="2412" spans="1:18" ht="15" customHeight="1" x14ac:dyDescent="0.35">
      <c r="A2412" s="4">
        <v>45275</v>
      </c>
      <c r="B2412" s="5">
        <f t="shared" si="818"/>
        <v>12</v>
      </c>
      <c r="C2412" s="5">
        <f t="shared" si="819"/>
        <v>2023</v>
      </c>
      <c r="D2412" s="88" t="s">
        <v>2266</v>
      </c>
      <c r="E2412" s="5" t="str">
        <f>VLOOKUP(F2412,'Set up'!$A$2:$C$48,2,FALSE)</f>
        <v>C00000042</v>
      </c>
      <c r="F2412" s="1" t="s">
        <v>2014</v>
      </c>
      <c r="G2412" s="99" t="s">
        <v>2110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20"/>
        <v>45275</v>
      </c>
      <c r="L2412" s="5">
        <f t="shared" si="821"/>
        <v>12</v>
      </c>
      <c r="M2412" s="5">
        <f t="shared" si="822"/>
        <v>2023</v>
      </c>
      <c r="N2412" s="96">
        <v>1502.2</v>
      </c>
      <c r="P2412" s="6">
        <f t="shared" si="824"/>
        <v>1502.2</v>
      </c>
      <c r="Q2412" s="7">
        <f t="shared" si="825"/>
        <v>3978532.350000002</v>
      </c>
      <c r="R2412" s="44" t="str">
        <f>VLOOKUP(F2412,'Set up'!$A$2:$E$48,5,FALSE)</f>
        <v>Trsf</v>
      </c>
    </row>
    <row r="2413" spans="1:18" ht="15" customHeight="1" x14ac:dyDescent="0.35">
      <c r="A2413" s="4">
        <v>45275</v>
      </c>
      <c r="B2413" s="5">
        <f t="shared" si="818"/>
        <v>12</v>
      </c>
      <c r="C2413" s="5">
        <f t="shared" si="819"/>
        <v>2023</v>
      </c>
      <c r="D2413" s="88" t="s">
        <v>2266</v>
      </c>
      <c r="E2413" s="5" t="str">
        <f>VLOOKUP(F2413,'Set up'!$A$2:$C$48,2,FALSE)</f>
        <v>C00000042</v>
      </c>
      <c r="F2413" s="1" t="s">
        <v>2014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20"/>
        <v>45275</v>
      </c>
      <c r="L2413" s="5">
        <f t="shared" si="821"/>
        <v>12</v>
      </c>
      <c r="M2413" s="5">
        <f t="shared" si="822"/>
        <v>2023</v>
      </c>
      <c r="N2413" s="96">
        <v>936</v>
      </c>
      <c r="P2413" s="6">
        <f t="shared" si="824"/>
        <v>936</v>
      </c>
      <c r="Q2413" s="7">
        <f t="shared" si="825"/>
        <v>3979468.350000002</v>
      </c>
      <c r="R2413" s="44" t="str">
        <f>VLOOKUP(F2413,'Set up'!$A$2:$E$48,5,FALSE)</f>
        <v>Trsf</v>
      </c>
    </row>
    <row r="2414" spans="1:18" ht="15" customHeight="1" x14ac:dyDescent="0.35">
      <c r="A2414" s="4">
        <v>45275</v>
      </c>
      <c r="B2414" s="5">
        <f t="shared" si="818"/>
        <v>12</v>
      </c>
      <c r="C2414" s="5">
        <f t="shared" si="819"/>
        <v>2023</v>
      </c>
      <c r="D2414" s="88" t="s">
        <v>2266</v>
      </c>
      <c r="E2414" s="5" t="str">
        <f>VLOOKUP(F2414,'Set up'!$A$2:$C$48,2,FALSE)</f>
        <v>C00000042</v>
      </c>
      <c r="F2414" s="1" t="s">
        <v>2014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20"/>
        <v>45275</v>
      </c>
      <c r="L2414" s="5">
        <f t="shared" si="821"/>
        <v>12</v>
      </c>
      <c r="M2414" s="5">
        <f t="shared" si="822"/>
        <v>2023</v>
      </c>
      <c r="N2414" s="96">
        <v>1000</v>
      </c>
      <c r="P2414" s="6">
        <f t="shared" si="824"/>
        <v>1000</v>
      </c>
      <c r="Q2414" s="7">
        <f t="shared" si="825"/>
        <v>3980468.350000002</v>
      </c>
      <c r="R2414" s="44" t="str">
        <f>VLOOKUP(F2414,'Set up'!$A$2:$E$48,5,FALSE)</f>
        <v>Trsf</v>
      </c>
    </row>
    <row r="2415" spans="1:18" ht="15" hidden="1" customHeight="1" x14ac:dyDescent="0.35">
      <c r="A2415" s="4">
        <v>45275</v>
      </c>
      <c r="B2415" s="5">
        <f t="shared" si="818"/>
        <v>12</v>
      </c>
      <c r="C2415" s="5">
        <f t="shared" si="819"/>
        <v>2023</v>
      </c>
      <c r="D2415" s="88" t="s">
        <v>2267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20"/>
        <v>45275</v>
      </c>
      <c r="L2415" s="5">
        <f t="shared" si="821"/>
        <v>12</v>
      </c>
      <c r="M2415" s="5">
        <f t="shared" si="822"/>
        <v>2023</v>
      </c>
      <c r="N2415" s="96">
        <v>1738</v>
      </c>
      <c r="P2415" s="6">
        <f t="shared" si="824"/>
        <v>1738</v>
      </c>
      <c r="Q2415" s="7">
        <f t="shared" si="825"/>
        <v>3982206.350000002</v>
      </c>
      <c r="R2415" s="44" t="str">
        <f>VLOOKUP(F2415,'Set up'!$A$2:$E$48,5,FALSE)</f>
        <v>PD Chq</v>
      </c>
    </row>
    <row r="2416" spans="1:18" ht="15" hidden="1" customHeight="1" x14ac:dyDescent="0.35">
      <c r="A2416" s="4">
        <v>45275</v>
      </c>
      <c r="B2416" s="5">
        <f t="shared" si="818"/>
        <v>12</v>
      </c>
      <c r="C2416" s="5">
        <f t="shared" si="819"/>
        <v>2023</v>
      </c>
      <c r="D2416" s="88" t="s">
        <v>2267</v>
      </c>
      <c r="E2416" s="5" t="str">
        <f>VLOOKUP(F2416,'Set up'!$A$2:$C$48,2,FALSE)</f>
        <v>C00000021</v>
      </c>
      <c r="F2416" s="1" t="s">
        <v>492</v>
      </c>
      <c r="G2416" s="99" t="s">
        <v>2202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20"/>
        <v>45275</v>
      </c>
      <c r="L2416" s="5">
        <f t="shared" si="821"/>
        <v>12</v>
      </c>
      <c r="M2416" s="5">
        <f t="shared" si="822"/>
        <v>2023</v>
      </c>
      <c r="N2416" s="96">
        <v>832.5</v>
      </c>
      <c r="P2416" s="6">
        <f t="shared" si="824"/>
        <v>832.5</v>
      </c>
      <c r="Q2416" s="7">
        <f t="shared" si="825"/>
        <v>3983038.850000002</v>
      </c>
      <c r="R2416" s="44" t="str">
        <f>VLOOKUP(F2416,'Set up'!$A$2:$E$48,5,FALSE)</f>
        <v>PD Chq</v>
      </c>
    </row>
    <row r="2417" spans="1:19" ht="15" hidden="1" customHeight="1" x14ac:dyDescent="0.35">
      <c r="A2417" s="4">
        <v>45275</v>
      </c>
      <c r="B2417" s="5">
        <f t="shared" si="818"/>
        <v>12</v>
      </c>
      <c r="C2417" s="5">
        <f t="shared" si="819"/>
        <v>2023</v>
      </c>
      <c r="D2417" s="88" t="s">
        <v>2267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20"/>
        <v>45275</v>
      </c>
      <c r="L2417" s="5">
        <f t="shared" si="821"/>
        <v>12</v>
      </c>
      <c r="M2417" s="5">
        <f t="shared" si="822"/>
        <v>2023</v>
      </c>
      <c r="N2417" s="96">
        <v>95</v>
      </c>
      <c r="P2417" s="6">
        <f t="shared" si="824"/>
        <v>95</v>
      </c>
      <c r="Q2417" s="7">
        <f t="shared" si="825"/>
        <v>3983133.850000002</v>
      </c>
      <c r="R2417" s="44" t="str">
        <f>VLOOKUP(F2417,'Set up'!$A$2:$E$48,5,FALSE)</f>
        <v>PD Chq</v>
      </c>
    </row>
    <row r="2418" spans="1:19" ht="15" hidden="1" customHeight="1" x14ac:dyDescent="0.35">
      <c r="A2418" s="4">
        <v>45275</v>
      </c>
      <c r="B2418" s="5">
        <f t="shared" si="818"/>
        <v>12</v>
      </c>
      <c r="C2418" s="5">
        <f t="shared" si="819"/>
        <v>2023</v>
      </c>
      <c r="D2418" s="88" t="s">
        <v>2268</v>
      </c>
      <c r="E2418" s="5" t="str">
        <f>VLOOKUP(F2418,'Set up'!$A$2:$C$48,2,FALSE)</f>
        <v>C00000043</v>
      </c>
      <c r="F2418" s="1" t="s">
        <v>2207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20"/>
        <v>45275</v>
      </c>
      <c r="L2418" s="5">
        <f t="shared" si="821"/>
        <v>12</v>
      </c>
      <c r="M2418" s="5">
        <f t="shared" si="822"/>
        <v>2023</v>
      </c>
      <c r="N2418" s="96">
        <v>1760</v>
      </c>
      <c r="O2418" s="6">
        <f t="shared" ref="O2418:O2429" si="826">-N2418</f>
        <v>-1760</v>
      </c>
      <c r="P2418" s="6">
        <f t="shared" si="824"/>
        <v>0</v>
      </c>
      <c r="Q2418" s="7">
        <f t="shared" si="825"/>
        <v>3984893.850000002</v>
      </c>
      <c r="R2418" s="44" t="str">
        <f>VLOOKUP(F2418,'Set up'!$A$2:$E$48,5,FALSE)</f>
        <v>Trsf</v>
      </c>
      <c r="S2418" s="1" t="s">
        <v>2341</v>
      </c>
    </row>
    <row r="2419" spans="1:19" ht="15" hidden="1" customHeight="1" x14ac:dyDescent="0.35">
      <c r="A2419" s="4">
        <v>45275</v>
      </c>
      <c r="B2419" s="5">
        <f t="shared" si="818"/>
        <v>12</v>
      </c>
      <c r="C2419" s="5">
        <f t="shared" si="819"/>
        <v>2023</v>
      </c>
      <c r="D2419" s="88" t="s">
        <v>2268</v>
      </c>
      <c r="E2419" s="5" t="str">
        <f>VLOOKUP(F2419,'Set up'!$A$2:$C$48,2,FALSE)</f>
        <v>C00000043</v>
      </c>
      <c r="F2419" s="1" t="s">
        <v>2207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20"/>
        <v>45275</v>
      </c>
      <c r="L2419" s="5">
        <f t="shared" si="821"/>
        <v>12</v>
      </c>
      <c r="M2419" s="5">
        <f t="shared" si="822"/>
        <v>2023</v>
      </c>
      <c r="N2419" s="96">
        <v>432</v>
      </c>
      <c r="O2419" s="6">
        <f t="shared" si="826"/>
        <v>-432</v>
      </c>
      <c r="P2419" s="6">
        <f t="shared" si="824"/>
        <v>0</v>
      </c>
      <c r="Q2419" s="7">
        <f t="shared" si="825"/>
        <v>3985325.850000002</v>
      </c>
      <c r="R2419" s="44" t="str">
        <f>VLOOKUP(F2419,'Set up'!$A$2:$E$48,5,FALSE)</f>
        <v>Trsf</v>
      </c>
      <c r="S2419" s="1" t="s">
        <v>2341</v>
      </c>
    </row>
    <row r="2420" spans="1:19" ht="15" hidden="1" customHeight="1" x14ac:dyDescent="0.35">
      <c r="A2420" s="4">
        <v>45275</v>
      </c>
      <c r="B2420" s="5">
        <f t="shared" si="818"/>
        <v>12</v>
      </c>
      <c r="C2420" s="5">
        <f t="shared" si="819"/>
        <v>2023</v>
      </c>
      <c r="D2420" s="88" t="s">
        <v>2268</v>
      </c>
      <c r="E2420" s="5" t="str">
        <f>VLOOKUP(F2420,'Set up'!$A$2:$C$48,2,FALSE)</f>
        <v>C00000043</v>
      </c>
      <c r="F2420" s="1" t="s">
        <v>2207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20"/>
        <v>45275</v>
      </c>
      <c r="L2420" s="5">
        <f t="shared" si="821"/>
        <v>12</v>
      </c>
      <c r="M2420" s="5">
        <f t="shared" si="822"/>
        <v>2023</v>
      </c>
      <c r="N2420" s="96">
        <v>840</v>
      </c>
      <c r="O2420" s="6">
        <f t="shared" si="826"/>
        <v>-840</v>
      </c>
      <c r="P2420" s="6">
        <f t="shared" si="824"/>
        <v>0</v>
      </c>
      <c r="Q2420" s="7">
        <f t="shared" si="825"/>
        <v>3986165.850000002</v>
      </c>
      <c r="R2420" s="44" t="str">
        <f>VLOOKUP(F2420,'Set up'!$A$2:$E$48,5,FALSE)</f>
        <v>Trsf</v>
      </c>
      <c r="S2420" s="1" t="s">
        <v>2341</v>
      </c>
    </row>
    <row r="2421" spans="1:19" ht="15" hidden="1" customHeight="1" x14ac:dyDescent="0.35">
      <c r="A2421" s="4">
        <v>45275</v>
      </c>
      <c r="B2421" s="5">
        <f t="shared" si="818"/>
        <v>12</v>
      </c>
      <c r="C2421" s="5">
        <f t="shared" si="819"/>
        <v>2023</v>
      </c>
      <c r="D2421" s="88" t="s">
        <v>2268</v>
      </c>
      <c r="E2421" s="5" t="str">
        <f>VLOOKUP(F2421,'Set up'!$A$2:$C$48,2,FALSE)</f>
        <v>C00000043</v>
      </c>
      <c r="F2421" s="1" t="s">
        <v>2207</v>
      </c>
      <c r="G2421" s="99" t="s">
        <v>2208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20"/>
        <v>45275</v>
      </c>
      <c r="L2421" s="5">
        <f t="shared" si="821"/>
        <v>12</v>
      </c>
      <c r="M2421" s="5">
        <f t="shared" si="822"/>
        <v>2023</v>
      </c>
      <c r="N2421" s="96">
        <v>325</v>
      </c>
      <c r="O2421" s="6">
        <f t="shared" si="826"/>
        <v>-325</v>
      </c>
      <c r="P2421" s="6">
        <f t="shared" si="824"/>
        <v>0</v>
      </c>
      <c r="Q2421" s="7">
        <f t="shared" si="825"/>
        <v>3986490.850000002</v>
      </c>
      <c r="R2421" s="44" t="str">
        <f>VLOOKUP(F2421,'Set up'!$A$2:$E$48,5,FALSE)</f>
        <v>Trsf</v>
      </c>
      <c r="S2421" s="1" t="s">
        <v>2341</v>
      </c>
    </row>
    <row r="2422" spans="1:19" ht="15" hidden="1" customHeight="1" x14ac:dyDescent="0.35">
      <c r="A2422" s="4">
        <v>45275</v>
      </c>
      <c r="B2422" s="5">
        <f t="shared" si="818"/>
        <v>12</v>
      </c>
      <c r="C2422" s="5">
        <f t="shared" si="819"/>
        <v>2023</v>
      </c>
      <c r="D2422" s="88" t="s">
        <v>2268</v>
      </c>
      <c r="E2422" s="5" t="str">
        <f>VLOOKUP(F2422,'Set up'!$A$2:$C$48,2,FALSE)</f>
        <v>C00000043</v>
      </c>
      <c r="F2422" s="1" t="s">
        <v>2207</v>
      </c>
      <c r="G2422" s="99" t="s">
        <v>2209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20"/>
        <v>45275</v>
      </c>
      <c r="L2422" s="5">
        <f t="shared" si="821"/>
        <v>12</v>
      </c>
      <c r="M2422" s="5">
        <f t="shared" si="822"/>
        <v>2023</v>
      </c>
      <c r="N2422" s="96">
        <v>225</v>
      </c>
      <c r="O2422" s="6">
        <f t="shared" si="826"/>
        <v>-225</v>
      </c>
      <c r="P2422" s="6">
        <f t="shared" si="824"/>
        <v>0</v>
      </c>
      <c r="Q2422" s="7">
        <f t="shared" si="825"/>
        <v>3986715.850000002</v>
      </c>
      <c r="R2422" s="44" t="str">
        <f>VLOOKUP(F2422,'Set up'!$A$2:$E$48,5,FALSE)</f>
        <v>Trsf</v>
      </c>
      <c r="S2422" s="1" t="s">
        <v>2341</v>
      </c>
    </row>
    <row r="2423" spans="1:19" ht="15" hidden="1" customHeight="1" x14ac:dyDescent="0.35">
      <c r="A2423" s="4">
        <v>45275</v>
      </c>
      <c r="B2423" s="5">
        <f t="shared" si="818"/>
        <v>12</v>
      </c>
      <c r="C2423" s="5">
        <f t="shared" si="819"/>
        <v>2023</v>
      </c>
      <c r="D2423" s="88" t="s">
        <v>2268</v>
      </c>
      <c r="E2423" s="5" t="str">
        <f>VLOOKUP(F2423,'Set up'!$A$2:$C$48,2,FALSE)</f>
        <v>C00000043</v>
      </c>
      <c r="F2423" s="1" t="s">
        <v>2207</v>
      </c>
      <c r="G2423" s="99" t="s">
        <v>2210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20"/>
        <v>45275</v>
      </c>
      <c r="L2423" s="5">
        <f t="shared" si="821"/>
        <v>12</v>
      </c>
      <c r="M2423" s="5">
        <f t="shared" si="822"/>
        <v>2023</v>
      </c>
      <c r="N2423" s="96">
        <v>170</v>
      </c>
      <c r="O2423" s="6">
        <f t="shared" si="826"/>
        <v>-170</v>
      </c>
      <c r="P2423" s="6">
        <f t="shared" si="824"/>
        <v>0</v>
      </c>
      <c r="Q2423" s="7">
        <f t="shared" si="825"/>
        <v>3986885.850000002</v>
      </c>
      <c r="R2423" s="44" t="str">
        <f>VLOOKUP(F2423,'Set up'!$A$2:$E$48,5,FALSE)</f>
        <v>Trsf</v>
      </c>
      <c r="S2423" s="1" t="s">
        <v>2341</v>
      </c>
    </row>
    <row r="2424" spans="1:19" ht="15" hidden="1" customHeight="1" x14ac:dyDescent="0.35">
      <c r="A2424" s="4">
        <v>45275</v>
      </c>
      <c r="B2424" s="5">
        <f t="shared" si="818"/>
        <v>12</v>
      </c>
      <c r="C2424" s="5">
        <f t="shared" si="819"/>
        <v>2023</v>
      </c>
      <c r="D2424" s="88" t="s">
        <v>2268</v>
      </c>
      <c r="E2424" s="5" t="str">
        <f>VLOOKUP(F2424,'Set up'!$A$2:$C$48,2,FALSE)</f>
        <v>C00000043</v>
      </c>
      <c r="F2424" s="1" t="s">
        <v>2207</v>
      </c>
      <c r="G2424" s="99" t="s">
        <v>2112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20"/>
        <v>45275</v>
      </c>
      <c r="L2424" s="5">
        <f t="shared" si="821"/>
        <v>12</v>
      </c>
      <c r="M2424" s="5">
        <f t="shared" si="822"/>
        <v>2023</v>
      </c>
      <c r="N2424" s="96">
        <v>283.8</v>
      </c>
      <c r="O2424" s="6">
        <f t="shared" si="826"/>
        <v>-283.8</v>
      </c>
      <c r="P2424" s="6">
        <f t="shared" si="824"/>
        <v>0</v>
      </c>
      <c r="Q2424" s="7">
        <f t="shared" si="825"/>
        <v>3987169.6500000018</v>
      </c>
      <c r="R2424" s="44" t="str">
        <f>VLOOKUP(F2424,'Set up'!$A$2:$E$48,5,FALSE)</f>
        <v>Trsf</v>
      </c>
      <c r="S2424" s="1" t="s">
        <v>2341</v>
      </c>
    </row>
    <row r="2425" spans="1:19" ht="15" hidden="1" customHeight="1" x14ac:dyDescent="0.35">
      <c r="A2425" s="4">
        <v>45275</v>
      </c>
      <c r="B2425" s="5">
        <f t="shared" si="818"/>
        <v>12</v>
      </c>
      <c r="C2425" s="5">
        <f t="shared" si="819"/>
        <v>2023</v>
      </c>
      <c r="D2425" s="88" t="s">
        <v>2268</v>
      </c>
      <c r="E2425" s="5" t="str">
        <f>VLOOKUP(F2425,'Set up'!$A$2:$C$48,2,FALSE)</f>
        <v>C00000043</v>
      </c>
      <c r="F2425" s="1" t="s">
        <v>2207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20"/>
        <v>45275</v>
      </c>
      <c r="L2425" s="5">
        <f t="shared" si="821"/>
        <v>12</v>
      </c>
      <c r="M2425" s="5">
        <f t="shared" si="822"/>
        <v>2023</v>
      </c>
      <c r="N2425" s="96">
        <v>175</v>
      </c>
      <c r="O2425" s="6">
        <f t="shared" si="826"/>
        <v>-175</v>
      </c>
      <c r="P2425" s="6">
        <f t="shared" si="824"/>
        <v>0</v>
      </c>
      <c r="Q2425" s="7">
        <f t="shared" si="825"/>
        <v>3987344.6500000018</v>
      </c>
      <c r="R2425" s="44" t="str">
        <f>VLOOKUP(F2425,'Set up'!$A$2:$E$48,5,FALSE)</f>
        <v>Trsf</v>
      </c>
      <c r="S2425" s="1" t="s">
        <v>2341</v>
      </c>
    </row>
    <row r="2426" spans="1:19" ht="15" hidden="1" customHeight="1" x14ac:dyDescent="0.35">
      <c r="A2426" s="4">
        <v>45275</v>
      </c>
      <c r="B2426" s="5">
        <f t="shared" si="818"/>
        <v>12</v>
      </c>
      <c r="C2426" s="5">
        <f t="shared" si="819"/>
        <v>2023</v>
      </c>
      <c r="D2426" s="88" t="s">
        <v>2268</v>
      </c>
      <c r="E2426" s="5" t="str">
        <f>VLOOKUP(F2426,'Set up'!$A$2:$C$48,2,FALSE)</f>
        <v>C00000043</v>
      </c>
      <c r="F2426" s="1" t="s">
        <v>2207</v>
      </c>
      <c r="G2426" s="99" t="s">
        <v>2211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20"/>
        <v>45275</v>
      </c>
      <c r="L2426" s="5">
        <f t="shared" si="821"/>
        <v>12</v>
      </c>
      <c r="M2426" s="5">
        <f t="shared" si="822"/>
        <v>2023</v>
      </c>
      <c r="N2426" s="96">
        <v>625</v>
      </c>
      <c r="O2426" s="6">
        <f t="shared" si="826"/>
        <v>-625</v>
      </c>
      <c r="P2426" s="6">
        <f t="shared" si="824"/>
        <v>0</v>
      </c>
      <c r="Q2426" s="7">
        <f t="shared" si="825"/>
        <v>3987969.6500000018</v>
      </c>
      <c r="R2426" s="44" t="str">
        <f>VLOOKUP(F2426,'Set up'!$A$2:$E$48,5,FALSE)</f>
        <v>Trsf</v>
      </c>
      <c r="S2426" s="1" t="s">
        <v>2341</v>
      </c>
    </row>
    <row r="2427" spans="1:19" ht="15" hidden="1" customHeight="1" x14ac:dyDescent="0.35">
      <c r="A2427" s="4">
        <v>45275</v>
      </c>
      <c r="B2427" s="5">
        <f t="shared" ref="B2427" si="827">MONTH(A2427)</f>
        <v>12</v>
      </c>
      <c r="C2427" s="5">
        <f t="shared" ref="C2427" si="828">YEAR(A2427)</f>
        <v>2023</v>
      </c>
      <c r="D2427" s="88" t="s">
        <v>2268</v>
      </c>
      <c r="E2427" s="5" t="str">
        <f>VLOOKUP(F2427,'Set up'!$A$2:$C$48,2,FALSE)</f>
        <v>C00000043</v>
      </c>
      <c r="F2427" s="1" t="s">
        <v>2207</v>
      </c>
      <c r="G2427" s="99" t="s">
        <v>2211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29">A2427+J2427</f>
        <v>45275</v>
      </c>
      <c r="L2427" s="5">
        <f t="shared" ref="L2427" si="830">MONTH(K2427)</f>
        <v>12</v>
      </c>
      <c r="M2427" s="5">
        <f t="shared" ref="M2427" si="831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25"/>
        <v>3988494.6500000018</v>
      </c>
      <c r="R2427" s="44" t="str">
        <f>VLOOKUP(F2427,'Set up'!$A$2:$E$48,5,FALSE)</f>
        <v>Trsf</v>
      </c>
      <c r="S2427" s="1" t="s">
        <v>2341</v>
      </c>
    </row>
    <row r="2428" spans="1:19" ht="15" hidden="1" customHeight="1" x14ac:dyDescent="0.35">
      <c r="A2428" s="4">
        <v>45275</v>
      </c>
      <c r="B2428" s="5">
        <f t="shared" ref="B2428:B2430" si="832">MONTH(A2428)</f>
        <v>12</v>
      </c>
      <c r="C2428" s="5">
        <f t="shared" ref="C2428:C2430" si="833">YEAR(A2428)</f>
        <v>2023</v>
      </c>
      <c r="D2428" s="88" t="s">
        <v>2343</v>
      </c>
      <c r="E2428" s="5" t="str">
        <f>VLOOKUP(F2428,'Set up'!$A$2:$C$48,2,FALSE)</f>
        <v>C00000043</v>
      </c>
      <c r="F2428" s="1" t="s">
        <v>2207</v>
      </c>
      <c r="G2428" s="99" t="s">
        <v>2344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34">A2428+J2428</f>
        <v>45275</v>
      </c>
      <c r="L2428" s="5">
        <f t="shared" ref="L2428:L2429" si="835">MONTH(K2428)</f>
        <v>12</v>
      </c>
      <c r="M2428" s="5">
        <f t="shared" ref="M2428:M2429" si="836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25"/>
        <v>3987969.6500000018</v>
      </c>
      <c r="R2428" s="44" t="str">
        <f>VLOOKUP(F2428,'Set up'!$A$2:$E$48,5,FALSE)</f>
        <v>Trsf</v>
      </c>
      <c r="S2428" s="1" t="s">
        <v>2346</v>
      </c>
    </row>
    <row r="2429" spans="1:19" ht="15" hidden="1" customHeight="1" x14ac:dyDescent="0.35">
      <c r="A2429" s="4">
        <v>45275</v>
      </c>
      <c r="B2429" s="5">
        <f t="shared" si="832"/>
        <v>12</v>
      </c>
      <c r="C2429" s="5">
        <f t="shared" si="833"/>
        <v>2023</v>
      </c>
      <c r="D2429" s="88" t="s">
        <v>2268</v>
      </c>
      <c r="E2429" s="5" t="str">
        <f>VLOOKUP(F2429,'Set up'!$A$2:$C$48,2,FALSE)</f>
        <v>C00000043</v>
      </c>
      <c r="F2429" s="1" t="s">
        <v>2207</v>
      </c>
      <c r="G2429" s="99" t="s">
        <v>2212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34"/>
        <v>45275</v>
      </c>
      <c r="L2429" s="5">
        <f t="shared" si="835"/>
        <v>12</v>
      </c>
      <c r="M2429" s="5">
        <f t="shared" si="836"/>
        <v>2023</v>
      </c>
      <c r="N2429" s="96">
        <v>90</v>
      </c>
      <c r="O2429" s="6">
        <f t="shared" si="826"/>
        <v>-90</v>
      </c>
      <c r="P2429" s="6">
        <f t="shared" si="824"/>
        <v>0</v>
      </c>
      <c r="Q2429" s="7">
        <f t="shared" si="825"/>
        <v>3988059.6500000018</v>
      </c>
      <c r="R2429" s="44" t="str">
        <f>VLOOKUP(F2429,'Set up'!$A$2:$E$48,5,FALSE)</f>
        <v>Trsf</v>
      </c>
      <c r="S2429" s="1" t="s">
        <v>2341</v>
      </c>
    </row>
    <row r="2430" spans="1:19" ht="15" hidden="1" customHeight="1" x14ac:dyDescent="0.35">
      <c r="A2430" s="4">
        <v>45276</v>
      </c>
      <c r="B2430" s="5">
        <f t="shared" si="832"/>
        <v>12</v>
      </c>
      <c r="C2430" s="5">
        <f t="shared" si="833"/>
        <v>2023</v>
      </c>
      <c r="D2430" s="88" t="s">
        <v>2269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37">A2430+J2430</f>
        <v>45276</v>
      </c>
      <c r="L2430" s="5">
        <f t="shared" ref="L2430:L2493" si="838">MONTH(K2430)</f>
        <v>12</v>
      </c>
      <c r="M2430" s="5">
        <f t="shared" ref="M2430:M2493" si="839">YEAR(K2430)</f>
        <v>2023</v>
      </c>
      <c r="N2430" s="96">
        <v>1606</v>
      </c>
      <c r="O2430" s="6">
        <f t="shared" ref="O2430:O2440" si="840">-N2430</f>
        <v>-1606</v>
      </c>
      <c r="P2430" s="6">
        <f t="shared" si="824"/>
        <v>0</v>
      </c>
      <c r="Q2430" s="7">
        <f t="shared" si="825"/>
        <v>3989665.6500000018</v>
      </c>
      <c r="R2430" s="44" t="str">
        <f>VLOOKUP(F2430,'Set up'!$A$2:$E$48,5,FALSE)</f>
        <v>Cash</v>
      </c>
      <c r="S2430" s="1" t="s">
        <v>2292</v>
      </c>
    </row>
    <row r="2431" spans="1:19" ht="15" hidden="1" customHeight="1" x14ac:dyDescent="0.35">
      <c r="A2431" s="4">
        <v>45276</v>
      </c>
      <c r="B2431" s="5">
        <f t="shared" ref="B2431:B2493" si="841">MONTH(A2431)</f>
        <v>12</v>
      </c>
      <c r="C2431" s="5">
        <f t="shared" ref="C2431:C2493" si="842">YEAR(A2431)</f>
        <v>2023</v>
      </c>
      <c r="D2431" s="88" t="s">
        <v>2269</v>
      </c>
      <c r="E2431" s="5" t="str">
        <f>VLOOKUP(F2431,'Set up'!$A$2:$C$48,2,FALSE)</f>
        <v>C00000014</v>
      </c>
      <c r="F2431" s="1" t="s">
        <v>263</v>
      </c>
      <c r="G2431" s="99" t="s">
        <v>2115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37"/>
        <v>45276</v>
      </c>
      <c r="L2431" s="5">
        <f t="shared" si="838"/>
        <v>12</v>
      </c>
      <c r="M2431" s="5">
        <f t="shared" si="839"/>
        <v>2023</v>
      </c>
      <c r="N2431" s="96">
        <v>1597.5</v>
      </c>
      <c r="O2431" s="6">
        <f t="shared" si="840"/>
        <v>-1597.5</v>
      </c>
      <c r="P2431" s="6">
        <f t="shared" si="824"/>
        <v>0</v>
      </c>
      <c r="Q2431" s="7">
        <f t="shared" si="825"/>
        <v>3991263.1500000018</v>
      </c>
      <c r="R2431" s="44" t="str">
        <f>VLOOKUP(F2431,'Set up'!$A$2:$E$48,5,FALSE)</f>
        <v>Cash</v>
      </c>
      <c r="S2431" s="1" t="s">
        <v>2292</v>
      </c>
    </row>
    <row r="2432" spans="1:19" ht="15" hidden="1" customHeight="1" x14ac:dyDescent="0.35">
      <c r="A2432" s="4">
        <v>45276</v>
      </c>
      <c r="B2432" s="5">
        <f t="shared" si="841"/>
        <v>12</v>
      </c>
      <c r="C2432" s="5">
        <f t="shared" si="842"/>
        <v>2023</v>
      </c>
      <c r="D2432" s="88" t="s">
        <v>2269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37"/>
        <v>45276</v>
      </c>
      <c r="L2432" s="5">
        <f t="shared" si="838"/>
        <v>12</v>
      </c>
      <c r="M2432" s="5">
        <f t="shared" si="839"/>
        <v>2023</v>
      </c>
      <c r="N2432" s="96">
        <v>1050</v>
      </c>
      <c r="O2432" s="6">
        <f t="shared" si="840"/>
        <v>-1050</v>
      </c>
      <c r="P2432" s="6">
        <f t="shared" si="824"/>
        <v>0</v>
      </c>
      <c r="Q2432" s="7">
        <f t="shared" si="825"/>
        <v>3992313.1500000018</v>
      </c>
      <c r="R2432" s="44" t="str">
        <f>VLOOKUP(F2432,'Set up'!$A$2:$E$48,5,FALSE)</f>
        <v>Cash</v>
      </c>
      <c r="S2432" s="1" t="s">
        <v>2292</v>
      </c>
    </row>
    <row r="2433" spans="1:19" ht="15" hidden="1" customHeight="1" x14ac:dyDescent="0.35">
      <c r="A2433" s="4">
        <v>45276</v>
      </c>
      <c r="B2433" s="5">
        <f t="shared" si="841"/>
        <v>12</v>
      </c>
      <c r="C2433" s="5">
        <f t="shared" si="842"/>
        <v>2023</v>
      </c>
      <c r="D2433" s="88" t="s">
        <v>2269</v>
      </c>
      <c r="E2433" s="5" t="str">
        <f>VLOOKUP(F2433,'Set up'!$A$2:$C$48,2,FALSE)</f>
        <v>C00000014</v>
      </c>
      <c r="F2433" s="1" t="s">
        <v>263</v>
      </c>
      <c r="G2433" s="99" t="s">
        <v>2112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37"/>
        <v>45276</v>
      </c>
      <c r="L2433" s="5">
        <f t="shared" si="838"/>
        <v>12</v>
      </c>
      <c r="M2433" s="5">
        <f t="shared" si="839"/>
        <v>2023</v>
      </c>
      <c r="N2433" s="96">
        <v>851.4</v>
      </c>
      <c r="O2433" s="6">
        <f t="shared" si="840"/>
        <v>-851.4</v>
      </c>
      <c r="P2433" s="6">
        <f t="shared" si="824"/>
        <v>0</v>
      </c>
      <c r="Q2433" s="7">
        <f t="shared" si="825"/>
        <v>3993164.5500000017</v>
      </c>
      <c r="R2433" s="44" t="str">
        <f>VLOOKUP(F2433,'Set up'!$A$2:$E$48,5,FALSE)</f>
        <v>Cash</v>
      </c>
      <c r="S2433" s="1" t="s">
        <v>2292</v>
      </c>
    </row>
    <row r="2434" spans="1:19" ht="15" hidden="1" customHeight="1" x14ac:dyDescent="0.35">
      <c r="A2434" s="4">
        <v>45276</v>
      </c>
      <c r="B2434" s="5">
        <f t="shared" si="841"/>
        <v>12</v>
      </c>
      <c r="C2434" s="5">
        <f t="shared" si="842"/>
        <v>2023</v>
      </c>
      <c r="D2434" s="88" t="s">
        <v>2269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37"/>
        <v>45276</v>
      </c>
      <c r="L2434" s="5">
        <f t="shared" si="838"/>
        <v>12</v>
      </c>
      <c r="M2434" s="5">
        <f t="shared" si="839"/>
        <v>2023</v>
      </c>
      <c r="N2434" s="96">
        <v>105</v>
      </c>
      <c r="O2434" s="6">
        <f t="shared" si="840"/>
        <v>-105</v>
      </c>
      <c r="P2434" s="6">
        <f t="shared" si="824"/>
        <v>0</v>
      </c>
      <c r="Q2434" s="7">
        <f t="shared" si="825"/>
        <v>3993269.5500000017</v>
      </c>
      <c r="R2434" s="44" t="str">
        <f>VLOOKUP(F2434,'Set up'!$A$2:$E$48,5,FALSE)</f>
        <v>Cash</v>
      </c>
      <c r="S2434" s="1" t="s">
        <v>2292</v>
      </c>
    </row>
    <row r="2435" spans="1:19" ht="15" hidden="1" customHeight="1" x14ac:dyDescent="0.35">
      <c r="A2435" s="4">
        <v>45276</v>
      </c>
      <c r="B2435" s="5">
        <f t="shared" si="841"/>
        <v>12</v>
      </c>
      <c r="C2435" s="5">
        <f t="shared" si="842"/>
        <v>2023</v>
      </c>
      <c r="D2435" s="88" t="s">
        <v>2269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37"/>
        <v>45276</v>
      </c>
      <c r="L2435" s="5">
        <f t="shared" si="838"/>
        <v>12</v>
      </c>
      <c r="M2435" s="5">
        <f t="shared" si="839"/>
        <v>2023</v>
      </c>
      <c r="N2435" s="96">
        <v>480</v>
      </c>
      <c r="O2435" s="6">
        <f t="shared" si="840"/>
        <v>-480</v>
      </c>
      <c r="P2435" s="6">
        <f t="shared" si="824"/>
        <v>0</v>
      </c>
      <c r="Q2435" s="7">
        <f t="shared" si="825"/>
        <v>3993749.5500000017</v>
      </c>
      <c r="R2435" s="44" t="str">
        <f>VLOOKUP(F2435,'Set up'!$A$2:$E$48,5,FALSE)</f>
        <v>Cash</v>
      </c>
      <c r="S2435" s="1" t="s">
        <v>2292</v>
      </c>
    </row>
    <row r="2436" spans="1:19" ht="15" hidden="1" customHeight="1" x14ac:dyDescent="0.35">
      <c r="A2436" s="4">
        <v>45276</v>
      </c>
      <c r="B2436" s="5">
        <f t="shared" si="841"/>
        <v>12</v>
      </c>
      <c r="C2436" s="5">
        <f t="shared" si="842"/>
        <v>2023</v>
      </c>
      <c r="D2436" s="88" t="s">
        <v>2269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37"/>
        <v>45276</v>
      </c>
      <c r="L2436" s="5">
        <f t="shared" si="838"/>
        <v>12</v>
      </c>
      <c r="M2436" s="5">
        <f t="shared" si="839"/>
        <v>2023</v>
      </c>
      <c r="N2436" s="96">
        <v>170</v>
      </c>
      <c r="O2436" s="6">
        <f t="shared" si="840"/>
        <v>-170</v>
      </c>
      <c r="P2436" s="6">
        <f t="shared" si="824"/>
        <v>0</v>
      </c>
      <c r="Q2436" s="7">
        <f t="shared" si="825"/>
        <v>3993919.5500000017</v>
      </c>
      <c r="R2436" s="44" t="str">
        <f>VLOOKUP(F2436,'Set up'!$A$2:$E$48,5,FALSE)</f>
        <v>Cash</v>
      </c>
      <c r="S2436" s="1" t="s">
        <v>2292</v>
      </c>
    </row>
    <row r="2437" spans="1:19" ht="15" hidden="1" customHeight="1" x14ac:dyDescent="0.35">
      <c r="A2437" s="4">
        <v>45276</v>
      </c>
      <c r="B2437" s="5">
        <f t="shared" si="841"/>
        <v>12</v>
      </c>
      <c r="C2437" s="5">
        <f t="shared" si="842"/>
        <v>2023</v>
      </c>
      <c r="D2437" s="88" t="s">
        <v>2269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37"/>
        <v>45276</v>
      </c>
      <c r="L2437" s="5">
        <f t="shared" si="838"/>
        <v>12</v>
      </c>
      <c r="M2437" s="5">
        <f t="shared" si="839"/>
        <v>2023</v>
      </c>
      <c r="N2437" s="96">
        <v>96</v>
      </c>
      <c r="O2437" s="6">
        <f t="shared" si="840"/>
        <v>-96</v>
      </c>
      <c r="P2437" s="6">
        <f t="shared" si="824"/>
        <v>0</v>
      </c>
      <c r="Q2437" s="7">
        <f t="shared" si="825"/>
        <v>3994015.5500000017</v>
      </c>
      <c r="R2437" s="44" t="str">
        <f>VLOOKUP(F2437,'Set up'!$A$2:$E$48,5,FALSE)</f>
        <v>Cash</v>
      </c>
      <c r="S2437" s="1" t="s">
        <v>2292</v>
      </c>
    </row>
    <row r="2438" spans="1:19" ht="15" hidden="1" customHeight="1" x14ac:dyDescent="0.35">
      <c r="A2438" s="4">
        <v>45276</v>
      </c>
      <c r="B2438" s="5">
        <f t="shared" si="841"/>
        <v>12</v>
      </c>
      <c r="C2438" s="5">
        <f t="shared" si="842"/>
        <v>2023</v>
      </c>
      <c r="D2438" s="88" t="s">
        <v>2270</v>
      </c>
      <c r="E2438" s="5" t="str">
        <f>VLOOKUP(F2438,'Set up'!$A$2:$C$48,2,FALSE)</f>
        <v>C00000044</v>
      </c>
      <c r="F2438" s="1" t="s">
        <v>2213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37"/>
        <v>45276</v>
      </c>
      <c r="L2438" s="5">
        <f t="shared" si="838"/>
        <v>12</v>
      </c>
      <c r="M2438" s="5">
        <f t="shared" si="839"/>
        <v>2023</v>
      </c>
      <c r="N2438" s="96">
        <v>1606</v>
      </c>
      <c r="O2438" s="6">
        <f t="shared" si="840"/>
        <v>-1606</v>
      </c>
      <c r="P2438" s="6">
        <f t="shared" si="824"/>
        <v>0</v>
      </c>
      <c r="Q2438" s="7">
        <f t="shared" si="825"/>
        <v>3995621.5500000017</v>
      </c>
      <c r="R2438" s="44" t="str">
        <f>VLOOKUP(F2438,'Set up'!$A$2:$E$48,5,FALSE)</f>
        <v>Trsf</v>
      </c>
      <c r="S2438" s="1" t="s">
        <v>2330</v>
      </c>
    </row>
    <row r="2439" spans="1:19" ht="15" hidden="1" customHeight="1" x14ac:dyDescent="0.35">
      <c r="A2439" s="4">
        <v>45276</v>
      </c>
      <c r="B2439" s="5">
        <f t="shared" si="841"/>
        <v>12</v>
      </c>
      <c r="C2439" s="5">
        <f t="shared" si="842"/>
        <v>2023</v>
      </c>
      <c r="D2439" s="88" t="s">
        <v>2270</v>
      </c>
      <c r="E2439" s="5" t="str">
        <f>VLOOKUP(F2439,'Set up'!$A$2:$C$48,2,FALSE)</f>
        <v>C00000044</v>
      </c>
      <c r="F2439" s="1" t="s">
        <v>2213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37"/>
        <v>45276</v>
      </c>
      <c r="L2439" s="5">
        <f t="shared" si="838"/>
        <v>12</v>
      </c>
      <c r="M2439" s="5">
        <f t="shared" si="839"/>
        <v>2023</v>
      </c>
      <c r="N2439" s="96">
        <v>420</v>
      </c>
      <c r="O2439" s="6">
        <f t="shared" si="840"/>
        <v>-420</v>
      </c>
      <c r="P2439" s="6">
        <f t="shared" si="824"/>
        <v>0</v>
      </c>
      <c r="Q2439" s="7">
        <f t="shared" si="825"/>
        <v>3996041.5500000017</v>
      </c>
      <c r="R2439" s="44" t="str">
        <f>VLOOKUP(F2439,'Set up'!$A$2:$E$48,5,FALSE)</f>
        <v>Trsf</v>
      </c>
      <c r="S2439" s="1" t="s">
        <v>2330</v>
      </c>
    </row>
    <row r="2440" spans="1:19" ht="15" hidden="1" customHeight="1" x14ac:dyDescent="0.35">
      <c r="A2440" s="4">
        <v>45276</v>
      </c>
      <c r="B2440" s="5">
        <f t="shared" si="841"/>
        <v>12</v>
      </c>
      <c r="C2440" s="5">
        <f t="shared" si="842"/>
        <v>2023</v>
      </c>
      <c r="D2440" s="88" t="s">
        <v>2270</v>
      </c>
      <c r="E2440" s="5" t="str">
        <f>VLOOKUP(F2440,'Set up'!$A$2:$C$48,2,FALSE)</f>
        <v>C00000044</v>
      </c>
      <c r="F2440" s="1" t="s">
        <v>2213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37"/>
        <v>45276</v>
      </c>
      <c r="L2440" s="5">
        <f t="shared" si="838"/>
        <v>12</v>
      </c>
      <c r="M2440" s="5">
        <f t="shared" si="839"/>
        <v>2023</v>
      </c>
      <c r="N2440" s="96">
        <v>105</v>
      </c>
      <c r="O2440" s="6">
        <f t="shared" si="840"/>
        <v>-105</v>
      </c>
      <c r="P2440" s="6">
        <f t="shared" si="824"/>
        <v>0</v>
      </c>
      <c r="Q2440" s="7">
        <f t="shared" si="825"/>
        <v>3996146.5500000017</v>
      </c>
      <c r="R2440" s="44" t="str">
        <f>VLOOKUP(F2440,'Set up'!$A$2:$E$48,5,FALSE)</f>
        <v>Trsf</v>
      </c>
      <c r="S2440" s="1" t="s">
        <v>2330</v>
      </c>
    </row>
    <row r="2441" spans="1:19" ht="15" customHeight="1" x14ac:dyDescent="0.35">
      <c r="A2441" s="4">
        <v>45276</v>
      </c>
      <c r="B2441" s="5">
        <f t="shared" si="841"/>
        <v>12</v>
      </c>
      <c r="C2441" s="5">
        <f t="shared" si="842"/>
        <v>2023</v>
      </c>
      <c r="D2441" s="88" t="s">
        <v>2271</v>
      </c>
      <c r="E2441" s="5" t="str">
        <f>VLOOKUP(F2441,'Set up'!$A$2:$C$48,2,FALSE)</f>
        <v>C00000042</v>
      </c>
      <c r="F2441" s="1" t="s">
        <v>2014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37"/>
        <v>45276</v>
      </c>
      <c r="L2441" s="5">
        <f t="shared" si="838"/>
        <v>12</v>
      </c>
      <c r="M2441" s="5">
        <f t="shared" si="839"/>
        <v>2023</v>
      </c>
      <c r="N2441" s="96">
        <v>250</v>
      </c>
      <c r="P2441" s="6">
        <f t="shared" si="824"/>
        <v>250</v>
      </c>
      <c r="Q2441" s="7">
        <f t="shared" si="825"/>
        <v>3996396.5500000017</v>
      </c>
      <c r="R2441" s="44" t="str">
        <f>VLOOKUP(F2441,'Set up'!$A$2:$E$48,5,FALSE)</f>
        <v>Trsf</v>
      </c>
    </row>
    <row r="2442" spans="1:19" ht="15" customHeight="1" x14ac:dyDescent="0.35">
      <c r="A2442" s="4">
        <v>45276</v>
      </c>
      <c r="B2442" s="5">
        <f t="shared" si="841"/>
        <v>12</v>
      </c>
      <c r="C2442" s="5">
        <f t="shared" si="842"/>
        <v>2023</v>
      </c>
      <c r="D2442" s="88" t="s">
        <v>2272</v>
      </c>
      <c r="E2442" s="5" t="str">
        <f>VLOOKUP(F2442,'Set up'!$A$2:$C$48,2,FALSE)</f>
        <v>C00000042</v>
      </c>
      <c r="F2442" s="1" t="s">
        <v>2014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37"/>
        <v>45276</v>
      </c>
      <c r="L2442" s="5">
        <f t="shared" si="838"/>
        <v>12</v>
      </c>
      <c r="M2442" s="5">
        <f t="shared" si="839"/>
        <v>2023</v>
      </c>
      <c r="N2442" s="96">
        <v>6424</v>
      </c>
      <c r="P2442" s="6">
        <f t="shared" si="824"/>
        <v>6424</v>
      </c>
      <c r="Q2442" s="7">
        <f t="shared" si="825"/>
        <v>4002820.5500000017</v>
      </c>
      <c r="R2442" s="44" t="str">
        <f>VLOOKUP(F2442,'Set up'!$A$2:$E$48,5,FALSE)</f>
        <v>Trsf</v>
      </c>
    </row>
    <row r="2443" spans="1:19" ht="15" customHeight="1" x14ac:dyDescent="0.35">
      <c r="A2443" s="4">
        <v>45276</v>
      </c>
      <c r="B2443" s="5">
        <f t="shared" si="841"/>
        <v>12</v>
      </c>
      <c r="C2443" s="5">
        <f t="shared" si="842"/>
        <v>2023</v>
      </c>
      <c r="D2443" s="88" t="s">
        <v>2272</v>
      </c>
      <c r="E2443" s="5" t="str">
        <f>VLOOKUP(F2443,'Set up'!$A$2:$C$48,2,FALSE)</f>
        <v>C00000042</v>
      </c>
      <c r="F2443" s="1" t="s">
        <v>2014</v>
      </c>
      <c r="G2443" s="99" t="s">
        <v>2214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37"/>
        <v>45276</v>
      </c>
      <c r="L2443" s="5">
        <f t="shared" si="838"/>
        <v>12</v>
      </c>
      <c r="M2443" s="5">
        <f t="shared" si="839"/>
        <v>2023</v>
      </c>
      <c r="N2443" s="96">
        <v>2331.6</v>
      </c>
      <c r="P2443" s="6">
        <f t="shared" si="824"/>
        <v>2331.6</v>
      </c>
      <c r="Q2443" s="7">
        <f t="shared" si="825"/>
        <v>4005152.1500000018</v>
      </c>
      <c r="R2443" s="44" t="str">
        <f>VLOOKUP(F2443,'Set up'!$A$2:$E$48,5,FALSE)</f>
        <v>Trsf</v>
      </c>
    </row>
    <row r="2444" spans="1:19" ht="15" customHeight="1" x14ac:dyDescent="0.35">
      <c r="A2444" s="4">
        <v>45276</v>
      </c>
      <c r="B2444" s="5">
        <f t="shared" si="841"/>
        <v>12</v>
      </c>
      <c r="C2444" s="5">
        <f t="shared" si="842"/>
        <v>2023</v>
      </c>
      <c r="D2444" s="88" t="s">
        <v>2272</v>
      </c>
      <c r="E2444" s="5" t="str">
        <f>VLOOKUP(F2444,'Set up'!$A$2:$C$48,2,FALSE)</f>
        <v>C00000042</v>
      </c>
      <c r="F2444" s="1" t="s">
        <v>2014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37"/>
        <v>45276</v>
      </c>
      <c r="L2444" s="5">
        <f t="shared" si="838"/>
        <v>12</v>
      </c>
      <c r="M2444" s="5">
        <f t="shared" si="839"/>
        <v>2023</v>
      </c>
      <c r="N2444" s="96">
        <v>1404</v>
      </c>
      <c r="P2444" s="6">
        <f t="shared" si="824"/>
        <v>1404</v>
      </c>
      <c r="Q2444" s="7">
        <f t="shared" si="825"/>
        <v>4006556.1500000018</v>
      </c>
      <c r="R2444" s="44" t="str">
        <f>VLOOKUP(F2444,'Set up'!$A$2:$E$48,5,FALSE)</f>
        <v>Trsf</v>
      </c>
    </row>
    <row r="2445" spans="1:19" ht="15" customHeight="1" x14ac:dyDescent="0.35">
      <c r="A2445" s="4">
        <v>45276</v>
      </c>
      <c r="B2445" s="5">
        <f t="shared" si="841"/>
        <v>12</v>
      </c>
      <c r="C2445" s="5">
        <f t="shared" si="842"/>
        <v>2023</v>
      </c>
      <c r="D2445" s="88" t="s">
        <v>2272</v>
      </c>
      <c r="E2445" s="5" t="str">
        <f>VLOOKUP(F2445,'Set up'!$A$2:$C$48,2,FALSE)</f>
        <v>C00000042</v>
      </c>
      <c r="F2445" s="1" t="s">
        <v>2014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37"/>
        <v>45276</v>
      </c>
      <c r="L2445" s="5">
        <f t="shared" si="838"/>
        <v>12</v>
      </c>
      <c r="M2445" s="5">
        <f t="shared" si="839"/>
        <v>2023</v>
      </c>
      <c r="N2445" s="96">
        <v>380</v>
      </c>
      <c r="P2445" s="6">
        <f t="shared" si="824"/>
        <v>380</v>
      </c>
      <c r="Q2445" s="7">
        <f t="shared" si="825"/>
        <v>4006936.1500000018</v>
      </c>
      <c r="R2445" s="44" t="str">
        <f>VLOOKUP(F2445,'Set up'!$A$2:$E$48,5,FALSE)</f>
        <v>Trsf</v>
      </c>
    </row>
    <row r="2446" spans="1:19" ht="15" hidden="1" customHeight="1" x14ac:dyDescent="0.35">
      <c r="A2446" s="4">
        <v>45278</v>
      </c>
      <c r="B2446" s="5">
        <f t="shared" si="841"/>
        <v>12</v>
      </c>
      <c r="C2446" s="5">
        <f t="shared" si="842"/>
        <v>2023</v>
      </c>
      <c r="D2446" s="88" t="s">
        <v>2273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37"/>
        <v>45278</v>
      </c>
      <c r="L2446" s="5">
        <f t="shared" si="838"/>
        <v>12</v>
      </c>
      <c r="M2446" s="5">
        <f t="shared" si="839"/>
        <v>2023</v>
      </c>
      <c r="N2446" s="96">
        <v>1738</v>
      </c>
      <c r="P2446" s="6">
        <f t="shared" si="824"/>
        <v>1738</v>
      </c>
      <c r="Q2446" s="7">
        <f t="shared" si="825"/>
        <v>4008674.1500000018</v>
      </c>
      <c r="R2446" s="44" t="str">
        <f>VLOOKUP(F2446,'Set up'!$A$2:$E$48,5,FALSE)</f>
        <v>PD Chq</v>
      </c>
    </row>
    <row r="2447" spans="1:19" ht="15" hidden="1" customHeight="1" x14ac:dyDescent="0.35">
      <c r="A2447" s="4">
        <v>45278</v>
      </c>
      <c r="B2447" s="5">
        <f t="shared" si="841"/>
        <v>12</v>
      </c>
      <c r="C2447" s="5">
        <f t="shared" si="842"/>
        <v>2023</v>
      </c>
      <c r="D2447" s="88" t="s">
        <v>2273</v>
      </c>
      <c r="E2447" s="5" t="str">
        <f>VLOOKUP(F2447,'Set up'!$A$2:$C$48,2,FALSE)</f>
        <v>C00000021</v>
      </c>
      <c r="F2447" s="1" t="s">
        <v>492</v>
      </c>
      <c r="G2447" s="99" t="s">
        <v>2202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37"/>
        <v>45278</v>
      </c>
      <c r="L2447" s="5">
        <f t="shared" si="838"/>
        <v>12</v>
      </c>
      <c r="M2447" s="5">
        <f t="shared" si="839"/>
        <v>2023</v>
      </c>
      <c r="N2447" s="96">
        <v>832.5</v>
      </c>
      <c r="P2447" s="6">
        <f t="shared" si="824"/>
        <v>832.5</v>
      </c>
      <c r="Q2447" s="7">
        <f t="shared" si="825"/>
        <v>4009506.6500000018</v>
      </c>
      <c r="R2447" s="44" t="str">
        <f>VLOOKUP(F2447,'Set up'!$A$2:$E$48,5,FALSE)</f>
        <v>PD Chq</v>
      </c>
    </row>
    <row r="2448" spans="1:19" ht="15" hidden="1" customHeight="1" x14ac:dyDescent="0.35">
      <c r="A2448" s="4">
        <v>45278</v>
      </c>
      <c r="B2448" s="5">
        <f t="shared" si="841"/>
        <v>12</v>
      </c>
      <c r="C2448" s="5">
        <f t="shared" si="842"/>
        <v>2023</v>
      </c>
      <c r="D2448" s="88" t="s">
        <v>2273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37"/>
        <v>45278</v>
      </c>
      <c r="L2448" s="5">
        <f t="shared" si="838"/>
        <v>12</v>
      </c>
      <c r="M2448" s="5">
        <f t="shared" si="839"/>
        <v>2023</v>
      </c>
      <c r="N2448" s="96">
        <v>95</v>
      </c>
      <c r="P2448" s="6">
        <f t="shared" si="824"/>
        <v>95</v>
      </c>
      <c r="Q2448" s="7">
        <f t="shared" si="825"/>
        <v>4009601.6500000018</v>
      </c>
      <c r="R2448" s="44" t="str">
        <f>VLOOKUP(F2448,'Set up'!$A$2:$E$48,5,FALSE)</f>
        <v>PD Chq</v>
      </c>
    </row>
    <row r="2449" spans="1:19" ht="15" hidden="1" customHeight="1" x14ac:dyDescent="0.35">
      <c r="A2449" s="4">
        <v>45278</v>
      </c>
      <c r="B2449" s="5">
        <f t="shared" si="841"/>
        <v>12</v>
      </c>
      <c r="C2449" s="5">
        <f t="shared" si="842"/>
        <v>2023</v>
      </c>
      <c r="D2449" s="88" t="s">
        <v>2273</v>
      </c>
      <c r="E2449" s="5" t="str">
        <f>VLOOKUP(F2449,'Set up'!$A$2:$C$48,2,FALSE)</f>
        <v>C00000021</v>
      </c>
      <c r="F2449" s="1" t="s">
        <v>492</v>
      </c>
      <c r="G2449" s="99" t="s">
        <v>2203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37"/>
        <v>45278</v>
      </c>
      <c r="L2449" s="5">
        <f t="shared" si="838"/>
        <v>12</v>
      </c>
      <c r="M2449" s="5">
        <f t="shared" si="839"/>
        <v>2023</v>
      </c>
      <c r="N2449" s="96">
        <v>312.5</v>
      </c>
      <c r="P2449" s="6">
        <f t="shared" si="824"/>
        <v>312.5</v>
      </c>
      <c r="Q2449" s="7">
        <f t="shared" si="825"/>
        <v>4009914.1500000018</v>
      </c>
      <c r="R2449" s="44" t="str">
        <f>VLOOKUP(F2449,'Set up'!$A$2:$E$48,5,FALSE)</f>
        <v>PD Chq</v>
      </c>
    </row>
    <row r="2450" spans="1:19" ht="15" hidden="1" customHeight="1" x14ac:dyDescent="0.35">
      <c r="A2450" s="4">
        <v>45278</v>
      </c>
      <c r="B2450" s="5">
        <f t="shared" si="841"/>
        <v>12</v>
      </c>
      <c r="C2450" s="5">
        <f t="shared" si="842"/>
        <v>2023</v>
      </c>
      <c r="D2450" s="88" t="s">
        <v>2274</v>
      </c>
      <c r="E2450" s="5" t="str">
        <f>VLOOKUP(F2450,'Set up'!$A$2:$C$48,2,FALSE)</f>
        <v>C00000010</v>
      </c>
      <c r="F2450" s="1" t="s">
        <v>62</v>
      </c>
      <c r="G2450" s="99" t="s">
        <v>2204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37"/>
        <v>45398</v>
      </c>
      <c r="L2450" s="5">
        <f t="shared" si="838"/>
        <v>4</v>
      </c>
      <c r="M2450" s="5">
        <f t="shared" si="839"/>
        <v>2024</v>
      </c>
      <c r="N2450" s="96">
        <v>696</v>
      </c>
      <c r="P2450" s="6">
        <f t="shared" si="824"/>
        <v>696</v>
      </c>
      <c r="Q2450" s="7">
        <f t="shared" si="825"/>
        <v>4010610.1500000018</v>
      </c>
      <c r="R2450" s="44" t="str">
        <f>VLOOKUP(F2450,'Set up'!$A$2:$E$48,5,FALSE)</f>
        <v>Trsf</v>
      </c>
    </row>
    <row r="2451" spans="1:19" ht="15" hidden="1" customHeight="1" x14ac:dyDescent="0.35">
      <c r="A2451" s="4">
        <v>45279</v>
      </c>
      <c r="B2451" s="5">
        <f t="shared" si="841"/>
        <v>12</v>
      </c>
      <c r="C2451" s="5">
        <f t="shared" si="842"/>
        <v>2023</v>
      </c>
      <c r="D2451" s="88" t="s">
        <v>2275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37"/>
        <v>45279</v>
      </c>
      <c r="L2451" s="5">
        <f t="shared" si="838"/>
        <v>12</v>
      </c>
      <c r="M2451" s="5">
        <f t="shared" si="839"/>
        <v>2023</v>
      </c>
      <c r="N2451" s="96">
        <v>1738</v>
      </c>
      <c r="P2451" s="6">
        <f t="shared" si="824"/>
        <v>1738</v>
      </c>
      <c r="Q2451" s="7">
        <f t="shared" si="825"/>
        <v>4012348.1500000018</v>
      </c>
      <c r="R2451" s="44" t="str">
        <f>VLOOKUP(F2451,'Set up'!$A$2:$E$48,5,FALSE)</f>
        <v>Trsf</v>
      </c>
    </row>
    <row r="2452" spans="1:19" ht="15" hidden="1" customHeight="1" x14ac:dyDescent="0.35">
      <c r="A2452" s="4">
        <v>45279</v>
      </c>
      <c r="B2452" s="5">
        <f t="shared" si="841"/>
        <v>12</v>
      </c>
      <c r="C2452" s="5">
        <f t="shared" si="842"/>
        <v>2023</v>
      </c>
      <c r="D2452" s="88" t="s">
        <v>2275</v>
      </c>
      <c r="E2452" s="5" t="str">
        <f>VLOOKUP(F2452,'Set up'!$A$2:$C$48,2,FALSE)</f>
        <v>C00000019</v>
      </c>
      <c r="F2452" s="1" t="s">
        <v>401</v>
      </c>
      <c r="G2452" s="99" t="s">
        <v>2215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37"/>
        <v>45279</v>
      </c>
      <c r="L2452" s="5">
        <f t="shared" si="838"/>
        <v>12</v>
      </c>
      <c r="M2452" s="5">
        <f t="shared" si="839"/>
        <v>2023</v>
      </c>
      <c r="N2452" s="96">
        <v>405</v>
      </c>
      <c r="P2452" s="6">
        <f t="shared" si="824"/>
        <v>405</v>
      </c>
      <c r="Q2452" s="7">
        <f t="shared" si="825"/>
        <v>4012753.1500000018</v>
      </c>
      <c r="R2452" s="44" t="str">
        <f>VLOOKUP(F2452,'Set up'!$A$2:$E$48,5,FALSE)</f>
        <v>Trsf</v>
      </c>
    </row>
    <row r="2453" spans="1:19" ht="15" hidden="1" customHeight="1" x14ac:dyDescent="0.35">
      <c r="A2453" s="4">
        <v>45279</v>
      </c>
      <c r="B2453" s="5">
        <f t="shared" si="841"/>
        <v>12</v>
      </c>
      <c r="C2453" s="5">
        <f t="shared" si="842"/>
        <v>2023</v>
      </c>
      <c r="D2453" s="88" t="s">
        <v>2275</v>
      </c>
      <c r="E2453" s="5" t="str">
        <f>VLOOKUP(F2453,'Set up'!$A$2:$C$48,2,FALSE)</f>
        <v>C00000019</v>
      </c>
      <c r="F2453" s="1" t="s">
        <v>401</v>
      </c>
      <c r="G2453" s="99" t="s">
        <v>2208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37"/>
        <v>45279</v>
      </c>
      <c r="L2453" s="5">
        <f t="shared" si="838"/>
        <v>12</v>
      </c>
      <c r="M2453" s="5">
        <f t="shared" si="839"/>
        <v>2023</v>
      </c>
      <c r="N2453" s="96">
        <v>250</v>
      </c>
      <c r="P2453" s="6">
        <f t="shared" ref="P2453:P2516" si="843">SUM(N2453+O2453)</f>
        <v>250</v>
      </c>
      <c r="Q2453" s="7">
        <f t="shared" si="825"/>
        <v>4013003.1500000018</v>
      </c>
      <c r="R2453" s="44" t="str">
        <f>VLOOKUP(F2453,'Set up'!$A$2:$E$48,5,FALSE)</f>
        <v>Trsf</v>
      </c>
    </row>
    <row r="2454" spans="1:19" ht="15" hidden="1" customHeight="1" x14ac:dyDescent="0.35">
      <c r="A2454" s="4">
        <v>45279</v>
      </c>
      <c r="B2454" s="5">
        <f t="shared" si="841"/>
        <v>12</v>
      </c>
      <c r="C2454" s="5">
        <f t="shared" si="842"/>
        <v>2023</v>
      </c>
      <c r="D2454" s="88" t="s">
        <v>2275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37"/>
        <v>45279</v>
      </c>
      <c r="L2454" s="5">
        <f t="shared" si="838"/>
        <v>12</v>
      </c>
      <c r="M2454" s="5">
        <f t="shared" si="839"/>
        <v>2023</v>
      </c>
      <c r="N2454" s="96">
        <v>105</v>
      </c>
      <c r="P2454" s="6">
        <f t="shared" si="843"/>
        <v>105</v>
      </c>
      <c r="Q2454" s="7">
        <f t="shared" si="825"/>
        <v>4013108.1500000018</v>
      </c>
      <c r="R2454" s="44" t="str">
        <f>VLOOKUP(F2454,'Set up'!$A$2:$E$48,5,FALSE)</f>
        <v>Trsf</v>
      </c>
    </row>
    <row r="2455" spans="1:19" ht="15" hidden="1" customHeight="1" x14ac:dyDescent="0.35">
      <c r="A2455" s="4">
        <v>45279</v>
      </c>
      <c r="B2455" s="5">
        <f t="shared" si="841"/>
        <v>12</v>
      </c>
      <c r="C2455" s="5">
        <f t="shared" si="842"/>
        <v>2023</v>
      </c>
      <c r="D2455" s="88" t="s">
        <v>2275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37"/>
        <v>45279</v>
      </c>
      <c r="L2455" s="5">
        <f t="shared" si="838"/>
        <v>12</v>
      </c>
      <c r="M2455" s="5">
        <f t="shared" si="839"/>
        <v>2023</v>
      </c>
      <c r="N2455" s="96">
        <v>420</v>
      </c>
      <c r="P2455" s="6">
        <f t="shared" si="843"/>
        <v>420</v>
      </c>
      <c r="Q2455" s="7">
        <f t="shared" si="825"/>
        <v>4013528.1500000018</v>
      </c>
      <c r="R2455" s="44" t="str">
        <f>VLOOKUP(F2455,'Set up'!$A$2:$E$48,5,FALSE)</f>
        <v>Trsf</v>
      </c>
    </row>
    <row r="2456" spans="1:19" ht="15" hidden="1" customHeight="1" x14ac:dyDescent="0.35">
      <c r="A2456" s="4">
        <v>45279</v>
      </c>
      <c r="B2456" s="5">
        <f t="shared" si="841"/>
        <v>12</v>
      </c>
      <c r="C2456" s="5">
        <f t="shared" si="842"/>
        <v>2023</v>
      </c>
      <c r="D2456" s="88" t="s">
        <v>2276</v>
      </c>
      <c r="E2456" s="5" t="str">
        <f>VLOOKUP(F2456,'Set up'!$A$2:$C$48,2,FALSE)</f>
        <v>C00000022</v>
      </c>
      <c r="F2456" s="1" t="s">
        <v>638</v>
      </c>
      <c r="G2456" s="99" t="s">
        <v>1999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37"/>
        <v>45279</v>
      </c>
      <c r="L2456" s="5">
        <f t="shared" si="838"/>
        <v>12</v>
      </c>
      <c r="M2456" s="5">
        <f t="shared" si="839"/>
        <v>2023</v>
      </c>
      <c r="N2456" s="96">
        <v>4250</v>
      </c>
      <c r="O2456" s="6">
        <f t="shared" ref="O2456:O2459" si="844">-N2456</f>
        <v>-4250</v>
      </c>
      <c r="P2456" s="6">
        <f t="shared" si="843"/>
        <v>0</v>
      </c>
      <c r="Q2456" s="7">
        <f t="shared" si="825"/>
        <v>4017778.1500000018</v>
      </c>
      <c r="R2456" s="44" t="str">
        <f>VLOOKUP(F2456,'Set up'!$A$2:$E$48,5,FALSE)</f>
        <v>Trsf</v>
      </c>
      <c r="S2456" s="1" t="s">
        <v>2331</v>
      </c>
    </row>
    <row r="2457" spans="1:19" ht="15" hidden="1" customHeight="1" x14ac:dyDescent="0.35">
      <c r="A2457" s="4">
        <v>45279</v>
      </c>
      <c r="B2457" s="5">
        <f t="shared" si="841"/>
        <v>12</v>
      </c>
      <c r="C2457" s="5">
        <f t="shared" si="842"/>
        <v>2023</v>
      </c>
      <c r="D2457" s="88" t="s">
        <v>2276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37"/>
        <v>45279</v>
      </c>
      <c r="L2457" s="5">
        <f t="shared" si="838"/>
        <v>12</v>
      </c>
      <c r="M2457" s="5">
        <f t="shared" si="839"/>
        <v>2023</v>
      </c>
      <c r="N2457" s="96">
        <v>300</v>
      </c>
      <c r="O2457" s="6">
        <f t="shared" si="844"/>
        <v>-300</v>
      </c>
      <c r="P2457" s="6">
        <f t="shared" si="843"/>
        <v>0</v>
      </c>
      <c r="Q2457" s="7">
        <f t="shared" si="825"/>
        <v>4018078.1500000018</v>
      </c>
      <c r="R2457" s="44" t="str">
        <f>VLOOKUP(F2457,'Set up'!$A$2:$E$48,5,FALSE)</f>
        <v>Trsf</v>
      </c>
      <c r="S2457" s="1" t="s">
        <v>2331</v>
      </c>
    </row>
    <row r="2458" spans="1:19" ht="15" hidden="1" customHeight="1" x14ac:dyDescent="0.35">
      <c r="A2458" s="4">
        <v>45279</v>
      </c>
      <c r="B2458" s="5">
        <f t="shared" si="841"/>
        <v>12</v>
      </c>
      <c r="C2458" s="5">
        <f t="shared" si="842"/>
        <v>2023</v>
      </c>
      <c r="D2458" s="88" t="s">
        <v>2276</v>
      </c>
      <c r="E2458" s="5" t="str">
        <f>VLOOKUP(F2458,'Set up'!$A$2:$C$48,2,FALSE)</f>
        <v>C00000022</v>
      </c>
      <c r="F2458" s="1" t="s">
        <v>638</v>
      </c>
      <c r="G2458" s="99" t="s">
        <v>2216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37"/>
        <v>45279</v>
      </c>
      <c r="L2458" s="5">
        <f t="shared" si="838"/>
        <v>12</v>
      </c>
      <c r="M2458" s="5">
        <f t="shared" si="839"/>
        <v>2023</v>
      </c>
      <c r="N2458" s="96">
        <v>150</v>
      </c>
      <c r="O2458" s="6">
        <f t="shared" si="844"/>
        <v>-150</v>
      </c>
      <c r="P2458" s="6">
        <f t="shared" si="843"/>
        <v>0</v>
      </c>
      <c r="Q2458" s="7">
        <f t="shared" si="825"/>
        <v>4018228.1500000018</v>
      </c>
      <c r="R2458" s="44" t="str">
        <f>VLOOKUP(F2458,'Set up'!$A$2:$E$48,5,FALSE)</f>
        <v>Trsf</v>
      </c>
      <c r="S2458" s="1" t="s">
        <v>2331</v>
      </c>
    </row>
    <row r="2459" spans="1:19" ht="15" hidden="1" customHeight="1" x14ac:dyDescent="0.35">
      <c r="A2459" s="4">
        <v>45279</v>
      </c>
      <c r="B2459" s="5">
        <f t="shared" ref="B2459" si="845">MONTH(A2459)</f>
        <v>12</v>
      </c>
      <c r="C2459" s="5">
        <f t="shared" ref="C2459" si="846">YEAR(A2459)</f>
        <v>2023</v>
      </c>
      <c r="D2459" s="88" t="s">
        <v>2345</v>
      </c>
      <c r="E2459" s="5" t="str">
        <f>VLOOKUP(F2459,'Set up'!$A$2:$C$48,2,FALSE)</f>
        <v>C00000022</v>
      </c>
      <c r="F2459" s="1" t="s">
        <v>638</v>
      </c>
      <c r="G2459" s="99" t="s">
        <v>2344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47">A2459+J2459</f>
        <v>45279</v>
      </c>
      <c r="L2459" s="5">
        <f t="shared" ref="L2459" si="848">MONTH(K2459)</f>
        <v>12</v>
      </c>
      <c r="M2459" s="5">
        <f t="shared" ref="M2459" si="849">YEAR(K2459)</f>
        <v>2023</v>
      </c>
      <c r="N2459" s="96">
        <v>-866</v>
      </c>
      <c r="O2459" s="6">
        <f t="shared" si="844"/>
        <v>866</v>
      </c>
      <c r="P2459" s="6">
        <f t="shared" si="843"/>
        <v>0</v>
      </c>
      <c r="Q2459" s="7">
        <f t="shared" si="825"/>
        <v>4017362.1500000018</v>
      </c>
      <c r="R2459" s="44" t="str">
        <f>VLOOKUP(F2459,'Set up'!$A$2:$E$48,5,FALSE)</f>
        <v>Trsf</v>
      </c>
      <c r="S2459" s="99" t="s">
        <v>2347</v>
      </c>
    </row>
    <row r="2460" spans="1:19" ht="15" hidden="1" customHeight="1" x14ac:dyDescent="0.35">
      <c r="A2460" s="4">
        <v>45280</v>
      </c>
      <c r="B2460" s="5">
        <f t="shared" si="841"/>
        <v>12</v>
      </c>
      <c r="C2460" s="5">
        <f t="shared" si="842"/>
        <v>2023</v>
      </c>
      <c r="D2460" s="88" t="s">
        <v>2277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37"/>
        <v>45310</v>
      </c>
      <c r="L2460" s="5">
        <f t="shared" si="838"/>
        <v>1</v>
      </c>
      <c r="M2460" s="5">
        <f t="shared" si="839"/>
        <v>2024</v>
      </c>
      <c r="N2460" s="96">
        <v>6952</v>
      </c>
      <c r="P2460" s="6">
        <f t="shared" si="843"/>
        <v>6952</v>
      </c>
      <c r="Q2460" s="7">
        <f t="shared" si="825"/>
        <v>4024314.1500000018</v>
      </c>
      <c r="R2460" s="44" t="str">
        <f>VLOOKUP(F2460,'Set up'!$A$2:$E$48,5,FALSE)</f>
        <v>Chq</v>
      </c>
    </row>
    <row r="2461" spans="1:19" ht="15" hidden="1" customHeight="1" x14ac:dyDescent="0.35">
      <c r="A2461" s="4">
        <v>45280</v>
      </c>
      <c r="B2461" s="5">
        <f t="shared" si="841"/>
        <v>12</v>
      </c>
      <c r="C2461" s="5">
        <f t="shared" si="842"/>
        <v>2023</v>
      </c>
      <c r="D2461" s="88" t="s">
        <v>2277</v>
      </c>
      <c r="E2461" s="5" t="str">
        <f>VLOOKUP(F2461,'Set up'!$A$2:$C$48,2,FALSE)</f>
        <v>C00000037</v>
      </c>
      <c r="F2461" s="1" t="s">
        <v>1310</v>
      </c>
      <c r="G2461" s="99" t="s">
        <v>2217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37"/>
        <v>45310</v>
      </c>
      <c r="L2461" s="5">
        <f t="shared" si="838"/>
        <v>1</v>
      </c>
      <c r="M2461" s="5">
        <f t="shared" si="839"/>
        <v>2024</v>
      </c>
      <c r="N2461" s="96">
        <v>2613</v>
      </c>
      <c r="P2461" s="6">
        <f t="shared" si="843"/>
        <v>2613</v>
      </c>
      <c r="Q2461" s="7">
        <f t="shared" si="825"/>
        <v>4026927.1500000018</v>
      </c>
      <c r="R2461" s="44" t="str">
        <f>VLOOKUP(F2461,'Set up'!$A$2:$E$48,5,FALSE)</f>
        <v>Chq</v>
      </c>
    </row>
    <row r="2462" spans="1:19" ht="15" hidden="1" customHeight="1" x14ac:dyDescent="0.35">
      <c r="A2462" s="4">
        <v>45280</v>
      </c>
      <c r="B2462" s="5">
        <f t="shared" si="841"/>
        <v>12</v>
      </c>
      <c r="C2462" s="5">
        <f t="shared" si="842"/>
        <v>2023</v>
      </c>
      <c r="D2462" s="88" t="s">
        <v>2277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37"/>
        <v>45310</v>
      </c>
      <c r="L2462" s="5">
        <f t="shared" si="838"/>
        <v>1</v>
      </c>
      <c r="M2462" s="5">
        <f t="shared" si="839"/>
        <v>2024</v>
      </c>
      <c r="N2462" s="96">
        <v>240</v>
      </c>
      <c r="P2462" s="6">
        <f t="shared" si="843"/>
        <v>240</v>
      </c>
      <c r="Q2462" s="7">
        <f t="shared" si="825"/>
        <v>4027167.1500000018</v>
      </c>
      <c r="R2462" s="44" t="str">
        <f>VLOOKUP(F2462,'Set up'!$A$2:$E$48,5,FALSE)</f>
        <v>Chq</v>
      </c>
    </row>
    <row r="2463" spans="1:19" ht="15" hidden="1" customHeight="1" x14ac:dyDescent="0.35">
      <c r="A2463" s="4">
        <v>45280</v>
      </c>
      <c r="B2463" s="5">
        <f t="shared" si="841"/>
        <v>12</v>
      </c>
      <c r="C2463" s="5">
        <f t="shared" si="842"/>
        <v>2023</v>
      </c>
      <c r="D2463" s="88" t="s">
        <v>2277</v>
      </c>
      <c r="E2463" s="5" t="str">
        <f>VLOOKUP(F2463,'Set up'!$A$2:$C$48,2,FALSE)</f>
        <v>C00000037</v>
      </c>
      <c r="F2463" s="1" t="s">
        <v>1310</v>
      </c>
      <c r="G2463" s="99" t="s">
        <v>2203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37"/>
        <v>45310</v>
      </c>
      <c r="L2463" s="5">
        <f t="shared" si="838"/>
        <v>1</v>
      </c>
      <c r="M2463" s="5">
        <f t="shared" si="839"/>
        <v>2024</v>
      </c>
      <c r="N2463" s="96">
        <v>312.5</v>
      </c>
      <c r="P2463" s="6">
        <f t="shared" si="843"/>
        <v>312.5</v>
      </c>
      <c r="Q2463" s="7">
        <f t="shared" si="825"/>
        <v>4027479.6500000018</v>
      </c>
      <c r="R2463" s="44" t="str">
        <f>VLOOKUP(F2463,'Set up'!$A$2:$E$48,5,FALSE)</f>
        <v>Chq</v>
      </c>
    </row>
    <row r="2464" spans="1:19" ht="15" hidden="1" customHeight="1" x14ac:dyDescent="0.35">
      <c r="A2464" s="4">
        <v>45280</v>
      </c>
      <c r="B2464" s="5">
        <f t="shared" si="841"/>
        <v>12</v>
      </c>
      <c r="C2464" s="5">
        <f t="shared" si="842"/>
        <v>2023</v>
      </c>
      <c r="D2464" s="88" t="s">
        <v>2277</v>
      </c>
      <c r="E2464" s="5" t="str">
        <f>VLOOKUP(F2464,'Set up'!$A$2:$C$48,2,FALSE)</f>
        <v>C00000037</v>
      </c>
      <c r="F2464" s="1" t="s">
        <v>1310</v>
      </c>
      <c r="G2464" s="99" t="s">
        <v>2218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37"/>
        <v>45310</v>
      </c>
      <c r="L2464" s="5">
        <f t="shared" si="838"/>
        <v>1</v>
      </c>
      <c r="M2464" s="5">
        <f t="shared" si="839"/>
        <v>2024</v>
      </c>
      <c r="N2464" s="96">
        <v>572</v>
      </c>
      <c r="P2464" s="6">
        <f t="shared" si="843"/>
        <v>572</v>
      </c>
      <c r="Q2464" s="7">
        <f t="shared" ref="Q2464:Q2527" si="850">SUM(Q2463+N2464)</f>
        <v>4028051.6500000018</v>
      </c>
      <c r="R2464" s="44" t="str">
        <f>VLOOKUP(F2464,'Set up'!$A$2:$E$48,5,FALSE)</f>
        <v>Chq</v>
      </c>
    </row>
    <row r="2465" spans="1:19" ht="15" hidden="1" customHeight="1" x14ac:dyDescent="0.35">
      <c r="A2465" s="4">
        <v>45280</v>
      </c>
      <c r="B2465" s="5">
        <f t="shared" si="841"/>
        <v>12</v>
      </c>
      <c r="C2465" s="5">
        <f t="shared" si="842"/>
        <v>2023</v>
      </c>
      <c r="D2465" s="88" t="s">
        <v>2277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37"/>
        <v>45310</v>
      </c>
      <c r="L2465" s="5">
        <f t="shared" si="838"/>
        <v>1</v>
      </c>
      <c r="M2465" s="5">
        <f t="shared" si="839"/>
        <v>2024</v>
      </c>
      <c r="N2465" s="96">
        <v>285</v>
      </c>
      <c r="P2465" s="6">
        <f t="shared" si="843"/>
        <v>285</v>
      </c>
      <c r="Q2465" s="7">
        <f t="shared" si="850"/>
        <v>4028336.6500000018</v>
      </c>
      <c r="R2465" s="44" t="str">
        <f>VLOOKUP(F2465,'Set up'!$A$2:$E$48,5,FALSE)</f>
        <v>Chq</v>
      </c>
    </row>
    <row r="2466" spans="1:19" ht="15" hidden="1" customHeight="1" x14ac:dyDescent="0.35">
      <c r="A2466" s="4">
        <v>45280</v>
      </c>
      <c r="B2466" s="5">
        <f t="shared" si="841"/>
        <v>12</v>
      </c>
      <c r="C2466" s="5">
        <f t="shared" si="842"/>
        <v>2023</v>
      </c>
      <c r="D2466" s="88" t="s">
        <v>2277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37"/>
        <v>45310</v>
      </c>
      <c r="L2466" s="5">
        <f t="shared" si="838"/>
        <v>1</v>
      </c>
      <c r="M2466" s="5">
        <f t="shared" si="839"/>
        <v>2024</v>
      </c>
      <c r="N2466" s="96">
        <v>930</v>
      </c>
      <c r="P2466" s="6">
        <f t="shared" si="843"/>
        <v>930</v>
      </c>
      <c r="Q2466" s="7">
        <f t="shared" si="850"/>
        <v>4029266.6500000018</v>
      </c>
      <c r="R2466" s="44" t="str">
        <f>VLOOKUP(F2466,'Set up'!$A$2:$E$48,5,FALSE)</f>
        <v>Chq</v>
      </c>
    </row>
    <row r="2467" spans="1:19" ht="15" customHeight="1" x14ac:dyDescent="0.35">
      <c r="A2467" s="4">
        <v>45281</v>
      </c>
      <c r="B2467" s="5">
        <f t="shared" si="841"/>
        <v>12</v>
      </c>
      <c r="C2467" s="5">
        <f t="shared" si="842"/>
        <v>2023</v>
      </c>
      <c r="D2467" s="88" t="s">
        <v>2278</v>
      </c>
      <c r="E2467" s="5" t="str">
        <f>VLOOKUP(F2467,'Set up'!$A$2:$C$48,2,FALSE)</f>
        <v>C00000042</v>
      </c>
      <c r="F2467" s="1" t="s">
        <v>2014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37"/>
        <v>45281</v>
      </c>
      <c r="L2467" s="5">
        <f t="shared" si="838"/>
        <v>12</v>
      </c>
      <c r="M2467" s="5">
        <f t="shared" si="839"/>
        <v>2023</v>
      </c>
      <c r="N2467" s="96">
        <v>250</v>
      </c>
      <c r="P2467" s="6">
        <f t="shared" si="843"/>
        <v>250</v>
      </c>
      <c r="Q2467" s="7">
        <f t="shared" si="850"/>
        <v>4029516.6500000018</v>
      </c>
      <c r="R2467" s="44" t="str">
        <f>VLOOKUP(F2467,'Set up'!$A$2:$E$50,5,FALSE)</f>
        <v>Trsf</v>
      </c>
    </row>
    <row r="2468" spans="1:19" ht="15" customHeight="1" x14ac:dyDescent="0.35">
      <c r="A2468" s="4">
        <v>45281</v>
      </c>
      <c r="B2468" s="5">
        <f t="shared" si="841"/>
        <v>12</v>
      </c>
      <c r="C2468" s="5">
        <f t="shared" si="842"/>
        <v>2023</v>
      </c>
      <c r="D2468" s="88" t="s">
        <v>2279</v>
      </c>
      <c r="E2468" s="5" t="str">
        <f>VLOOKUP(F2468,'Set up'!$A$2:$C$48,2,FALSE)</f>
        <v>C00000042</v>
      </c>
      <c r="F2468" s="1" t="s">
        <v>2014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37"/>
        <v>45281</v>
      </c>
      <c r="L2468" s="5">
        <f t="shared" si="838"/>
        <v>12</v>
      </c>
      <c r="M2468" s="5">
        <f t="shared" si="839"/>
        <v>2023</v>
      </c>
      <c r="N2468" s="96">
        <v>6424</v>
      </c>
      <c r="P2468" s="6">
        <f t="shared" si="843"/>
        <v>6424</v>
      </c>
      <c r="Q2468" s="7">
        <f t="shared" si="850"/>
        <v>4035940.6500000018</v>
      </c>
      <c r="R2468" s="44" t="str">
        <f>VLOOKUP(F2468,'Set up'!$A$2:$E$50,5,FALSE)</f>
        <v>Trsf</v>
      </c>
    </row>
    <row r="2469" spans="1:19" ht="15" customHeight="1" x14ac:dyDescent="0.35">
      <c r="A2469" s="4">
        <v>45281</v>
      </c>
      <c r="B2469" s="5">
        <f t="shared" si="841"/>
        <v>12</v>
      </c>
      <c r="C2469" s="5">
        <f t="shared" si="842"/>
        <v>2023</v>
      </c>
      <c r="D2469" s="88" t="s">
        <v>2279</v>
      </c>
      <c r="E2469" s="5" t="str">
        <f>VLOOKUP(F2469,'Set up'!$A$2:$C$48,2,FALSE)</f>
        <v>C00000042</v>
      </c>
      <c r="F2469" s="1" t="s">
        <v>2014</v>
      </c>
      <c r="G2469" s="99" t="s">
        <v>2110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37"/>
        <v>45281</v>
      </c>
      <c r="L2469" s="5">
        <f t="shared" si="838"/>
        <v>12</v>
      </c>
      <c r="M2469" s="5">
        <f t="shared" si="839"/>
        <v>2023</v>
      </c>
      <c r="N2469" s="96">
        <v>2575.1999999999998</v>
      </c>
      <c r="P2469" s="6">
        <f t="shared" si="843"/>
        <v>2575.1999999999998</v>
      </c>
      <c r="Q2469" s="7">
        <f t="shared" si="850"/>
        <v>4038515.850000002</v>
      </c>
      <c r="R2469" s="44" t="str">
        <f>VLOOKUP(F2469,'Set up'!$A$2:$E$50,5,FALSE)</f>
        <v>Trsf</v>
      </c>
    </row>
    <row r="2470" spans="1:19" ht="15" customHeight="1" x14ac:dyDescent="0.35">
      <c r="A2470" s="4">
        <v>45281</v>
      </c>
      <c r="B2470" s="5">
        <f t="shared" si="841"/>
        <v>12</v>
      </c>
      <c r="C2470" s="5">
        <f t="shared" si="842"/>
        <v>2023</v>
      </c>
      <c r="D2470" s="88" t="s">
        <v>2279</v>
      </c>
      <c r="E2470" s="5" t="str">
        <f>VLOOKUP(F2470,'Set up'!$A$2:$C$48,2,FALSE)</f>
        <v>C00000042</v>
      </c>
      <c r="F2470" s="1" t="s">
        <v>2014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37"/>
        <v>45281</v>
      </c>
      <c r="L2470" s="5">
        <f t="shared" si="838"/>
        <v>12</v>
      </c>
      <c r="M2470" s="5">
        <f t="shared" si="839"/>
        <v>2023</v>
      </c>
      <c r="N2470" s="96">
        <v>1404</v>
      </c>
      <c r="P2470" s="6">
        <f t="shared" si="843"/>
        <v>1404</v>
      </c>
      <c r="Q2470" s="7">
        <f t="shared" si="850"/>
        <v>4039919.850000002</v>
      </c>
      <c r="R2470" s="44" t="str">
        <f>VLOOKUP(F2470,'Set up'!$A$2:$E$50,5,FALSE)</f>
        <v>Trsf</v>
      </c>
    </row>
    <row r="2471" spans="1:19" ht="15" customHeight="1" x14ac:dyDescent="0.35">
      <c r="A2471" s="4">
        <v>45281</v>
      </c>
      <c r="B2471" s="5">
        <f t="shared" si="841"/>
        <v>12</v>
      </c>
      <c r="C2471" s="5">
        <f t="shared" si="842"/>
        <v>2023</v>
      </c>
      <c r="D2471" s="88" t="s">
        <v>2279</v>
      </c>
      <c r="E2471" s="5" t="str">
        <f>VLOOKUP(F2471,'Set up'!$A$2:$C$48,2,FALSE)</f>
        <v>C00000042</v>
      </c>
      <c r="F2471" s="1" t="s">
        <v>2014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37"/>
        <v>45281</v>
      </c>
      <c r="L2471" s="5">
        <f t="shared" si="838"/>
        <v>12</v>
      </c>
      <c r="M2471" s="5">
        <f t="shared" si="839"/>
        <v>2023</v>
      </c>
      <c r="N2471" s="96">
        <v>380</v>
      </c>
      <c r="P2471" s="6">
        <f t="shared" si="843"/>
        <v>380</v>
      </c>
      <c r="Q2471" s="7">
        <f t="shared" si="850"/>
        <v>4040299.850000002</v>
      </c>
      <c r="R2471" s="44" t="str">
        <f>VLOOKUP(F2471,'Set up'!$A$2:$E$50,5,FALSE)</f>
        <v>Trsf</v>
      </c>
    </row>
    <row r="2472" spans="1:19" ht="15" customHeight="1" x14ac:dyDescent="0.35">
      <c r="A2472" s="4">
        <v>45281</v>
      </c>
      <c r="B2472" s="5">
        <f t="shared" si="841"/>
        <v>12</v>
      </c>
      <c r="C2472" s="5">
        <f t="shared" si="842"/>
        <v>2023</v>
      </c>
      <c r="D2472" s="88" t="s">
        <v>2279</v>
      </c>
      <c r="E2472" s="5" t="str">
        <f>VLOOKUP(F2472,'Set up'!$A$2:$C$48,2,FALSE)</f>
        <v>C00000042</v>
      </c>
      <c r="F2472" s="1" t="s">
        <v>2014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37"/>
        <v>45281</v>
      </c>
      <c r="L2472" s="5">
        <f t="shared" si="838"/>
        <v>12</v>
      </c>
      <c r="M2472" s="5">
        <f t="shared" si="839"/>
        <v>2023</v>
      </c>
      <c r="N2472" s="96">
        <v>1000</v>
      </c>
      <c r="P2472" s="6">
        <f t="shared" si="843"/>
        <v>1000</v>
      </c>
      <c r="Q2472" s="7">
        <f t="shared" si="850"/>
        <v>4041299.850000002</v>
      </c>
      <c r="R2472" s="44" t="str">
        <f>VLOOKUP(F2472,'Set up'!$A$2:$E$50,5,FALSE)</f>
        <v>Trsf</v>
      </c>
    </row>
    <row r="2473" spans="1:19" ht="15" hidden="1" customHeight="1" x14ac:dyDescent="0.35">
      <c r="A2473" s="4">
        <v>45281</v>
      </c>
      <c r="B2473" s="5">
        <f t="shared" si="841"/>
        <v>12</v>
      </c>
      <c r="C2473" s="5">
        <f t="shared" si="842"/>
        <v>2023</v>
      </c>
      <c r="D2473" s="88" t="s">
        <v>2280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37"/>
        <v>45281</v>
      </c>
      <c r="L2473" s="5">
        <f t="shared" si="838"/>
        <v>12</v>
      </c>
      <c r="M2473" s="5">
        <f t="shared" si="839"/>
        <v>2023</v>
      </c>
      <c r="N2473" s="96">
        <v>110</v>
      </c>
      <c r="O2473" s="6">
        <f t="shared" ref="O2473:O2480" si="851">-N2473</f>
        <v>-110</v>
      </c>
      <c r="P2473" s="6">
        <f t="shared" si="843"/>
        <v>0</v>
      </c>
      <c r="Q2473" s="7">
        <f t="shared" si="850"/>
        <v>4041409.850000002</v>
      </c>
      <c r="R2473" s="44" t="str">
        <f>VLOOKUP(F2473,'Set up'!$A$2:$E$48,5,FALSE)</f>
        <v>Trsf</v>
      </c>
      <c r="S2473" s="1" t="s">
        <v>2334</v>
      </c>
    </row>
    <row r="2474" spans="1:19" ht="15" hidden="1" customHeight="1" x14ac:dyDescent="0.35">
      <c r="A2474" s="4">
        <v>45281</v>
      </c>
      <c r="B2474" s="5">
        <f t="shared" si="841"/>
        <v>12</v>
      </c>
      <c r="C2474" s="5">
        <f t="shared" si="842"/>
        <v>2023</v>
      </c>
      <c r="D2474" s="88" t="s">
        <v>2280</v>
      </c>
      <c r="E2474" s="5" t="str">
        <f>VLOOKUP(F2474,'Set up'!$A$2:$C$48,2,FALSE)</f>
        <v>C00000026</v>
      </c>
      <c r="F2474" s="1" t="s">
        <v>785</v>
      </c>
      <c r="G2474" s="99" t="s">
        <v>2203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37"/>
        <v>45281</v>
      </c>
      <c r="L2474" s="5">
        <f t="shared" si="838"/>
        <v>12</v>
      </c>
      <c r="M2474" s="5">
        <f t="shared" si="839"/>
        <v>2023</v>
      </c>
      <c r="N2474" s="96">
        <v>62.5</v>
      </c>
      <c r="O2474" s="6">
        <f t="shared" si="851"/>
        <v>-62.5</v>
      </c>
      <c r="P2474" s="6">
        <f t="shared" si="843"/>
        <v>0</v>
      </c>
      <c r="Q2474" s="7">
        <f t="shared" si="850"/>
        <v>4041472.350000002</v>
      </c>
      <c r="R2474" s="44" t="str">
        <f>VLOOKUP(F2474,'Set up'!$A$2:$E$48,5,FALSE)</f>
        <v>Trsf</v>
      </c>
      <c r="S2474" s="1" t="s">
        <v>2334</v>
      </c>
    </row>
    <row r="2475" spans="1:19" ht="15" hidden="1" customHeight="1" x14ac:dyDescent="0.35">
      <c r="A2475" s="4">
        <v>45281</v>
      </c>
      <c r="B2475" s="5">
        <f t="shared" si="841"/>
        <v>12</v>
      </c>
      <c r="C2475" s="5">
        <f t="shared" si="842"/>
        <v>2023</v>
      </c>
      <c r="D2475" s="88" t="s">
        <v>2280</v>
      </c>
      <c r="E2475" s="5" t="str">
        <f>VLOOKUP(F2475,'Set up'!$A$2:$C$48,2,FALSE)</f>
        <v>C00000026</v>
      </c>
      <c r="F2475" s="1" t="s">
        <v>785</v>
      </c>
      <c r="G2475" s="99" t="s">
        <v>2218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37"/>
        <v>45281</v>
      </c>
      <c r="L2475" s="5">
        <f t="shared" si="838"/>
        <v>12</v>
      </c>
      <c r="M2475" s="5">
        <f t="shared" si="839"/>
        <v>2023</v>
      </c>
      <c r="N2475" s="96">
        <v>283.8</v>
      </c>
      <c r="O2475" s="6">
        <f t="shared" si="851"/>
        <v>-283.8</v>
      </c>
      <c r="P2475" s="6">
        <f t="shared" si="843"/>
        <v>0</v>
      </c>
      <c r="Q2475" s="7">
        <f t="shared" si="850"/>
        <v>4041756.1500000018</v>
      </c>
      <c r="R2475" s="44" t="str">
        <f>VLOOKUP(F2475,'Set up'!$A$2:$E$48,5,FALSE)</f>
        <v>Trsf</v>
      </c>
      <c r="S2475" s="1" t="s">
        <v>2334</v>
      </c>
    </row>
    <row r="2476" spans="1:19" ht="15" hidden="1" customHeight="1" x14ac:dyDescent="0.35">
      <c r="A2476" s="4">
        <v>45281</v>
      </c>
      <c r="B2476" s="5">
        <f t="shared" si="841"/>
        <v>12</v>
      </c>
      <c r="C2476" s="5">
        <f t="shared" si="842"/>
        <v>2023</v>
      </c>
      <c r="D2476" s="88" t="s">
        <v>2280</v>
      </c>
      <c r="E2476" s="5" t="str">
        <f>VLOOKUP(F2476,'Set up'!$A$2:$C$48,2,FALSE)</f>
        <v>C00000026</v>
      </c>
      <c r="F2476" s="1" t="s">
        <v>785</v>
      </c>
      <c r="G2476" s="99" t="s">
        <v>2219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37"/>
        <v>45281</v>
      </c>
      <c r="L2476" s="5">
        <f t="shared" si="838"/>
        <v>12</v>
      </c>
      <c r="M2476" s="5">
        <f t="shared" si="839"/>
        <v>2023</v>
      </c>
      <c r="N2476" s="96">
        <v>315</v>
      </c>
      <c r="O2476" s="6">
        <f t="shared" si="851"/>
        <v>-315</v>
      </c>
      <c r="P2476" s="6">
        <f t="shared" si="843"/>
        <v>0</v>
      </c>
      <c r="Q2476" s="7">
        <f t="shared" si="850"/>
        <v>4042071.1500000018</v>
      </c>
      <c r="R2476" s="44" t="str">
        <f>VLOOKUP(F2476,'Set up'!$A$2:$E$48,5,FALSE)</f>
        <v>Trsf</v>
      </c>
      <c r="S2476" s="1" t="s">
        <v>2334</v>
      </c>
    </row>
    <row r="2477" spans="1:19" ht="15" hidden="1" customHeight="1" x14ac:dyDescent="0.35">
      <c r="A2477" s="4">
        <v>45281</v>
      </c>
      <c r="B2477" s="5">
        <f t="shared" si="841"/>
        <v>12</v>
      </c>
      <c r="C2477" s="5">
        <f t="shared" si="842"/>
        <v>2023</v>
      </c>
      <c r="D2477" s="88" t="s">
        <v>2281</v>
      </c>
      <c r="E2477" s="5" t="str">
        <f>VLOOKUP(F2477,'Set up'!$A$2:$C$48,2,FALSE)</f>
        <v>C00000043</v>
      </c>
      <c r="F2477" s="1" t="s">
        <v>2207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37"/>
        <v>45281</v>
      </c>
      <c r="L2477" s="5">
        <f t="shared" si="838"/>
        <v>12</v>
      </c>
      <c r="M2477" s="5">
        <f t="shared" si="839"/>
        <v>2023</v>
      </c>
      <c r="N2477" s="96">
        <v>3476</v>
      </c>
      <c r="O2477" s="6">
        <f t="shared" si="851"/>
        <v>-3476</v>
      </c>
      <c r="P2477" s="6">
        <f t="shared" si="843"/>
        <v>0</v>
      </c>
      <c r="Q2477" s="7">
        <f t="shared" si="850"/>
        <v>4045547.1500000018</v>
      </c>
      <c r="R2477" s="44" t="str">
        <f>VLOOKUP(F2477,'Set up'!$A$2:$E$48,5,FALSE)</f>
        <v>Trsf</v>
      </c>
      <c r="S2477" s="1" t="s">
        <v>2329</v>
      </c>
    </row>
    <row r="2478" spans="1:19" ht="15" hidden="1" customHeight="1" x14ac:dyDescent="0.35">
      <c r="A2478" s="4">
        <v>45281</v>
      </c>
      <c r="B2478" s="5">
        <f t="shared" si="841"/>
        <v>12</v>
      </c>
      <c r="C2478" s="5">
        <f t="shared" si="842"/>
        <v>2023</v>
      </c>
      <c r="D2478" s="88" t="s">
        <v>2281</v>
      </c>
      <c r="E2478" s="5" t="str">
        <f>VLOOKUP(F2478,'Set up'!$A$2:$C$48,2,FALSE)</f>
        <v>C00000043</v>
      </c>
      <c r="F2478" s="1" t="s">
        <v>2207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37"/>
        <v>45281</v>
      </c>
      <c r="L2478" s="5">
        <f t="shared" si="838"/>
        <v>12</v>
      </c>
      <c r="M2478" s="5">
        <f t="shared" si="839"/>
        <v>2023</v>
      </c>
      <c r="N2478" s="96">
        <v>432</v>
      </c>
      <c r="O2478" s="6">
        <f t="shared" si="851"/>
        <v>-432</v>
      </c>
      <c r="P2478" s="6">
        <f t="shared" si="843"/>
        <v>0</v>
      </c>
      <c r="Q2478" s="7">
        <f t="shared" si="850"/>
        <v>4045979.1500000018</v>
      </c>
      <c r="R2478" s="44" t="str">
        <f>VLOOKUP(F2478,'Set up'!$A$2:$E$48,5,FALSE)</f>
        <v>Trsf</v>
      </c>
      <c r="S2478" s="1" t="s">
        <v>2329</v>
      </c>
    </row>
    <row r="2479" spans="1:19" ht="15" hidden="1" customHeight="1" x14ac:dyDescent="0.35">
      <c r="A2479" s="4">
        <v>45281</v>
      </c>
      <c r="B2479" s="5">
        <f t="shared" si="841"/>
        <v>12</v>
      </c>
      <c r="C2479" s="5">
        <f t="shared" si="842"/>
        <v>2023</v>
      </c>
      <c r="D2479" s="88" t="s">
        <v>2281</v>
      </c>
      <c r="E2479" s="5" t="str">
        <f>VLOOKUP(F2479,'Set up'!$A$2:$C$48,2,FALSE)</f>
        <v>C00000043</v>
      </c>
      <c r="F2479" s="1" t="s">
        <v>2207</v>
      </c>
      <c r="G2479" s="99" t="s">
        <v>2204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37"/>
        <v>45281</v>
      </c>
      <c r="L2479" s="5">
        <f t="shared" si="838"/>
        <v>12</v>
      </c>
      <c r="M2479" s="5">
        <f t="shared" si="839"/>
        <v>2023</v>
      </c>
      <c r="N2479" s="96">
        <v>600</v>
      </c>
      <c r="O2479" s="6">
        <f t="shared" si="851"/>
        <v>-600</v>
      </c>
      <c r="P2479" s="6">
        <f t="shared" si="843"/>
        <v>0</v>
      </c>
      <c r="Q2479" s="7">
        <f t="shared" si="850"/>
        <v>4046579.1500000018</v>
      </c>
      <c r="R2479" s="44" t="str">
        <f>VLOOKUP(F2479,'Set up'!$A$2:$E$48,5,FALSE)</f>
        <v>Trsf</v>
      </c>
      <c r="S2479" s="1" t="s">
        <v>2329</v>
      </c>
    </row>
    <row r="2480" spans="1:19" ht="15" hidden="1" customHeight="1" x14ac:dyDescent="0.35">
      <c r="A2480" s="4">
        <v>45281</v>
      </c>
      <c r="B2480" s="5">
        <f t="shared" si="841"/>
        <v>12</v>
      </c>
      <c r="C2480" s="5">
        <f t="shared" si="842"/>
        <v>2023</v>
      </c>
      <c r="D2480" s="88" t="s">
        <v>2281</v>
      </c>
      <c r="E2480" s="5" t="str">
        <f>VLOOKUP(F2480,'Set up'!$A$2:$C$48,2,FALSE)</f>
        <v>C00000043</v>
      </c>
      <c r="F2480" s="1" t="s">
        <v>2207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37"/>
        <v>45281</v>
      </c>
      <c r="L2480" s="5">
        <f t="shared" si="838"/>
        <v>12</v>
      </c>
      <c r="M2480" s="5">
        <f t="shared" si="839"/>
        <v>2023</v>
      </c>
      <c r="N2480" s="96">
        <v>220</v>
      </c>
      <c r="O2480" s="6">
        <f t="shared" si="851"/>
        <v>-220</v>
      </c>
      <c r="P2480" s="6">
        <f t="shared" si="843"/>
        <v>0</v>
      </c>
      <c r="Q2480" s="7">
        <f t="shared" si="850"/>
        <v>4046799.1500000018</v>
      </c>
      <c r="R2480" s="44" t="str">
        <f>VLOOKUP(F2480,'Set up'!$A$2:$E$48,5,FALSE)</f>
        <v>Trsf</v>
      </c>
      <c r="S2480" s="1" t="s">
        <v>2329</v>
      </c>
    </row>
    <row r="2481" spans="1:19" ht="15" hidden="1" customHeight="1" x14ac:dyDescent="0.35">
      <c r="A2481" s="4">
        <v>45282</v>
      </c>
      <c r="B2481" s="5">
        <f t="shared" si="841"/>
        <v>12</v>
      </c>
      <c r="C2481" s="5">
        <f t="shared" si="842"/>
        <v>2023</v>
      </c>
      <c r="D2481" s="88" t="s">
        <v>2282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37"/>
        <v>45282</v>
      </c>
      <c r="L2481" s="5">
        <f t="shared" si="838"/>
        <v>12</v>
      </c>
      <c r="M2481" s="5">
        <f t="shared" si="839"/>
        <v>2023</v>
      </c>
      <c r="N2481" s="96">
        <v>175</v>
      </c>
      <c r="O2481" s="6">
        <f t="shared" ref="O2481" si="852">-N2481</f>
        <v>-175</v>
      </c>
      <c r="P2481" s="6">
        <f t="shared" si="843"/>
        <v>0</v>
      </c>
      <c r="Q2481" s="7">
        <f t="shared" si="850"/>
        <v>4046974.1500000018</v>
      </c>
      <c r="R2481" s="44" t="str">
        <f>VLOOKUP(F2481,'Set up'!$A$2:$E$48,5,FALSE)</f>
        <v>Trsf</v>
      </c>
      <c r="S2481" s="1" t="s">
        <v>2335</v>
      </c>
    </row>
    <row r="2482" spans="1:19" ht="15" hidden="1" customHeight="1" x14ac:dyDescent="0.35">
      <c r="A2482" s="4">
        <v>45282</v>
      </c>
      <c r="B2482" s="5">
        <f t="shared" si="841"/>
        <v>12</v>
      </c>
      <c r="C2482" s="5">
        <f t="shared" si="842"/>
        <v>2023</v>
      </c>
      <c r="D2482" s="88" t="s">
        <v>2283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37"/>
        <v>45282</v>
      </c>
      <c r="L2482" s="5">
        <f t="shared" si="838"/>
        <v>12</v>
      </c>
      <c r="M2482" s="5">
        <f t="shared" si="839"/>
        <v>2023</v>
      </c>
      <c r="N2482" s="96">
        <v>1738</v>
      </c>
      <c r="P2482" s="6">
        <f t="shared" si="843"/>
        <v>1738</v>
      </c>
      <c r="Q2482" s="7">
        <f t="shared" si="850"/>
        <v>4048712.1500000018</v>
      </c>
      <c r="R2482" s="44" t="str">
        <f>VLOOKUP(F2482,'Set up'!$A$2:$E$48,5,FALSE)</f>
        <v>PD Chq</v>
      </c>
    </row>
    <row r="2483" spans="1:19" ht="15" hidden="1" customHeight="1" x14ac:dyDescent="0.35">
      <c r="A2483" s="4">
        <v>45282</v>
      </c>
      <c r="B2483" s="5">
        <f t="shared" si="841"/>
        <v>12</v>
      </c>
      <c r="C2483" s="5">
        <f t="shared" si="842"/>
        <v>2023</v>
      </c>
      <c r="D2483" s="88" t="s">
        <v>2283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37"/>
        <v>45282</v>
      </c>
      <c r="L2483" s="5">
        <f t="shared" si="838"/>
        <v>12</v>
      </c>
      <c r="M2483" s="5">
        <f t="shared" si="839"/>
        <v>2023</v>
      </c>
      <c r="N2483" s="96">
        <v>95</v>
      </c>
      <c r="P2483" s="6">
        <f t="shared" si="843"/>
        <v>95</v>
      </c>
      <c r="Q2483" s="7">
        <f t="shared" si="850"/>
        <v>4048807.1500000018</v>
      </c>
      <c r="R2483" s="44" t="str">
        <f>VLOOKUP(F2483,'Set up'!$A$2:$E$48,5,FALSE)</f>
        <v>PD Chq</v>
      </c>
    </row>
    <row r="2484" spans="1:19" ht="15" hidden="1" customHeight="1" x14ac:dyDescent="0.35">
      <c r="A2484" s="4">
        <v>45282</v>
      </c>
      <c r="B2484" s="5">
        <f t="shared" si="841"/>
        <v>12</v>
      </c>
      <c r="C2484" s="5">
        <f t="shared" si="842"/>
        <v>2023</v>
      </c>
      <c r="D2484" s="88" t="s">
        <v>2283</v>
      </c>
      <c r="E2484" s="5" t="str">
        <f>VLOOKUP(F2484,'Set up'!$A$2:$C$48,2,FALSE)</f>
        <v>C00000021</v>
      </c>
      <c r="F2484" s="1" t="s">
        <v>492</v>
      </c>
      <c r="G2484" s="99" t="s">
        <v>2203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37"/>
        <v>45282</v>
      </c>
      <c r="L2484" s="5">
        <f t="shared" si="838"/>
        <v>12</v>
      </c>
      <c r="M2484" s="5">
        <f t="shared" si="839"/>
        <v>2023</v>
      </c>
      <c r="N2484" s="96">
        <v>312.5</v>
      </c>
      <c r="P2484" s="6">
        <f t="shared" si="843"/>
        <v>312.5</v>
      </c>
      <c r="Q2484" s="7">
        <f t="shared" si="850"/>
        <v>4049119.6500000018</v>
      </c>
      <c r="R2484" s="44" t="str">
        <f>VLOOKUP(F2484,'Set up'!$A$2:$E$48,5,FALSE)</f>
        <v>PD Chq</v>
      </c>
    </row>
    <row r="2485" spans="1:19" ht="15" customHeight="1" x14ac:dyDescent="0.35">
      <c r="A2485" s="4">
        <v>45287</v>
      </c>
      <c r="B2485" s="5">
        <f t="shared" si="841"/>
        <v>12</v>
      </c>
      <c r="C2485" s="5">
        <f t="shared" si="842"/>
        <v>2023</v>
      </c>
      <c r="D2485" s="88" t="s">
        <v>2284</v>
      </c>
      <c r="E2485" s="5" t="str">
        <f>VLOOKUP(F2485,'Set up'!$A$2:$C$48,2,FALSE)</f>
        <v>C00000042</v>
      </c>
      <c r="F2485" s="1" t="s">
        <v>2014</v>
      </c>
      <c r="G2485" s="99" t="s">
        <v>2203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37"/>
        <v>45287</v>
      </c>
      <c r="L2485" s="5">
        <f t="shared" si="838"/>
        <v>12</v>
      </c>
      <c r="M2485" s="5">
        <f t="shared" si="839"/>
        <v>2023</v>
      </c>
      <c r="N2485" s="96">
        <v>312.5</v>
      </c>
      <c r="P2485" s="6">
        <f t="shared" si="843"/>
        <v>312.5</v>
      </c>
      <c r="Q2485" s="7">
        <f t="shared" si="850"/>
        <v>4049432.1500000018</v>
      </c>
      <c r="R2485" s="44" t="str">
        <f>VLOOKUP(F2485,'Set up'!$A$2:$E$50,5,FALSE)</f>
        <v>Trsf</v>
      </c>
    </row>
    <row r="2486" spans="1:19" ht="15" customHeight="1" x14ac:dyDescent="0.35">
      <c r="A2486" s="4">
        <v>45287</v>
      </c>
      <c r="B2486" s="5">
        <f t="shared" si="841"/>
        <v>12</v>
      </c>
      <c r="C2486" s="5">
        <f t="shared" si="842"/>
        <v>2023</v>
      </c>
      <c r="D2486" s="88" t="s">
        <v>2285</v>
      </c>
      <c r="E2486" s="5" t="str">
        <f>VLOOKUP(F2486,'Set up'!$A$2:$C$48,2,FALSE)</f>
        <v>C00000042</v>
      </c>
      <c r="F2486" s="1" t="s">
        <v>2014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37"/>
        <v>45287</v>
      </c>
      <c r="L2486" s="5">
        <f t="shared" si="838"/>
        <v>12</v>
      </c>
      <c r="M2486" s="5">
        <f t="shared" si="839"/>
        <v>2023</v>
      </c>
      <c r="N2486" s="96">
        <v>8030</v>
      </c>
      <c r="P2486" s="6">
        <f t="shared" si="843"/>
        <v>8030</v>
      </c>
      <c r="Q2486" s="7">
        <f t="shared" si="850"/>
        <v>4057462.1500000018</v>
      </c>
      <c r="R2486" s="44" t="str">
        <f>VLOOKUP(F2486,'Set up'!$A$2:$E$50,5,FALSE)</f>
        <v>Trsf</v>
      </c>
    </row>
    <row r="2487" spans="1:19" ht="15" customHeight="1" x14ac:dyDescent="0.35">
      <c r="A2487" s="4">
        <v>45287</v>
      </c>
      <c r="B2487" s="5">
        <f t="shared" si="841"/>
        <v>12</v>
      </c>
      <c r="C2487" s="5">
        <f t="shared" si="842"/>
        <v>2023</v>
      </c>
      <c r="D2487" s="88" t="s">
        <v>2285</v>
      </c>
      <c r="E2487" s="5" t="str">
        <f>VLOOKUP(F2487,'Set up'!$A$2:$C$48,2,FALSE)</f>
        <v>C00000042</v>
      </c>
      <c r="F2487" s="1" t="s">
        <v>2014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37"/>
        <v>45287</v>
      </c>
      <c r="L2487" s="5">
        <f t="shared" si="838"/>
        <v>12</v>
      </c>
      <c r="M2487" s="5">
        <f t="shared" si="839"/>
        <v>2023</v>
      </c>
      <c r="N2487" s="96">
        <v>1914</v>
      </c>
      <c r="P2487" s="6">
        <f t="shared" si="843"/>
        <v>1914</v>
      </c>
      <c r="Q2487" s="7">
        <f t="shared" si="850"/>
        <v>4059376.1500000018</v>
      </c>
      <c r="R2487" s="44" t="str">
        <f>VLOOKUP(F2487,'Set up'!$A$2:$E$50,5,FALSE)</f>
        <v>Trsf</v>
      </c>
    </row>
    <row r="2488" spans="1:19" ht="15" customHeight="1" x14ac:dyDescent="0.35">
      <c r="A2488" s="4">
        <v>45287</v>
      </c>
      <c r="B2488" s="5">
        <f t="shared" si="841"/>
        <v>12</v>
      </c>
      <c r="C2488" s="5">
        <f t="shared" si="842"/>
        <v>2023</v>
      </c>
      <c r="D2488" s="88" t="s">
        <v>2285</v>
      </c>
      <c r="E2488" s="5" t="str">
        <f>VLOOKUP(F2488,'Set up'!$A$2:$C$48,2,FALSE)</f>
        <v>C00000042</v>
      </c>
      <c r="F2488" s="1" t="s">
        <v>2014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37"/>
        <v>45287</v>
      </c>
      <c r="L2488" s="5">
        <f t="shared" si="838"/>
        <v>12</v>
      </c>
      <c r="M2488" s="5">
        <f t="shared" si="839"/>
        <v>2023</v>
      </c>
      <c r="N2488" s="96">
        <v>1404</v>
      </c>
      <c r="P2488" s="6">
        <f t="shared" si="843"/>
        <v>1404</v>
      </c>
      <c r="Q2488" s="7">
        <f t="shared" si="850"/>
        <v>4060780.1500000018</v>
      </c>
      <c r="R2488" s="44" t="str">
        <f>VLOOKUP(F2488,'Set up'!$A$2:$E$50,5,FALSE)</f>
        <v>Trsf</v>
      </c>
    </row>
    <row r="2489" spans="1:19" ht="15" customHeight="1" x14ac:dyDescent="0.35">
      <c r="A2489" s="4">
        <v>45287</v>
      </c>
      <c r="B2489" s="5">
        <f t="shared" si="841"/>
        <v>12</v>
      </c>
      <c r="C2489" s="5">
        <f t="shared" si="842"/>
        <v>2023</v>
      </c>
      <c r="D2489" s="88" t="s">
        <v>2285</v>
      </c>
      <c r="E2489" s="5" t="str">
        <f>VLOOKUP(F2489,'Set up'!$A$2:$C$48,2,FALSE)</f>
        <v>C00000042</v>
      </c>
      <c r="F2489" s="1" t="s">
        <v>2014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37"/>
        <v>45287</v>
      </c>
      <c r="L2489" s="5">
        <f t="shared" si="838"/>
        <v>12</v>
      </c>
      <c r="M2489" s="5">
        <f t="shared" si="839"/>
        <v>2023</v>
      </c>
      <c r="N2489" s="96">
        <v>1000</v>
      </c>
      <c r="P2489" s="6">
        <f t="shared" si="843"/>
        <v>1000</v>
      </c>
      <c r="Q2489" s="7">
        <f t="shared" si="850"/>
        <v>4061780.1500000018</v>
      </c>
      <c r="R2489" s="44" t="str">
        <f>VLOOKUP(F2489,'Set up'!$A$2:$E$50,5,FALSE)</f>
        <v>Trsf</v>
      </c>
    </row>
    <row r="2490" spans="1:19" ht="15" customHeight="1" x14ac:dyDescent="0.35">
      <c r="A2490" s="4">
        <v>45290</v>
      </c>
      <c r="B2490" s="5">
        <f t="shared" si="841"/>
        <v>12</v>
      </c>
      <c r="C2490" s="5">
        <f t="shared" si="842"/>
        <v>2023</v>
      </c>
      <c r="D2490" s="88" t="s">
        <v>2286</v>
      </c>
      <c r="E2490" s="5" t="str">
        <f>VLOOKUP(F2490,'Set up'!$A$2:$C$48,2,FALSE)</f>
        <v>C00000042</v>
      </c>
      <c r="F2490" s="1" t="s">
        <v>2014</v>
      </c>
      <c r="G2490" s="99" t="s">
        <v>2203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37"/>
        <v>45290</v>
      </c>
      <c r="L2490" s="5">
        <f t="shared" si="838"/>
        <v>12</v>
      </c>
      <c r="M2490" s="5">
        <f t="shared" si="839"/>
        <v>2023</v>
      </c>
      <c r="N2490" s="96">
        <v>625</v>
      </c>
      <c r="P2490" s="6">
        <f t="shared" si="843"/>
        <v>625</v>
      </c>
      <c r="Q2490" s="7">
        <f t="shared" si="850"/>
        <v>4062405.1500000018</v>
      </c>
      <c r="R2490" s="44" t="str">
        <f>VLOOKUP(F2490,'Set up'!$A$2:$E$50,5,FALSE)</f>
        <v>Trsf</v>
      </c>
    </row>
    <row r="2491" spans="1:19" ht="15" customHeight="1" x14ac:dyDescent="0.35">
      <c r="A2491" s="4">
        <v>45290</v>
      </c>
      <c r="B2491" s="5">
        <f t="shared" si="841"/>
        <v>12</v>
      </c>
      <c r="C2491" s="5">
        <f t="shared" si="842"/>
        <v>2023</v>
      </c>
      <c r="D2491" s="88" t="s">
        <v>2287</v>
      </c>
      <c r="E2491" s="5" t="str">
        <f>VLOOKUP(F2491,'Set up'!$A$2:$C$48,2,FALSE)</f>
        <v>C00000042</v>
      </c>
      <c r="F2491" s="1" t="s">
        <v>2014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37"/>
        <v>45290</v>
      </c>
      <c r="L2491" s="5">
        <f t="shared" si="838"/>
        <v>12</v>
      </c>
      <c r="M2491" s="5">
        <f t="shared" si="839"/>
        <v>2023</v>
      </c>
      <c r="N2491" s="96">
        <v>8030</v>
      </c>
      <c r="P2491" s="6">
        <f t="shared" si="843"/>
        <v>8030</v>
      </c>
      <c r="Q2491" s="7">
        <f t="shared" si="850"/>
        <v>4070435.1500000018</v>
      </c>
      <c r="R2491" s="44" t="str">
        <f>VLOOKUP(F2491,'Set up'!$A$2:$E$50,5,FALSE)</f>
        <v>Trsf</v>
      </c>
    </row>
    <row r="2492" spans="1:19" ht="15" customHeight="1" x14ac:dyDescent="0.35">
      <c r="A2492" s="4">
        <v>45290</v>
      </c>
      <c r="B2492" s="5">
        <f t="shared" si="841"/>
        <v>12</v>
      </c>
      <c r="C2492" s="5">
        <f t="shared" si="842"/>
        <v>2023</v>
      </c>
      <c r="D2492" s="88" t="s">
        <v>2287</v>
      </c>
      <c r="E2492" s="5" t="str">
        <f>VLOOKUP(F2492,'Set up'!$A$2:$C$48,2,FALSE)</f>
        <v>C00000042</v>
      </c>
      <c r="F2492" s="1" t="s">
        <v>2014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37"/>
        <v>45290</v>
      </c>
      <c r="L2492" s="5">
        <f t="shared" si="838"/>
        <v>12</v>
      </c>
      <c r="M2492" s="5">
        <f t="shared" si="839"/>
        <v>2023</v>
      </c>
      <c r="N2492" s="96">
        <v>2610</v>
      </c>
      <c r="P2492" s="6">
        <f t="shared" si="843"/>
        <v>2610</v>
      </c>
      <c r="Q2492" s="7">
        <f t="shared" si="850"/>
        <v>4073045.1500000018</v>
      </c>
      <c r="R2492" s="44" t="str">
        <f>VLOOKUP(F2492,'Set up'!$A$2:$E$50,5,FALSE)</f>
        <v>Trsf</v>
      </c>
    </row>
    <row r="2493" spans="1:19" ht="15" customHeight="1" x14ac:dyDescent="0.35">
      <c r="A2493" s="4">
        <v>45290</v>
      </c>
      <c r="B2493" s="5">
        <f t="shared" si="841"/>
        <v>12</v>
      </c>
      <c r="C2493" s="5">
        <f t="shared" si="842"/>
        <v>2023</v>
      </c>
      <c r="D2493" s="88" t="s">
        <v>2287</v>
      </c>
      <c r="E2493" s="5" t="str">
        <f>VLOOKUP(F2493,'Set up'!$A$2:$C$48,2,FALSE)</f>
        <v>C00000042</v>
      </c>
      <c r="F2493" s="1" t="s">
        <v>2014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37"/>
        <v>45290</v>
      </c>
      <c r="L2493" s="5">
        <f t="shared" si="838"/>
        <v>12</v>
      </c>
      <c r="M2493" s="5">
        <f t="shared" si="839"/>
        <v>2023</v>
      </c>
      <c r="N2493" s="96">
        <v>2106</v>
      </c>
      <c r="P2493" s="6">
        <f t="shared" si="843"/>
        <v>2106</v>
      </c>
      <c r="Q2493" s="7">
        <f t="shared" si="850"/>
        <v>4075151.1500000018</v>
      </c>
      <c r="R2493" s="44" t="str">
        <f>VLOOKUP(F2493,'Set up'!$A$2:$E$50,5,FALSE)</f>
        <v>Trsf</v>
      </c>
    </row>
    <row r="2494" spans="1:19" ht="15" customHeight="1" x14ac:dyDescent="0.35">
      <c r="A2494" s="4">
        <v>45290</v>
      </c>
      <c r="B2494" s="5">
        <f t="shared" ref="B2494:B2504" si="853">MONTH(A2494)</f>
        <v>12</v>
      </c>
      <c r="C2494" s="5">
        <f t="shared" ref="C2494:C2504" si="854">YEAR(A2494)</f>
        <v>2023</v>
      </c>
      <c r="D2494" s="88" t="s">
        <v>2287</v>
      </c>
      <c r="E2494" s="5" t="str">
        <f>VLOOKUP(F2494,'Set up'!$A$2:$C$48,2,FALSE)</f>
        <v>C00000042</v>
      </c>
      <c r="F2494" s="1" t="s">
        <v>2014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55">A2494+J2494</f>
        <v>45290</v>
      </c>
      <c r="L2494" s="5">
        <f t="shared" ref="L2494:L2504" si="856">MONTH(K2494)</f>
        <v>12</v>
      </c>
      <c r="M2494" s="5">
        <f t="shared" ref="M2494:M2504" si="857">YEAR(K2494)</f>
        <v>2023</v>
      </c>
      <c r="N2494" s="96">
        <v>208</v>
      </c>
      <c r="P2494" s="6">
        <f t="shared" si="843"/>
        <v>208</v>
      </c>
      <c r="Q2494" s="7">
        <f t="shared" si="850"/>
        <v>4075359.1500000018</v>
      </c>
      <c r="R2494" s="44" t="str">
        <f>VLOOKUP(F2494,'Set up'!$A$2:$E$50,5,FALSE)</f>
        <v>Trsf</v>
      </c>
    </row>
    <row r="2495" spans="1:19" ht="15" customHeight="1" x14ac:dyDescent="0.35">
      <c r="A2495" s="4">
        <v>45290</v>
      </c>
      <c r="B2495" s="5">
        <f t="shared" si="853"/>
        <v>12</v>
      </c>
      <c r="C2495" s="5">
        <f t="shared" si="854"/>
        <v>2023</v>
      </c>
      <c r="D2495" s="88" t="s">
        <v>2287</v>
      </c>
      <c r="E2495" s="5" t="str">
        <f>VLOOKUP(F2495,'Set up'!$A$2:$C$48,2,FALSE)</f>
        <v>C00000042</v>
      </c>
      <c r="F2495" s="1" t="s">
        <v>2014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55"/>
        <v>45290</v>
      </c>
      <c r="L2495" s="5">
        <f t="shared" si="856"/>
        <v>12</v>
      </c>
      <c r="M2495" s="5">
        <f t="shared" si="857"/>
        <v>2023</v>
      </c>
      <c r="N2495" s="96">
        <v>380</v>
      </c>
      <c r="P2495" s="6">
        <f t="shared" si="843"/>
        <v>380</v>
      </c>
      <c r="Q2495" s="7">
        <f t="shared" si="850"/>
        <v>4075739.1500000018</v>
      </c>
      <c r="R2495" s="44" t="str">
        <f>VLOOKUP(F2495,'Set up'!$A$2:$E$50,5,FALSE)</f>
        <v>Trsf</v>
      </c>
    </row>
    <row r="2496" spans="1:19" ht="15" customHeight="1" x14ac:dyDescent="0.35">
      <c r="A2496" s="4">
        <v>45290</v>
      </c>
      <c r="B2496" s="5">
        <f t="shared" si="853"/>
        <v>12</v>
      </c>
      <c r="C2496" s="5">
        <f t="shared" si="854"/>
        <v>2023</v>
      </c>
      <c r="D2496" s="88" t="s">
        <v>2287</v>
      </c>
      <c r="E2496" s="5" t="str">
        <f>VLOOKUP(F2496,'Set up'!$A$2:$C$48,2,FALSE)</f>
        <v>C00000042</v>
      </c>
      <c r="F2496" s="1" t="s">
        <v>2014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55"/>
        <v>45290</v>
      </c>
      <c r="L2496" s="5">
        <f t="shared" si="856"/>
        <v>12</v>
      </c>
      <c r="M2496" s="5">
        <f t="shared" si="857"/>
        <v>2023</v>
      </c>
      <c r="N2496" s="96">
        <v>1000</v>
      </c>
      <c r="P2496" s="6">
        <f t="shared" si="843"/>
        <v>1000</v>
      </c>
      <c r="Q2496" s="7">
        <f t="shared" si="850"/>
        <v>4076739.1500000018</v>
      </c>
      <c r="R2496" s="44" t="str">
        <f>VLOOKUP(F2496,'Set up'!$A$2:$E$50,5,FALSE)</f>
        <v>Trsf</v>
      </c>
    </row>
    <row r="2497" spans="1:18" ht="15" hidden="1" customHeight="1" x14ac:dyDescent="0.35">
      <c r="A2497" s="4">
        <v>45290</v>
      </c>
      <c r="B2497" s="5">
        <f t="shared" si="853"/>
        <v>12</v>
      </c>
      <c r="C2497" s="5">
        <f t="shared" si="854"/>
        <v>2023</v>
      </c>
      <c r="D2497" s="88" t="s">
        <v>2288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55"/>
        <v>45290</v>
      </c>
      <c r="L2497" s="5">
        <f t="shared" si="856"/>
        <v>12</v>
      </c>
      <c r="M2497" s="5">
        <f t="shared" si="857"/>
        <v>2023</v>
      </c>
      <c r="N2497" s="96">
        <v>1738</v>
      </c>
      <c r="P2497" s="6">
        <f t="shared" si="843"/>
        <v>1738</v>
      </c>
      <c r="Q2497" s="7">
        <f t="shared" si="850"/>
        <v>4078477.1500000018</v>
      </c>
      <c r="R2497" s="44" t="str">
        <f>VLOOKUP(F2497,'Set up'!$A$2:$E$48,5,FALSE)</f>
        <v>PD Chq</v>
      </c>
    </row>
    <row r="2498" spans="1:18" ht="15" hidden="1" customHeight="1" x14ac:dyDescent="0.35">
      <c r="A2498" s="4">
        <v>45290</v>
      </c>
      <c r="B2498" s="5">
        <f t="shared" si="853"/>
        <v>12</v>
      </c>
      <c r="C2498" s="5">
        <f t="shared" si="854"/>
        <v>2023</v>
      </c>
      <c r="D2498" s="88" t="s">
        <v>2288</v>
      </c>
      <c r="E2498" s="5" t="str">
        <f>VLOOKUP(F2498,'Set up'!$A$2:$C$48,2,FALSE)</f>
        <v>C00000021</v>
      </c>
      <c r="F2498" s="1" t="s">
        <v>492</v>
      </c>
      <c r="G2498" s="99" t="s">
        <v>2202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55"/>
        <v>45290</v>
      </c>
      <c r="L2498" s="5">
        <f t="shared" si="856"/>
        <v>12</v>
      </c>
      <c r="M2498" s="5">
        <f t="shared" si="857"/>
        <v>2023</v>
      </c>
      <c r="N2498" s="96">
        <v>277.5</v>
      </c>
      <c r="P2498" s="6">
        <f t="shared" si="843"/>
        <v>277.5</v>
      </c>
      <c r="Q2498" s="7">
        <f t="shared" si="850"/>
        <v>4078754.6500000018</v>
      </c>
      <c r="R2498" s="44" t="str">
        <f>VLOOKUP(F2498,'Set up'!$A$2:$E$48,5,FALSE)</f>
        <v>PD Chq</v>
      </c>
    </row>
    <row r="2499" spans="1:18" ht="15" hidden="1" customHeight="1" x14ac:dyDescent="0.35">
      <c r="A2499" s="4">
        <v>45290</v>
      </c>
      <c r="B2499" s="5">
        <f t="shared" si="853"/>
        <v>12</v>
      </c>
      <c r="C2499" s="5">
        <f t="shared" si="854"/>
        <v>2023</v>
      </c>
      <c r="D2499" s="88" t="s">
        <v>2288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55"/>
        <v>45290</v>
      </c>
      <c r="L2499" s="5">
        <f t="shared" si="856"/>
        <v>12</v>
      </c>
      <c r="M2499" s="5">
        <f t="shared" si="857"/>
        <v>2023</v>
      </c>
      <c r="N2499" s="96">
        <v>95</v>
      </c>
      <c r="P2499" s="6">
        <f t="shared" si="843"/>
        <v>95</v>
      </c>
      <c r="Q2499" s="7">
        <f t="shared" si="850"/>
        <v>4078849.6500000018</v>
      </c>
      <c r="R2499" s="44" t="str">
        <f>VLOOKUP(F2499,'Set up'!$A$2:$E$48,5,FALSE)</f>
        <v>PD Chq</v>
      </c>
    </row>
    <row r="2500" spans="1:18" ht="15" hidden="1" customHeight="1" x14ac:dyDescent="0.35">
      <c r="A2500" s="4">
        <v>45290</v>
      </c>
      <c r="B2500" s="5">
        <f t="shared" si="853"/>
        <v>12</v>
      </c>
      <c r="C2500" s="5">
        <f t="shared" si="854"/>
        <v>2023</v>
      </c>
      <c r="D2500" s="88" t="s">
        <v>2288</v>
      </c>
      <c r="E2500" s="5" t="str">
        <f>VLOOKUP(F2500,'Set up'!$A$2:$C$48,2,FALSE)</f>
        <v>C00000021</v>
      </c>
      <c r="F2500" s="1" t="s">
        <v>492</v>
      </c>
      <c r="G2500" s="99" t="s">
        <v>2203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55"/>
        <v>45290</v>
      </c>
      <c r="L2500" s="5">
        <f t="shared" si="856"/>
        <v>12</v>
      </c>
      <c r="M2500" s="5">
        <f t="shared" si="857"/>
        <v>2023</v>
      </c>
      <c r="N2500" s="96">
        <v>312.5</v>
      </c>
      <c r="P2500" s="6">
        <f t="shared" si="843"/>
        <v>312.5</v>
      </c>
      <c r="Q2500" s="7">
        <f t="shared" si="850"/>
        <v>4079162.1500000018</v>
      </c>
      <c r="R2500" s="44" t="str">
        <f>VLOOKUP(F2500,'Set up'!$A$2:$E$48,5,FALSE)</f>
        <v>PD Chq</v>
      </c>
    </row>
    <row r="2501" spans="1:18" ht="15" hidden="1" customHeight="1" x14ac:dyDescent="0.35">
      <c r="A2501" s="4">
        <v>45290</v>
      </c>
      <c r="B2501" s="5">
        <f t="shared" si="853"/>
        <v>12</v>
      </c>
      <c r="C2501" s="5">
        <f t="shared" si="854"/>
        <v>2023</v>
      </c>
      <c r="D2501" s="88" t="s">
        <v>2289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55"/>
        <v>45290</v>
      </c>
      <c r="L2501" s="5">
        <f t="shared" si="856"/>
        <v>12</v>
      </c>
      <c r="M2501" s="5">
        <f t="shared" si="857"/>
        <v>2023</v>
      </c>
      <c r="N2501" s="96">
        <v>1738</v>
      </c>
      <c r="P2501" s="6">
        <f t="shared" si="843"/>
        <v>1738</v>
      </c>
      <c r="Q2501" s="7">
        <f t="shared" si="850"/>
        <v>4080900.1500000018</v>
      </c>
      <c r="R2501" s="44" t="str">
        <f>VLOOKUP(F2501,'Set up'!$A$2:$E$48,5,FALSE)</f>
        <v>Trsf</v>
      </c>
    </row>
    <row r="2502" spans="1:18" ht="15" hidden="1" customHeight="1" x14ac:dyDescent="0.35">
      <c r="A2502" s="4">
        <v>45290</v>
      </c>
      <c r="B2502" s="5">
        <f t="shared" si="853"/>
        <v>12</v>
      </c>
      <c r="C2502" s="5">
        <f t="shared" si="854"/>
        <v>2023</v>
      </c>
      <c r="D2502" s="88" t="s">
        <v>2289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55"/>
        <v>45290</v>
      </c>
      <c r="L2502" s="5">
        <f t="shared" si="856"/>
        <v>12</v>
      </c>
      <c r="M2502" s="5">
        <f t="shared" si="857"/>
        <v>2023</v>
      </c>
      <c r="N2502" s="96">
        <v>390</v>
      </c>
      <c r="P2502" s="6">
        <f t="shared" si="843"/>
        <v>390</v>
      </c>
      <c r="Q2502" s="7">
        <f t="shared" si="850"/>
        <v>4081290.1500000018</v>
      </c>
      <c r="R2502" s="44" t="str">
        <f>VLOOKUP(F2502,'Set up'!$A$2:$E$48,5,FALSE)</f>
        <v>Trsf</v>
      </c>
    </row>
    <row r="2503" spans="1:18" ht="15" hidden="1" customHeight="1" x14ac:dyDescent="0.35">
      <c r="A2503" s="4">
        <v>45290</v>
      </c>
      <c r="B2503" s="5">
        <f t="shared" si="853"/>
        <v>12</v>
      </c>
      <c r="C2503" s="5">
        <f t="shared" si="854"/>
        <v>2023</v>
      </c>
      <c r="D2503" s="88" t="s">
        <v>2289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55"/>
        <v>45290</v>
      </c>
      <c r="L2503" s="5">
        <f t="shared" si="856"/>
        <v>12</v>
      </c>
      <c r="M2503" s="5">
        <f t="shared" si="857"/>
        <v>2023</v>
      </c>
      <c r="N2503" s="96">
        <v>105</v>
      </c>
      <c r="P2503" s="6">
        <f t="shared" si="843"/>
        <v>105</v>
      </c>
      <c r="Q2503" s="7">
        <f t="shared" si="850"/>
        <v>4081395.1500000018</v>
      </c>
      <c r="R2503" s="44" t="str">
        <f>VLOOKUP(F2503,'Set up'!$A$2:$E$48,5,FALSE)</f>
        <v>Trsf</v>
      </c>
    </row>
    <row r="2504" spans="1:18" ht="15" hidden="1" customHeight="1" x14ac:dyDescent="0.35">
      <c r="A2504" s="4">
        <v>45290</v>
      </c>
      <c r="B2504" s="5">
        <f t="shared" si="853"/>
        <v>12</v>
      </c>
      <c r="C2504" s="5">
        <f t="shared" si="854"/>
        <v>2023</v>
      </c>
      <c r="D2504" s="88" t="s">
        <v>2289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55"/>
        <v>45290</v>
      </c>
      <c r="L2504" s="5">
        <f t="shared" si="856"/>
        <v>12</v>
      </c>
      <c r="M2504" s="5">
        <f t="shared" si="857"/>
        <v>2023</v>
      </c>
      <c r="N2504" s="96">
        <v>120</v>
      </c>
      <c r="P2504" s="6">
        <f t="shared" si="843"/>
        <v>120</v>
      </c>
      <c r="Q2504" s="7">
        <f t="shared" si="850"/>
        <v>4081515.1500000018</v>
      </c>
      <c r="R2504" s="44" t="str">
        <f>VLOOKUP(F2504,'Set up'!$A$2:$E$48,5,FALSE)</f>
        <v>Trsf</v>
      </c>
    </row>
    <row r="2505" spans="1:18" ht="15" hidden="1" customHeight="1" x14ac:dyDescent="0.35">
      <c r="A2505" s="4">
        <v>45294</v>
      </c>
      <c r="B2505" s="5">
        <f t="shared" ref="B2505:B2568" si="858">MONTH(A2505)</f>
        <v>1</v>
      </c>
      <c r="C2505" s="5">
        <f t="shared" ref="C2505:C2568" si="859">YEAR(A2505)</f>
        <v>2024</v>
      </c>
      <c r="D2505" s="5" t="s">
        <v>2348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60">A2505+J2505</f>
        <v>45294</v>
      </c>
      <c r="L2505" s="5">
        <f t="shared" ref="L2505:L2568" si="861">MONTH(K2505)</f>
        <v>1</v>
      </c>
      <c r="M2505" s="5">
        <f t="shared" ref="M2505:M2568" si="862">YEAR(K2505)</f>
        <v>2024</v>
      </c>
      <c r="N2505" s="96">
        <v>1606</v>
      </c>
      <c r="P2505" s="6">
        <f t="shared" si="843"/>
        <v>1606</v>
      </c>
      <c r="Q2505" s="7">
        <f t="shared" si="850"/>
        <v>4083121.1500000018</v>
      </c>
      <c r="R2505" s="44" t="str">
        <f>VLOOKUP(F2505,'Set up'!$A$2:$E$48,5,FALSE)</f>
        <v>Cash</v>
      </c>
    </row>
    <row r="2506" spans="1:18" ht="15" hidden="1" customHeight="1" x14ac:dyDescent="0.35">
      <c r="A2506" s="4">
        <v>45294</v>
      </c>
      <c r="B2506" s="5">
        <f t="shared" si="858"/>
        <v>1</v>
      </c>
      <c r="C2506" s="5">
        <f t="shared" si="859"/>
        <v>2024</v>
      </c>
      <c r="D2506" s="5" t="s">
        <v>2348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60"/>
        <v>45294</v>
      </c>
      <c r="L2506" s="5">
        <f t="shared" si="861"/>
        <v>1</v>
      </c>
      <c r="M2506" s="5">
        <f t="shared" si="862"/>
        <v>2024</v>
      </c>
      <c r="N2506" s="96">
        <v>630</v>
      </c>
      <c r="P2506" s="6">
        <f t="shared" si="843"/>
        <v>630</v>
      </c>
      <c r="Q2506" s="7">
        <f t="shared" si="850"/>
        <v>4083751.1500000018</v>
      </c>
      <c r="R2506" s="44" t="str">
        <f>VLOOKUP(F2506,'Set up'!$A$2:$E$48,5,FALSE)</f>
        <v>Cash</v>
      </c>
    </row>
    <row r="2507" spans="1:18" ht="15" hidden="1" customHeight="1" x14ac:dyDescent="0.35">
      <c r="A2507" s="4">
        <v>45294</v>
      </c>
      <c r="B2507" s="5">
        <f t="shared" si="858"/>
        <v>1</v>
      </c>
      <c r="C2507" s="5">
        <f t="shared" si="859"/>
        <v>2024</v>
      </c>
      <c r="D2507" s="5" t="s">
        <v>2349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60"/>
        <v>45294</v>
      </c>
      <c r="L2507" s="5">
        <f t="shared" si="861"/>
        <v>1</v>
      </c>
      <c r="M2507" s="5">
        <f t="shared" si="862"/>
        <v>2024</v>
      </c>
      <c r="N2507" s="96">
        <v>1738</v>
      </c>
      <c r="P2507" s="6">
        <f t="shared" si="843"/>
        <v>1738</v>
      </c>
      <c r="Q2507" s="7">
        <f t="shared" si="850"/>
        <v>4085489.1500000018</v>
      </c>
      <c r="R2507" s="44" t="str">
        <f>VLOOKUP(F2507,'Set up'!$A$2:$E$48,5,FALSE)</f>
        <v>Chq</v>
      </c>
    </row>
    <row r="2508" spans="1:18" ht="15" hidden="1" customHeight="1" x14ac:dyDescent="0.35">
      <c r="A2508" s="4">
        <v>45294</v>
      </c>
      <c r="B2508" s="5">
        <f t="shared" si="858"/>
        <v>1</v>
      </c>
      <c r="C2508" s="5">
        <f t="shared" si="859"/>
        <v>2024</v>
      </c>
      <c r="D2508" s="5" t="s">
        <v>2349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60"/>
        <v>45294</v>
      </c>
      <c r="L2508" s="5">
        <f t="shared" si="861"/>
        <v>1</v>
      </c>
      <c r="M2508" s="5">
        <f t="shared" si="862"/>
        <v>2024</v>
      </c>
      <c r="N2508" s="96">
        <v>675</v>
      </c>
      <c r="P2508" s="6">
        <f t="shared" si="843"/>
        <v>675</v>
      </c>
      <c r="Q2508" s="7">
        <f t="shared" si="850"/>
        <v>4086164.1500000018</v>
      </c>
      <c r="R2508" s="44" t="str">
        <f>VLOOKUP(F2508,'Set up'!$A$2:$E$48,5,FALSE)</f>
        <v>Chq</v>
      </c>
    </row>
    <row r="2509" spans="1:18" ht="15" hidden="1" customHeight="1" x14ac:dyDescent="0.35">
      <c r="A2509" s="4">
        <v>45294</v>
      </c>
      <c r="B2509" s="5">
        <f t="shared" si="858"/>
        <v>1</v>
      </c>
      <c r="C2509" s="5">
        <f t="shared" si="859"/>
        <v>2024</v>
      </c>
      <c r="D2509" s="5" t="s">
        <v>2349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60"/>
        <v>45294</v>
      </c>
      <c r="L2509" s="5">
        <f t="shared" si="861"/>
        <v>1</v>
      </c>
      <c r="M2509" s="5">
        <f t="shared" si="862"/>
        <v>2024</v>
      </c>
      <c r="N2509" s="96">
        <v>175</v>
      </c>
      <c r="P2509" s="6">
        <f t="shared" si="843"/>
        <v>175</v>
      </c>
      <c r="Q2509" s="7">
        <f t="shared" si="850"/>
        <v>4086339.1500000018</v>
      </c>
      <c r="R2509" s="44" t="str">
        <f>VLOOKUP(F2509,'Set up'!$A$2:$E$48,5,FALSE)</f>
        <v>Chq</v>
      </c>
    </row>
    <row r="2510" spans="1:18" ht="15" hidden="1" customHeight="1" x14ac:dyDescent="0.35">
      <c r="A2510" s="4">
        <v>45294</v>
      </c>
      <c r="B2510" s="5">
        <f t="shared" si="858"/>
        <v>1</v>
      </c>
      <c r="C2510" s="5">
        <f t="shared" si="859"/>
        <v>2024</v>
      </c>
      <c r="D2510" s="5" t="s">
        <v>2349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60"/>
        <v>45294</v>
      </c>
      <c r="L2510" s="5">
        <f t="shared" si="861"/>
        <v>1</v>
      </c>
      <c r="M2510" s="5">
        <f t="shared" si="862"/>
        <v>2024</v>
      </c>
      <c r="N2510" s="96">
        <v>60</v>
      </c>
      <c r="P2510" s="6">
        <f t="shared" si="843"/>
        <v>60</v>
      </c>
      <c r="Q2510" s="7">
        <f t="shared" si="850"/>
        <v>4086399.1500000018</v>
      </c>
      <c r="R2510" s="44" t="str">
        <f>VLOOKUP(F2510,'Set up'!$A$2:$E$48,5,FALSE)</f>
        <v>Chq</v>
      </c>
    </row>
    <row r="2511" spans="1:18" ht="15" hidden="1" customHeight="1" x14ac:dyDescent="0.35">
      <c r="A2511" s="4">
        <v>45295</v>
      </c>
      <c r="B2511" s="5">
        <f t="shared" si="858"/>
        <v>1</v>
      </c>
      <c r="C2511" s="5">
        <f t="shared" si="859"/>
        <v>2024</v>
      </c>
      <c r="D2511" s="5" t="s">
        <v>2350</v>
      </c>
      <c r="E2511" s="5" t="str">
        <f>VLOOKUP(F2511,'Set up'!$A$2:$C$48,2,FALSE)</f>
        <v>C00000045</v>
      </c>
      <c r="F2511" s="1" t="s">
        <v>2351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60"/>
        <v>45295</v>
      </c>
      <c r="L2511" s="5">
        <f t="shared" si="861"/>
        <v>1</v>
      </c>
      <c r="M2511" s="5">
        <f t="shared" si="862"/>
        <v>2024</v>
      </c>
      <c r="N2511" s="6">
        <v>1606</v>
      </c>
      <c r="P2511" s="6">
        <f t="shared" si="843"/>
        <v>1606</v>
      </c>
      <c r="Q2511" s="7">
        <f t="shared" si="850"/>
        <v>4088005.1500000018</v>
      </c>
      <c r="R2511" s="44" t="str">
        <f>VLOOKUP(F2511,'Set up'!$A$2:$E$48,5,FALSE)</f>
        <v>Cash</v>
      </c>
    </row>
    <row r="2512" spans="1:18" ht="15" hidden="1" customHeight="1" x14ac:dyDescent="0.35">
      <c r="A2512" s="4">
        <v>45295</v>
      </c>
      <c r="B2512" s="5">
        <f t="shared" si="858"/>
        <v>1</v>
      </c>
      <c r="C2512" s="5">
        <f t="shared" si="859"/>
        <v>2024</v>
      </c>
      <c r="D2512" s="5" t="s">
        <v>2350</v>
      </c>
      <c r="E2512" s="5" t="str">
        <f>VLOOKUP(F2512,'Set up'!$A$2:$C$48,2,FALSE)</f>
        <v>C00000045</v>
      </c>
      <c r="F2512" s="1" t="s">
        <v>2351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60"/>
        <v>45295</v>
      </c>
      <c r="L2512" s="5">
        <f t="shared" si="861"/>
        <v>1</v>
      </c>
      <c r="M2512" s="5">
        <f t="shared" si="862"/>
        <v>2024</v>
      </c>
      <c r="N2512" s="6">
        <v>780</v>
      </c>
      <c r="P2512" s="6">
        <f t="shared" si="843"/>
        <v>780</v>
      </c>
      <c r="Q2512" s="7">
        <f t="shared" si="850"/>
        <v>4088785.1500000018</v>
      </c>
      <c r="R2512" s="44" t="str">
        <f>VLOOKUP(F2512,'Set up'!$A$2:$E$48,5,FALSE)</f>
        <v>Cash</v>
      </c>
    </row>
    <row r="2513" spans="1:18" ht="15" hidden="1" customHeight="1" x14ac:dyDescent="0.35">
      <c r="A2513" s="4">
        <v>45295</v>
      </c>
      <c r="B2513" s="5">
        <f t="shared" si="858"/>
        <v>1</v>
      </c>
      <c r="C2513" s="5">
        <f t="shared" si="859"/>
        <v>2024</v>
      </c>
      <c r="D2513" s="5" t="s">
        <v>2350</v>
      </c>
      <c r="E2513" s="5" t="str">
        <f>VLOOKUP(F2513,'Set up'!$A$2:$C$48,2,FALSE)</f>
        <v>C00000045</v>
      </c>
      <c r="F2513" s="1" t="s">
        <v>2351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60"/>
        <v>45295</v>
      </c>
      <c r="L2513" s="5">
        <f t="shared" si="861"/>
        <v>1</v>
      </c>
      <c r="M2513" s="5">
        <f t="shared" si="862"/>
        <v>2024</v>
      </c>
      <c r="N2513" s="6">
        <v>440</v>
      </c>
      <c r="P2513" s="6">
        <f t="shared" si="843"/>
        <v>440</v>
      </c>
      <c r="Q2513" s="7">
        <f t="shared" si="850"/>
        <v>4089225.1500000018</v>
      </c>
      <c r="R2513" s="44" t="str">
        <f>VLOOKUP(F2513,'Set up'!$A$2:$E$48,5,FALSE)</f>
        <v>Cash</v>
      </c>
    </row>
    <row r="2514" spans="1:18" ht="15" hidden="1" customHeight="1" x14ac:dyDescent="0.35">
      <c r="A2514" s="4">
        <v>45296</v>
      </c>
      <c r="B2514" s="5">
        <f t="shared" si="858"/>
        <v>1</v>
      </c>
      <c r="C2514" s="5">
        <f t="shared" si="859"/>
        <v>2024</v>
      </c>
      <c r="D2514" s="5" t="s">
        <v>2352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60"/>
        <v>45296</v>
      </c>
      <c r="L2514" s="5">
        <f t="shared" si="861"/>
        <v>1</v>
      </c>
      <c r="M2514" s="5">
        <f t="shared" si="862"/>
        <v>2024</v>
      </c>
      <c r="N2514" s="6">
        <v>1738</v>
      </c>
      <c r="P2514" s="6">
        <f t="shared" si="843"/>
        <v>1738</v>
      </c>
      <c r="Q2514" s="7">
        <f t="shared" si="850"/>
        <v>4090963.1500000018</v>
      </c>
      <c r="R2514" s="44" t="str">
        <f>VLOOKUP(F2514,'Set up'!$A$2:$E$48,5,FALSE)</f>
        <v>PD Chq</v>
      </c>
    </row>
    <row r="2515" spans="1:18" ht="15" hidden="1" customHeight="1" x14ac:dyDescent="0.35">
      <c r="A2515" s="4">
        <v>45296</v>
      </c>
      <c r="B2515" s="5">
        <f t="shared" si="858"/>
        <v>1</v>
      </c>
      <c r="C2515" s="5">
        <f t="shared" si="859"/>
        <v>2024</v>
      </c>
      <c r="D2515" s="5" t="s">
        <v>2352</v>
      </c>
      <c r="E2515" s="5" t="str">
        <f>VLOOKUP(F2515,'Set up'!$A$2:$C$48,2,FALSE)</f>
        <v>C00000021</v>
      </c>
      <c r="F2515" s="1" t="s">
        <v>492</v>
      </c>
      <c r="G2515" s="99" t="s">
        <v>2202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60"/>
        <v>45296</v>
      </c>
      <c r="L2515" s="5">
        <f t="shared" si="861"/>
        <v>1</v>
      </c>
      <c r="M2515" s="5">
        <f t="shared" si="862"/>
        <v>2024</v>
      </c>
      <c r="N2515" s="6">
        <v>555</v>
      </c>
      <c r="P2515" s="6">
        <f t="shared" si="843"/>
        <v>555</v>
      </c>
      <c r="Q2515" s="7">
        <f t="shared" si="850"/>
        <v>4091518.1500000018</v>
      </c>
      <c r="R2515" s="44" t="str">
        <f>VLOOKUP(F2515,'Set up'!$A$2:$E$48,5,FALSE)</f>
        <v>PD Chq</v>
      </c>
    </row>
    <row r="2516" spans="1:18" ht="15" hidden="1" customHeight="1" x14ac:dyDescent="0.35">
      <c r="A2516" s="4">
        <v>45296</v>
      </c>
      <c r="B2516" s="5">
        <f t="shared" si="858"/>
        <v>1</v>
      </c>
      <c r="C2516" s="5">
        <f t="shared" si="859"/>
        <v>2024</v>
      </c>
      <c r="D2516" s="5" t="s">
        <v>2352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60"/>
        <v>45296</v>
      </c>
      <c r="L2516" s="5">
        <f t="shared" si="861"/>
        <v>1</v>
      </c>
      <c r="M2516" s="5">
        <f t="shared" si="862"/>
        <v>2024</v>
      </c>
      <c r="N2516" s="6">
        <v>95</v>
      </c>
      <c r="P2516" s="6">
        <f t="shared" si="843"/>
        <v>95</v>
      </c>
      <c r="Q2516" s="7">
        <f t="shared" si="850"/>
        <v>4091613.1500000018</v>
      </c>
      <c r="R2516" s="44" t="str">
        <f>VLOOKUP(F2516,'Set up'!$A$2:$E$48,5,FALSE)</f>
        <v>PD Chq</v>
      </c>
    </row>
    <row r="2517" spans="1:18" ht="15" hidden="1" customHeight="1" x14ac:dyDescent="0.35">
      <c r="A2517" s="4">
        <v>45297</v>
      </c>
      <c r="B2517" s="5">
        <f t="shared" si="858"/>
        <v>1</v>
      </c>
      <c r="C2517" s="5">
        <f t="shared" si="859"/>
        <v>2024</v>
      </c>
      <c r="D2517" s="5" t="s">
        <v>2353</v>
      </c>
      <c r="E2517" s="5" t="str">
        <f>VLOOKUP(F2517,'Set up'!$A$2:$C$48,2,FALSE)</f>
        <v>C00000043</v>
      </c>
      <c r="F2517" s="1" t="s">
        <v>2207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60"/>
        <v>45297</v>
      </c>
      <c r="L2517" s="5">
        <f t="shared" si="861"/>
        <v>1</v>
      </c>
      <c r="M2517" s="5">
        <f t="shared" si="862"/>
        <v>2024</v>
      </c>
      <c r="N2517" s="6">
        <v>3476</v>
      </c>
      <c r="P2517" s="6">
        <f t="shared" ref="P2517:P2580" si="863">SUM(N2517+O2517)</f>
        <v>3476</v>
      </c>
      <c r="Q2517" s="7">
        <f t="shared" si="850"/>
        <v>4095089.1500000018</v>
      </c>
      <c r="R2517" s="44" t="str">
        <f>VLOOKUP(F2517,'Set up'!$A$2:$E$48,5,FALSE)</f>
        <v>Trsf</v>
      </c>
    </row>
    <row r="2518" spans="1:18" ht="15" hidden="1" customHeight="1" x14ac:dyDescent="0.35">
      <c r="A2518" s="4">
        <v>45297</v>
      </c>
      <c r="B2518" s="5">
        <f t="shared" si="858"/>
        <v>1</v>
      </c>
      <c r="C2518" s="5">
        <f t="shared" si="859"/>
        <v>2024</v>
      </c>
      <c r="D2518" s="5" t="s">
        <v>2353</v>
      </c>
      <c r="E2518" s="5" t="str">
        <f>VLOOKUP(F2518,'Set up'!$A$2:$C$48,2,FALSE)</f>
        <v>C00000043</v>
      </c>
      <c r="F2518" s="1" t="s">
        <v>2207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60"/>
        <v>45297</v>
      </c>
      <c r="L2518" s="5">
        <f t="shared" si="861"/>
        <v>1</v>
      </c>
      <c r="M2518" s="5">
        <f t="shared" si="862"/>
        <v>2024</v>
      </c>
      <c r="N2518" s="6">
        <v>853.2</v>
      </c>
      <c r="P2518" s="6">
        <f t="shared" si="863"/>
        <v>853.2</v>
      </c>
      <c r="Q2518" s="7">
        <f t="shared" si="850"/>
        <v>4095942.350000002</v>
      </c>
      <c r="R2518" s="44" t="str">
        <f>VLOOKUP(F2518,'Set up'!$A$2:$E$48,5,FALSE)</f>
        <v>Trsf</v>
      </c>
    </row>
    <row r="2519" spans="1:18" ht="15" hidden="1" customHeight="1" x14ac:dyDescent="0.35">
      <c r="A2519" s="4">
        <v>45297</v>
      </c>
      <c r="B2519" s="5">
        <f t="shared" si="858"/>
        <v>1</v>
      </c>
      <c r="C2519" s="5">
        <f t="shared" si="859"/>
        <v>2024</v>
      </c>
      <c r="D2519" s="5" t="s">
        <v>2353</v>
      </c>
      <c r="E2519" s="5" t="str">
        <f>VLOOKUP(F2519,'Set up'!$A$2:$C$48,2,FALSE)</f>
        <v>C00000043</v>
      </c>
      <c r="F2519" s="1" t="s">
        <v>2207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60"/>
        <v>45297</v>
      </c>
      <c r="L2519" s="5">
        <f t="shared" si="861"/>
        <v>1</v>
      </c>
      <c r="M2519" s="5">
        <f t="shared" si="862"/>
        <v>2024</v>
      </c>
      <c r="N2519" s="6">
        <v>480</v>
      </c>
      <c r="P2519" s="6">
        <f t="shared" si="863"/>
        <v>480</v>
      </c>
      <c r="Q2519" s="7">
        <f t="shared" si="850"/>
        <v>4096422.350000002</v>
      </c>
      <c r="R2519" s="44" t="str">
        <f>VLOOKUP(F2519,'Set up'!$A$2:$E$48,5,FALSE)</f>
        <v>Trsf</v>
      </c>
    </row>
    <row r="2520" spans="1:18" ht="15" hidden="1" customHeight="1" x14ac:dyDescent="0.35">
      <c r="A2520" s="4">
        <v>45297</v>
      </c>
      <c r="B2520" s="5">
        <f t="shared" si="858"/>
        <v>1</v>
      </c>
      <c r="C2520" s="5">
        <f t="shared" si="859"/>
        <v>2024</v>
      </c>
      <c r="D2520" s="5" t="s">
        <v>2353</v>
      </c>
      <c r="E2520" s="5" t="str">
        <f>VLOOKUP(F2520,'Set up'!$A$2:$C$48,2,FALSE)</f>
        <v>C00000043</v>
      </c>
      <c r="F2520" s="1" t="s">
        <v>2207</v>
      </c>
      <c r="G2520" s="90" t="s">
        <v>2208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60"/>
        <v>45297</v>
      </c>
      <c r="L2520" s="5">
        <f t="shared" si="861"/>
        <v>1</v>
      </c>
      <c r="M2520" s="5">
        <f t="shared" si="862"/>
        <v>2024</v>
      </c>
      <c r="N2520" s="6">
        <v>650</v>
      </c>
      <c r="P2520" s="6">
        <f t="shared" si="863"/>
        <v>650</v>
      </c>
      <c r="Q2520" s="7">
        <f t="shared" si="850"/>
        <v>4097072.350000002</v>
      </c>
      <c r="R2520" s="44" t="str">
        <f>VLOOKUP(F2520,'Set up'!$A$2:$E$48,5,FALSE)</f>
        <v>Trsf</v>
      </c>
    </row>
    <row r="2521" spans="1:18" ht="15" hidden="1" customHeight="1" x14ac:dyDescent="0.35">
      <c r="A2521" s="4">
        <v>45297</v>
      </c>
      <c r="B2521" s="5">
        <f t="shared" si="858"/>
        <v>1</v>
      </c>
      <c r="C2521" s="5">
        <f t="shared" si="859"/>
        <v>2024</v>
      </c>
      <c r="D2521" s="5" t="s">
        <v>2353</v>
      </c>
      <c r="E2521" s="5" t="str">
        <f>VLOOKUP(F2521,'Set up'!$A$2:$C$48,2,FALSE)</f>
        <v>C00000043</v>
      </c>
      <c r="F2521" s="1" t="s">
        <v>2207</v>
      </c>
      <c r="G2521" s="99" t="s">
        <v>2212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60"/>
        <v>45297</v>
      </c>
      <c r="L2521" s="5">
        <f t="shared" si="861"/>
        <v>1</v>
      </c>
      <c r="M2521" s="5">
        <f t="shared" si="862"/>
        <v>2024</v>
      </c>
      <c r="N2521" s="6">
        <v>54</v>
      </c>
      <c r="P2521" s="6">
        <f t="shared" si="863"/>
        <v>54</v>
      </c>
      <c r="Q2521" s="7">
        <f t="shared" si="850"/>
        <v>4097126.350000002</v>
      </c>
      <c r="R2521" s="44" t="str">
        <f>VLOOKUP(F2521,'Set up'!$A$2:$E$48,5,FALSE)</f>
        <v>Trsf</v>
      </c>
    </row>
    <row r="2522" spans="1:18" ht="15" hidden="1" customHeight="1" x14ac:dyDescent="0.35">
      <c r="A2522" s="4">
        <v>45297</v>
      </c>
      <c r="B2522" s="5">
        <f t="shared" si="858"/>
        <v>1</v>
      </c>
      <c r="C2522" s="5">
        <f t="shared" si="859"/>
        <v>2024</v>
      </c>
      <c r="D2522" s="5" t="s">
        <v>2353</v>
      </c>
      <c r="E2522" s="5" t="str">
        <f>VLOOKUP(F2522,'Set up'!$A$2:$C$48,2,FALSE)</f>
        <v>C00000043</v>
      </c>
      <c r="F2522" s="1" t="s">
        <v>2207</v>
      </c>
      <c r="G2522" s="99" t="s">
        <v>2218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60"/>
        <v>45297</v>
      </c>
      <c r="L2522" s="5">
        <f t="shared" si="861"/>
        <v>1</v>
      </c>
      <c r="M2522" s="5">
        <f t="shared" si="862"/>
        <v>2024</v>
      </c>
      <c r="N2522" s="6">
        <v>283.8</v>
      </c>
      <c r="P2522" s="6">
        <f t="shared" si="863"/>
        <v>283.8</v>
      </c>
      <c r="Q2522" s="7">
        <f t="shared" si="850"/>
        <v>4097410.1500000018</v>
      </c>
      <c r="R2522" s="44" t="str">
        <f>VLOOKUP(F2522,'Set up'!$A$2:$E$48,5,FALSE)</f>
        <v>Trsf</v>
      </c>
    </row>
    <row r="2523" spans="1:18" ht="15" hidden="1" customHeight="1" x14ac:dyDescent="0.35">
      <c r="A2523" s="4">
        <v>45297</v>
      </c>
      <c r="B2523" s="5">
        <f t="shared" si="858"/>
        <v>1</v>
      </c>
      <c r="C2523" s="5">
        <f t="shared" si="859"/>
        <v>2024</v>
      </c>
      <c r="D2523" s="5" t="s">
        <v>2353</v>
      </c>
      <c r="E2523" s="5" t="str">
        <f>VLOOKUP(F2523,'Set up'!$A$2:$C$48,2,FALSE)</f>
        <v>C00000043</v>
      </c>
      <c r="F2523" s="1" t="s">
        <v>2207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60"/>
        <v>45297</v>
      </c>
      <c r="L2523" s="5">
        <f t="shared" si="861"/>
        <v>1</v>
      </c>
      <c r="M2523" s="5">
        <f t="shared" si="862"/>
        <v>2024</v>
      </c>
      <c r="N2523" s="6">
        <v>220</v>
      </c>
      <c r="P2523" s="6">
        <f t="shared" si="863"/>
        <v>220</v>
      </c>
      <c r="Q2523" s="7">
        <f t="shared" si="850"/>
        <v>4097630.1500000018</v>
      </c>
      <c r="R2523" s="44" t="str">
        <f>VLOOKUP(F2523,'Set up'!$A$2:$E$48,5,FALSE)</f>
        <v>Trsf</v>
      </c>
    </row>
    <row r="2524" spans="1:18" ht="15" hidden="1" customHeight="1" x14ac:dyDescent="0.35">
      <c r="A2524" s="4">
        <v>45297</v>
      </c>
      <c r="B2524" s="5">
        <f t="shared" si="858"/>
        <v>1</v>
      </c>
      <c r="C2524" s="5">
        <f t="shared" si="859"/>
        <v>2024</v>
      </c>
      <c r="D2524" s="5" t="s">
        <v>2353</v>
      </c>
      <c r="E2524" s="5" t="str">
        <f>VLOOKUP(F2524,'Set up'!$A$2:$C$48,2,FALSE)</f>
        <v>C00000043</v>
      </c>
      <c r="F2524" s="1" t="s">
        <v>2207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60"/>
        <v>45297</v>
      </c>
      <c r="L2524" s="5">
        <f t="shared" si="861"/>
        <v>1</v>
      </c>
      <c r="M2524" s="5">
        <f t="shared" si="862"/>
        <v>2024</v>
      </c>
      <c r="N2524" s="6">
        <v>424.8</v>
      </c>
      <c r="P2524" s="6">
        <f t="shared" si="863"/>
        <v>424.8</v>
      </c>
      <c r="Q2524" s="7">
        <f t="shared" si="850"/>
        <v>4098054.9500000016</v>
      </c>
      <c r="R2524" s="44" t="str">
        <f>VLOOKUP(F2524,'Set up'!$A$2:$E$48,5,FALSE)</f>
        <v>Trsf</v>
      </c>
    </row>
    <row r="2525" spans="1:18" ht="15" hidden="1" customHeight="1" x14ac:dyDescent="0.35">
      <c r="A2525" s="4">
        <v>45299</v>
      </c>
      <c r="B2525" s="5">
        <f t="shared" si="858"/>
        <v>1</v>
      </c>
      <c r="C2525" s="5">
        <f t="shared" si="859"/>
        <v>2024</v>
      </c>
      <c r="D2525" s="5" t="s">
        <v>2354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60"/>
        <v>45359</v>
      </c>
      <c r="L2525" s="5">
        <f t="shared" si="861"/>
        <v>3</v>
      </c>
      <c r="M2525" s="5">
        <f t="shared" si="862"/>
        <v>2024</v>
      </c>
      <c r="N2525" s="6">
        <v>3212</v>
      </c>
      <c r="P2525" s="6">
        <f t="shared" si="863"/>
        <v>3212</v>
      </c>
      <c r="Q2525" s="7">
        <f t="shared" si="850"/>
        <v>4101266.9500000016</v>
      </c>
      <c r="R2525" s="44" t="str">
        <f>VLOOKUP(F2525,'Set up'!$A$2:$E$48,5,FALSE)</f>
        <v>Chq</v>
      </c>
    </row>
    <row r="2526" spans="1:18" ht="15" hidden="1" customHeight="1" x14ac:dyDescent="0.35">
      <c r="A2526" s="4">
        <v>45299</v>
      </c>
      <c r="B2526" s="5">
        <f t="shared" si="858"/>
        <v>1</v>
      </c>
      <c r="C2526" s="5">
        <f t="shared" si="859"/>
        <v>2024</v>
      </c>
      <c r="D2526" s="5" t="s">
        <v>2354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60"/>
        <v>45359</v>
      </c>
      <c r="L2526" s="5">
        <f t="shared" si="861"/>
        <v>3</v>
      </c>
      <c r="M2526" s="5">
        <f t="shared" si="862"/>
        <v>2024</v>
      </c>
      <c r="N2526" s="6">
        <v>1606</v>
      </c>
      <c r="P2526" s="6">
        <f t="shared" si="863"/>
        <v>1606</v>
      </c>
      <c r="Q2526" s="7">
        <f t="shared" si="850"/>
        <v>4102872.9500000016</v>
      </c>
      <c r="R2526" s="44" t="str">
        <f>VLOOKUP(F2526,'Set up'!$A$2:$E$48,5,FALSE)</f>
        <v>Chq</v>
      </c>
    </row>
    <row r="2527" spans="1:18" ht="15" hidden="1" customHeight="1" x14ac:dyDescent="0.35">
      <c r="A2527" s="4">
        <v>45299</v>
      </c>
      <c r="B2527" s="5">
        <f t="shared" si="858"/>
        <v>1</v>
      </c>
      <c r="C2527" s="5">
        <f t="shared" si="859"/>
        <v>2024</v>
      </c>
      <c r="D2527" s="5" t="s">
        <v>2354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60"/>
        <v>45359</v>
      </c>
      <c r="L2527" s="5">
        <f t="shared" si="861"/>
        <v>3</v>
      </c>
      <c r="M2527" s="5">
        <f t="shared" si="862"/>
        <v>2024</v>
      </c>
      <c r="N2527" s="6">
        <v>626.4</v>
      </c>
      <c r="P2527" s="6">
        <f t="shared" si="863"/>
        <v>626.4</v>
      </c>
      <c r="Q2527" s="7">
        <f t="shared" si="850"/>
        <v>4103499.3500000015</v>
      </c>
      <c r="R2527" s="44" t="str">
        <f>VLOOKUP(F2527,'Set up'!$A$2:$E$48,5,FALSE)</f>
        <v>Chq</v>
      </c>
    </row>
    <row r="2528" spans="1:18" ht="15" hidden="1" customHeight="1" x14ac:dyDescent="0.35">
      <c r="A2528" s="4">
        <v>45299</v>
      </c>
      <c r="B2528" s="5">
        <f t="shared" si="858"/>
        <v>1</v>
      </c>
      <c r="C2528" s="5">
        <f t="shared" si="859"/>
        <v>2024</v>
      </c>
      <c r="D2528" s="5" t="s">
        <v>2354</v>
      </c>
      <c r="E2528" s="5" t="str">
        <f>VLOOKUP(F2528,'Set up'!$A$2:$C$48,2,FALSE)</f>
        <v>C00000009</v>
      </c>
      <c r="F2528" s="1" t="s">
        <v>58</v>
      </c>
      <c r="G2528" s="90" t="s">
        <v>2206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60"/>
        <v>45359</v>
      </c>
      <c r="L2528" s="5">
        <f t="shared" si="861"/>
        <v>3</v>
      </c>
      <c r="M2528" s="5">
        <f t="shared" si="862"/>
        <v>2024</v>
      </c>
      <c r="N2528" s="6">
        <v>626.4</v>
      </c>
      <c r="P2528" s="6">
        <f t="shared" si="863"/>
        <v>626.4</v>
      </c>
      <c r="Q2528" s="7">
        <f t="shared" ref="Q2528:Q2591" si="864">SUM(Q2527+N2528)</f>
        <v>4104125.7500000014</v>
      </c>
      <c r="R2528" s="44" t="str">
        <f>VLOOKUP(F2528,'Set up'!$A$2:$E$48,5,FALSE)</f>
        <v>Chq</v>
      </c>
    </row>
    <row r="2529" spans="1:19" ht="15" hidden="1" customHeight="1" x14ac:dyDescent="0.35">
      <c r="A2529" s="4">
        <v>45299</v>
      </c>
      <c r="B2529" s="5">
        <f t="shared" si="858"/>
        <v>1</v>
      </c>
      <c r="C2529" s="5">
        <f t="shared" si="859"/>
        <v>2024</v>
      </c>
      <c r="D2529" s="5" t="s">
        <v>2354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60"/>
        <v>45359</v>
      </c>
      <c r="L2529" s="5">
        <f t="shared" si="861"/>
        <v>3</v>
      </c>
      <c r="M2529" s="5">
        <f t="shared" si="862"/>
        <v>2024</v>
      </c>
      <c r="N2529" s="6">
        <v>220</v>
      </c>
      <c r="P2529" s="6">
        <f t="shared" si="863"/>
        <v>220</v>
      </c>
      <c r="Q2529" s="7">
        <f t="shared" si="864"/>
        <v>4104345.7500000014</v>
      </c>
      <c r="R2529" s="44" t="str">
        <f>VLOOKUP(F2529,'Set up'!$A$2:$E$48,5,FALSE)</f>
        <v>Chq</v>
      </c>
    </row>
    <row r="2530" spans="1:19" ht="15" hidden="1" customHeight="1" x14ac:dyDescent="0.35">
      <c r="A2530" s="4">
        <v>45300</v>
      </c>
      <c r="B2530" s="5">
        <f t="shared" si="858"/>
        <v>1</v>
      </c>
      <c r="C2530" s="5">
        <f t="shared" si="859"/>
        <v>2024</v>
      </c>
      <c r="D2530" s="5" t="s">
        <v>2355</v>
      </c>
      <c r="E2530" s="5" t="str">
        <f>VLOOKUP(F2530,'Set up'!$A$2:$C$48,2,FALSE)</f>
        <v>C00000044</v>
      </c>
      <c r="F2530" s="1" t="s">
        <v>2213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60"/>
        <v>45300</v>
      </c>
      <c r="L2530" s="5">
        <f t="shared" si="861"/>
        <v>1</v>
      </c>
      <c r="M2530" s="5">
        <f t="shared" si="862"/>
        <v>2024</v>
      </c>
      <c r="N2530" s="6">
        <v>1606</v>
      </c>
      <c r="O2530" s="6">
        <f t="shared" ref="O2530:O2531" si="865">-N2530</f>
        <v>-1606</v>
      </c>
      <c r="P2530" s="6">
        <f t="shared" si="863"/>
        <v>0</v>
      </c>
      <c r="Q2530" s="7">
        <f t="shared" si="864"/>
        <v>4105951.7500000014</v>
      </c>
      <c r="R2530" s="44" t="str">
        <f>VLOOKUP(F2530,'Set up'!$A$2:$E$48,5,FALSE)</f>
        <v>Trsf</v>
      </c>
      <c r="S2530" s="1" t="s">
        <v>2386</v>
      </c>
    </row>
    <row r="2531" spans="1:19" ht="15" hidden="1" customHeight="1" x14ac:dyDescent="0.35">
      <c r="A2531" s="4">
        <v>45300</v>
      </c>
      <c r="B2531" s="5">
        <f t="shared" si="858"/>
        <v>1</v>
      </c>
      <c r="C2531" s="5">
        <f t="shared" si="859"/>
        <v>2024</v>
      </c>
      <c r="D2531" s="5" t="s">
        <v>2355</v>
      </c>
      <c r="E2531" s="5" t="str">
        <f>VLOOKUP(F2531,'Set up'!$A$2:$C$48,2,FALSE)</f>
        <v>C00000044</v>
      </c>
      <c r="F2531" s="1" t="s">
        <v>2213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60"/>
        <v>45300</v>
      </c>
      <c r="L2531" s="5">
        <f t="shared" si="861"/>
        <v>1</v>
      </c>
      <c r="M2531" s="5">
        <f t="shared" si="862"/>
        <v>2024</v>
      </c>
      <c r="N2531" s="6">
        <v>630</v>
      </c>
      <c r="O2531" s="6">
        <f t="shared" si="865"/>
        <v>-630</v>
      </c>
      <c r="P2531" s="6">
        <f t="shared" si="863"/>
        <v>0</v>
      </c>
      <c r="Q2531" s="7">
        <f t="shared" si="864"/>
        <v>4106581.7500000014</v>
      </c>
      <c r="R2531" s="44" t="str">
        <f>VLOOKUP(F2531,'Set up'!$A$2:$E$48,5,FALSE)</f>
        <v>Trsf</v>
      </c>
      <c r="S2531" s="1" t="s">
        <v>2386</v>
      </c>
    </row>
    <row r="2532" spans="1:19" ht="15" hidden="1" customHeight="1" x14ac:dyDescent="0.35">
      <c r="A2532" s="4">
        <v>45301</v>
      </c>
      <c r="B2532" s="5">
        <f t="shared" si="858"/>
        <v>1</v>
      </c>
      <c r="C2532" s="5">
        <f t="shared" si="859"/>
        <v>2024</v>
      </c>
      <c r="D2532" s="5" t="s">
        <v>2356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60"/>
        <v>45301</v>
      </c>
      <c r="L2532" s="5">
        <f t="shared" si="861"/>
        <v>1</v>
      </c>
      <c r="M2532" s="5">
        <f t="shared" si="862"/>
        <v>2024</v>
      </c>
      <c r="N2532" s="6">
        <v>1738</v>
      </c>
      <c r="P2532" s="6">
        <f t="shared" si="863"/>
        <v>1738</v>
      </c>
      <c r="Q2532" s="7">
        <f t="shared" si="864"/>
        <v>4108319.7500000014</v>
      </c>
      <c r="R2532" s="44" t="str">
        <f>VLOOKUP(F2532,'Set up'!$A$2:$E$48,5,FALSE)</f>
        <v>Trsf</v>
      </c>
    </row>
    <row r="2533" spans="1:19" ht="15" hidden="1" customHeight="1" x14ac:dyDescent="0.35">
      <c r="A2533" s="4">
        <v>45301</v>
      </c>
      <c r="B2533" s="5">
        <f t="shared" si="858"/>
        <v>1</v>
      </c>
      <c r="C2533" s="5">
        <f t="shared" si="859"/>
        <v>2024</v>
      </c>
      <c r="D2533" s="5" t="s">
        <v>2356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60"/>
        <v>45301</v>
      </c>
      <c r="L2533" s="5">
        <f t="shared" si="861"/>
        <v>1</v>
      </c>
      <c r="M2533" s="5">
        <f t="shared" si="862"/>
        <v>2024</v>
      </c>
      <c r="N2533" s="6">
        <v>150</v>
      </c>
      <c r="P2533" s="6">
        <f t="shared" si="863"/>
        <v>150</v>
      </c>
      <c r="Q2533" s="7">
        <f t="shared" si="864"/>
        <v>4108469.7500000014</v>
      </c>
      <c r="R2533" s="44" t="str">
        <f>VLOOKUP(F2533,'Set up'!$A$2:$E$48,5,FALSE)</f>
        <v>Trsf</v>
      </c>
    </row>
    <row r="2534" spans="1:19" ht="15" hidden="1" customHeight="1" x14ac:dyDescent="0.35">
      <c r="A2534" s="4">
        <v>45301</v>
      </c>
      <c r="B2534" s="5">
        <f t="shared" si="858"/>
        <v>1</v>
      </c>
      <c r="C2534" s="5">
        <f t="shared" si="859"/>
        <v>2024</v>
      </c>
      <c r="D2534" s="5" t="s">
        <v>2356</v>
      </c>
      <c r="E2534" s="5" t="str">
        <f>VLOOKUP(F2534,'Set up'!$A$2:$C$48,2,FALSE)</f>
        <v>C00000019</v>
      </c>
      <c r="F2534" s="1" t="s">
        <v>401</v>
      </c>
      <c r="G2534" s="90" t="s">
        <v>2208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60"/>
        <v>45301</v>
      </c>
      <c r="L2534" s="5">
        <f t="shared" si="861"/>
        <v>1</v>
      </c>
      <c r="M2534" s="5">
        <f t="shared" si="862"/>
        <v>2024</v>
      </c>
      <c r="N2534" s="6">
        <v>187.5</v>
      </c>
      <c r="P2534" s="6">
        <f t="shared" si="863"/>
        <v>187.5</v>
      </c>
      <c r="Q2534" s="7">
        <f t="shared" si="864"/>
        <v>4108657.2500000014</v>
      </c>
      <c r="R2534" s="44" t="str">
        <f>VLOOKUP(F2534,'Set up'!$A$2:$E$48,5,FALSE)</f>
        <v>Trsf</v>
      </c>
    </row>
    <row r="2535" spans="1:19" ht="15" customHeight="1" x14ac:dyDescent="0.35">
      <c r="A2535" s="4">
        <v>45301</v>
      </c>
      <c r="B2535" s="5">
        <f t="shared" si="858"/>
        <v>1</v>
      </c>
      <c r="C2535" s="5">
        <f t="shared" si="859"/>
        <v>2024</v>
      </c>
      <c r="D2535" s="5" t="s">
        <v>2357</v>
      </c>
      <c r="E2535" s="5" t="str">
        <f>VLOOKUP(F2535,'Set up'!$A$2:$C$48,2,FALSE)</f>
        <v>C00000042</v>
      </c>
      <c r="F2535" s="1" t="s">
        <v>2014</v>
      </c>
      <c r="G2535" s="103" t="s">
        <v>2203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60"/>
        <v>45301</v>
      </c>
      <c r="L2535" s="5">
        <f t="shared" si="861"/>
        <v>1</v>
      </c>
      <c r="M2535" s="5">
        <f t="shared" si="862"/>
        <v>2024</v>
      </c>
      <c r="N2535" s="6">
        <v>187.5</v>
      </c>
      <c r="P2535" s="6">
        <f t="shared" si="863"/>
        <v>187.5</v>
      </c>
      <c r="Q2535" s="7">
        <f t="shared" si="864"/>
        <v>4108844.7500000014</v>
      </c>
      <c r="R2535" s="44" t="str">
        <f>VLOOKUP(F2535,'Set up'!$A$2:$E$50,5,FALSE)</f>
        <v>Trsf</v>
      </c>
    </row>
    <row r="2536" spans="1:19" ht="15" customHeight="1" x14ac:dyDescent="0.35">
      <c r="A2536" s="4">
        <v>45301</v>
      </c>
      <c r="B2536" s="5">
        <f t="shared" si="858"/>
        <v>1</v>
      </c>
      <c r="C2536" s="5">
        <f t="shared" si="859"/>
        <v>2024</v>
      </c>
      <c r="D2536" s="5" t="s">
        <v>2358</v>
      </c>
      <c r="E2536" s="5" t="str">
        <f>VLOOKUP(F2536,'Set up'!$A$2:$C$48,2,FALSE)</f>
        <v>C00000042</v>
      </c>
      <c r="F2536" s="1" t="s">
        <v>2014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60"/>
        <v>45301</v>
      </c>
      <c r="L2536" s="5">
        <f t="shared" si="861"/>
        <v>1</v>
      </c>
      <c r="M2536" s="5">
        <f t="shared" si="862"/>
        <v>2024</v>
      </c>
      <c r="N2536" s="6">
        <v>9636</v>
      </c>
      <c r="P2536" s="6">
        <f t="shared" si="863"/>
        <v>9636</v>
      </c>
      <c r="Q2536" s="7">
        <f t="shared" si="864"/>
        <v>4118480.7500000014</v>
      </c>
      <c r="R2536" s="44" t="str">
        <f>VLOOKUP(F2536,'Set up'!$A$2:$E$50,5,FALSE)</f>
        <v>Trsf</v>
      </c>
    </row>
    <row r="2537" spans="1:19" ht="15" customHeight="1" x14ac:dyDescent="0.35">
      <c r="A2537" s="4">
        <v>45301</v>
      </c>
      <c r="B2537" s="5">
        <f t="shared" si="858"/>
        <v>1</v>
      </c>
      <c r="C2537" s="5">
        <f t="shared" si="859"/>
        <v>2024</v>
      </c>
      <c r="D2537" s="5" t="s">
        <v>2358</v>
      </c>
      <c r="E2537" s="5" t="str">
        <f>VLOOKUP(F2537,'Set up'!$A$2:$C$48,2,FALSE)</f>
        <v>C00000042</v>
      </c>
      <c r="F2537" s="1" t="s">
        <v>2014</v>
      </c>
      <c r="G2537" s="90" t="s">
        <v>2359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60"/>
        <v>45301</v>
      </c>
      <c r="L2537" s="5">
        <f t="shared" si="861"/>
        <v>1</v>
      </c>
      <c r="M2537" s="5">
        <f t="shared" si="862"/>
        <v>2024</v>
      </c>
      <c r="N2537" s="6">
        <v>1073</v>
      </c>
      <c r="P2537" s="6">
        <f t="shared" si="863"/>
        <v>1073</v>
      </c>
      <c r="Q2537" s="7">
        <f t="shared" si="864"/>
        <v>4119553.7500000014</v>
      </c>
      <c r="R2537" s="44" t="str">
        <f>VLOOKUP(F2537,'Set up'!$A$2:$E$50,5,FALSE)</f>
        <v>Trsf</v>
      </c>
    </row>
    <row r="2538" spans="1:19" ht="15" customHeight="1" x14ac:dyDescent="0.35">
      <c r="A2538" s="4">
        <v>45301</v>
      </c>
      <c r="B2538" s="5">
        <f t="shared" si="858"/>
        <v>1</v>
      </c>
      <c r="C2538" s="5">
        <f t="shared" si="859"/>
        <v>2024</v>
      </c>
      <c r="D2538" s="5" t="s">
        <v>2358</v>
      </c>
      <c r="E2538" s="5" t="str">
        <f>VLOOKUP(F2538,'Set up'!$A$2:$C$48,2,FALSE)</f>
        <v>C00000042</v>
      </c>
      <c r="F2538" s="1" t="s">
        <v>2014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60"/>
        <v>45301</v>
      </c>
      <c r="L2538" s="5">
        <f t="shared" si="861"/>
        <v>1</v>
      </c>
      <c r="M2538" s="5">
        <f t="shared" si="862"/>
        <v>2024</v>
      </c>
      <c r="N2538" s="6">
        <v>1740</v>
      </c>
      <c r="P2538" s="6">
        <f t="shared" si="863"/>
        <v>1740</v>
      </c>
      <c r="Q2538" s="7">
        <f t="shared" si="864"/>
        <v>4121293.7500000014</v>
      </c>
      <c r="R2538" s="44" t="str">
        <f>VLOOKUP(F2538,'Set up'!$A$2:$E$50,5,FALSE)</f>
        <v>Trsf</v>
      </c>
    </row>
    <row r="2539" spans="1:19" ht="15" customHeight="1" x14ac:dyDescent="0.35">
      <c r="A2539" s="4">
        <v>45301</v>
      </c>
      <c r="B2539" s="5">
        <f t="shared" si="858"/>
        <v>1</v>
      </c>
      <c r="C2539" s="5">
        <f t="shared" si="859"/>
        <v>2024</v>
      </c>
      <c r="D2539" s="5" t="s">
        <v>2358</v>
      </c>
      <c r="E2539" s="5" t="str">
        <f>VLOOKUP(F2539,'Set up'!$A$2:$C$48,2,FALSE)</f>
        <v>C00000042</v>
      </c>
      <c r="F2539" s="1" t="s">
        <v>2014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60"/>
        <v>45301</v>
      </c>
      <c r="L2539" s="5">
        <f t="shared" si="861"/>
        <v>1</v>
      </c>
      <c r="M2539" s="5">
        <f t="shared" si="862"/>
        <v>2024</v>
      </c>
      <c r="N2539" s="6">
        <v>1638</v>
      </c>
      <c r="P2539" s="6">
        <f t="shared" si="863"/>
        <v>1638</v>
      </c>
      <c r="Q2539" s="7">
        <f t="shared" si="864"/>
        <v>4122931.7500000014</v>
      </c>
      <c r="R2539" s="44" t="str">
        <f>VLOOKUP(F2539,'Set up'!$A$2:$E$50,5,FALSE)</f>
        <v>Trsf</v>
      </c>
    </row>
    <row r="2540" spans="1:19" ht="15" customHeight="1" x14ac:dyDescent="0.35">
      <c r="A2540" s="4">
        <v>45301</v>
      </c>
      <c r="B2540" s="5">
        <f t="shared" si="858"/>
        <v>1</v>
      </c>
      <c r="C2540" s="5">
        <f t="shared" si="859"/>
        <v>2024</v>
      </c>
      <c r="D2540" s="5" t="s">
        <v>2358</v>
      </c>
      <c r="E2540" s="5" t="str">
        <f>VLOOKUP(F2540,'Set up'!$A$2:$C$48,2,FALSE)</f>
        <v>C00000042</v>
      </c>
      <c r="F2540" s="1" t="s">
        <v>2014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60"/>
        <v>45301</v>
      </c>
      <c r="L2540" s="5">
        <f t="shared" si="861"/>
        <v>1</v>
      </c>
      <c r="M2540" s="5">
        <f t="shared" si="862"/>
        <v>2024</v>
      </c>
      <c r="N2540" s="6">
        <v>1000</v>
      </c>
      <c r="P2540" s="6">
        <f t="shared" si="863"/>
        <v>1000</v>
      </c>
      <c r="Q2540" s="7">
        <f t="shared" si="864"/>
        <v>4123931.7500000014</v>
      </c>
      <c r="R2540" s="44" t="str">
        <f>VLOOKUP(F2540,'Set up'!$A$2:$E$50,5,FALSE)</f>
        <v>Trsf</v>
      </c>
    </row>
    <row r="2541" spans="1:19" ht="15" hidden="1" customHeight="1" x14ac:dyDescent="0.35">
      <c r="A2541" s="4">
        <v>45303</v>
      </c>
      <c r="B2541" s="5">
        <f t="shared" si="858"/>
        <v>1</v>
      </c>
      <c r="C2541" s="5">
        <f t="shared" si="859"/>
        <v>2024</v>
      </c>
      <c r="D2541" s="5" t="s">
        <v>2360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60"/>
        <v>45423</v>
      </c>
      <c r="L2541" s="5">
        <f t="shared" si="861"/>
        <v>5</v>
      </c>
      <c r="M2541" s="5">
        <f t="shared" si="862"/>
        <v>2024</v>
      </c>
      <c r="N2541" s="6">
        <v>9636</v>
      </c>
      <c r="P2541" s="6">
        <f t="shared" si="863"/>
        <v>9636</v>
      </c>
      <c r="Q2541" s="7">
        <f t="shared" si="864"/>
        <v>4133567.7500000014</v>
      </c>
      <c r="R2541" s="44" t="str">
        <f>VLOOKUP(F2541,'Set up'!$A$2:$E$48,5,FALSE)</f>
        <v>Trsf</v>
      </c>
    </row>
    <row r="2542" spans="1:19" ht="15" hidden="1" customHeight="1" x14ac:dyDescent="0.35">
      <c r="A2542" s="4">
        <v>45303</v>
      </c>
      <c r="B2542" s="5">
        <f t="shared" si="858"/>
        <v>1</v>
      </c>
      <c r="C2542" s="5">
        <f t="shared" si="859"/>
        <v>2024</v>
      </c>
      <c r="D2542" s="5" t="s">
        <v>2360</v>
      </c>
      <c r="E2542" s="5" t="str">
        <f>VLOOKUP(F2542,'Set up'!$A$2:$C$48,2,FALSE)</f>
        <v>C00000010</v>
      </c>
      <c r="F2542" s="1" t="s">
        <v>62</v>
      </c>
      <c r="G2542" s="90" t="s">
        <v>2202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60"/>
        <v>45423</v>
      </c>
      <c r="L2542" s="5">
        <f t="shared" si="861"/>
        <v>5</v>
      </c>
      <c r="M2542" s="5">
        <f t="shared" si="862"/>
        <v>2024</v>
      </c>
      <c r="N2542" s="6">
        <v>2146</v>
      </c>
      <c r="P2542" s="6">
        <f t="shared" si="863"/>
        <v>2146</v>
      </c>
      <c r="Q2542" s="7">
        <f t="shared" si="864"/>
        <v>4135713.7500000014</v>
      </c>
      <c r="R2542" s="44" t="str">
        <f>VLOOKUP(F2542,'Set up'!$A$2:$E$48,5,FALSE)</f>
        <v>Trsf</v>
      </c>
    </row>
    <row r="2543" spans="1:19" ht="15" hidden="1" customHeight="1" x14ac:dyDescent="0.35">
      <c r="A2543" s="4">
        <v>45303</v>
      </c>
      <c r="B2543" s="5">
        <f t="shared" si="858"/>
        <v>1</v>
      </c>
      <c r="C2543" s="5">
        <f t="shared" si="859"/>
        <v>2024</v>
      </c>
      <c r="D2543" s="5" t="s">
        <v>2360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60"/>
        <v>45423</v>
      </c>
      <c r="L2543" s="5">
        <f t="shared" si="861"/>
        <v>5</v>
      </c>
      <c r="M2543" s="5">
        <f t="shared" si="862"/>
        <v>2024</v>
      </c>
      <c r="N2543" s="6">
        <v>575</v>
      </c>
      <c r="P2543" s="6">
        <f t="shared" si="863"/>
        <v>575</v>
      </c>
      <c r="Q2543" s="7">
        <f t="shared" si="864"/>
        <v>4136288.7500000014</v>
      </c>
      <c r="R2543" s="44" t="str">
        <f>VLOOKUP(F2543,'Set up'!$A$2:$E$48,5,FALSE)</f>
        <v>Trsf</v>
      </c>
    </row>
    <row r="2544" spans="1:19" ht="15" hidden="1" customHeight="1" x14ac:dyDescent="0.35">
      <c r="A2544" s="4">
        <v>45303</v>
      </c>
      <c r="B2544" s="5">
        <f t="shared" si="858"/>
        <v>1</v>
      </c>
      <c r="C2544" s="5">
        <f t="shared" si="859"/>
        <v>2024</v>
      </c>
      <c r="D2544" s="5" t="s">
        <v>2360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60"/>
        <v>45423</v>
      </c>
      <c r="L2544" s="5">
        <f t="shared" si="861"/>
        <v>5</v>
      </c>
      <c r="M2544" s="5">
        <f t="shared" si="862"/>
        <v>2024</v>
      </c>
      <c r="N2544" s="6">
        <v>440</v>
      </c>
      <c r="P2544" s="6">
        <f t="shared" si="863"/>
        <v>440</v>
      </c>
      <c r="Q2544" s="7">
        <f t="shared" si="864"/>
        <v>4136728.7500000014</v>
      </c>
      <c r="R2544" s="44" t="str">
        <f>VLOOKUP(F2544,'Set up'!$A$2:$E$48,5,FALSE)</f>
        <v>Trsf</v>
      </c>
    </row>
    <row r="2545" spans="1:18" ht="15" hidden="1" customHeight="1" x14ac:dyDescent="0.35">
      <c r="A2545" s="4">
        <v>45306</v>
      </c>
      <c r="B2545" s="5">
        <f t="shared" si="858"/>
        <v>1</v>
      </c>
      <c r="C2545" s="5">
        <f t="shared" si="859"/>
        <v>2024</v>
      </c>
      <c r="D2545" s="5" t="s">
        <v>2361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60"/>
        <v>45306</v>
      </c>
      <c r="L2545" s="5">
        <f t="shared" si="861"/>
        <v>1</v>
      </c>
      <c r="M2545" s="5">
        <f t="shared" si="862"/>
        <v>2024</v>
      </c>
      <c r="N2545" s="6">
        <v>1738</v>
      </c>
      <c r="P2545" s="6">
        <f t="shared" si="863"/>
        <v>1738</v>
      </c>
      <c r="Q2545" s="7">
        <f t="shared" si="864"/>
        <v>4138466.7500000014</v>
      </c>
      <c r="R2545" s="44" t="str">
        <f>VLOOKUP(F2545,'Set up'!$A$2:$E$48,5,FALSE)</f>
        <v>PD Chq</v>
      </c>
    </row>
    <row r="2546" spans="1:18" ht="15" hidden="1" customHeight="1" x14ac:dyDescent="0.35">
      <c r="A2546" s="4">
        <v>45306</v>
      </c>
      <c r="B2546" s="5">
        <f t="shared" si="858"/>
        <v>1</v>
      </c>
      <c r="C2546" s="5">
        <f t="shared" si="859"/>
        <v>2024</v>
      </c>
      <c r="D2546" s="5" t="s">
        <v>2361</v>
      </c>
      <c r="E2546" s="5" t="str">
        <f>VLOOKUP(F2546,'Set up'!$A$2:$C$48,2,FALSE)</f>
        <v>C00000021</v>
      </c>
      <c r="F2546" s="1" t="s">
        <v>492</v>
      </c>
      <c r="G2546" s="99" t="s">
        <v>2202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60"/>
        <v>45306</v>
      </c>
      <c r="L2546" s="5">
        <f t="shared" si="861"/>
        <v>1</v>
      </c>
      <c r="M2546" s="5">
        <f t="shared" si="862"/>
        <v>2024</v>
      </c>
      <c r="N2546" s="6">
        <v>555</v>
      </c>
      <c r="P2546" s="6">
        <f t="shared" si="863"/>
        <v>555</v>
      </c>
      <c r="Q2546" s="7">
        <f t="shared" si="864"/>
        <v>4139021.7500000014</v>
      </c>
      <c r="R2546" s="44" t="str">
        <f>VLOOKUP(F2546,'Set up'!$A$2:$E$48,5,FALSE)</f>
        <v>PD Chq</v>
      </c>
    </row>
    <row r="2547" spans="1:18" ht="15" hidden="1" customHeight="1" x14ac:dyDescent="0.35">
      <c r="A2547" s="4">
        <v>45306</v>
      </c>
      <c r="B2547" s="5">
        <f t="shared" si="858"/>
        <v>1</v>
      </c>
      <c r="C2547" s="5">
        <f t="shared" si="859"/>
        <v>2024</v>
      </c>
      <c r="D2547" s="5" t="s">
        <v>2361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60"/>
        <v>45306</v>
      </c>
      <c r="L2547" s="5">
        <f t="shared" si="861"/>
        <v>1</v>
      </c>
      <c r="M2547" s="5">
        <f t="shared" si="862"/>
        <v>2024</v>
      </c>
      <c r="N2547" s="6">
        <v>95</v>
      </c>
      <c r="P2547" s="6">
        <f t="shared" si="863"/>
        <v>95</v>
      </c>
      <c r="Q2547" s="7">
        <f t="shared" si="864"/>
        <v>4139116.7500000014</v>
      </c>
      <c r="R2547" s="44" t="str">
        <f>VLOOKUP(F2547,'Set up'!$A$2:$E$48,5,FALSE)</f>
        <v>PD Chq</v>
      </c>
    </row>
    <row r="2548" spans="1:18" ht="15" hidden="1" customHeight="1" x14ac:dyDescent="0.35">
      <c r="A2548" s="4">
        <v>45306</v>
      </c>
      <c r="B2548" s="5">
        <f t="shared" si="858"/>
        <v>1</v>
      </c>
      <c r="C2548" s="5">
        <f t="shared" si="859"/>
        <v>2024</v>
      </c>
      <c r="D2548" s="5" t="s">
        <v>2361</v>
      </c>
      <c r="E2548" s="5" t="str">
        <f>VLOOKUP(F2548,'Set up'!$A$2:$C$48,2,FALSE)</f>
        <v>C00000021</v>
      </c>
      <c r="F2548" s="1" t="s">
        <v>492</v>
      </c>
      <c r="G2548" s="90" t="s">
        <v>2203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60"/>
        <v>45306</v>
      </c>
      <c r="L2548" s="5">
        <f t="shared" si="861"/>
        <v>1</v>
      </c>
      <c r="M2548" s="5">
        <f t="shared" si="862"/>
        <v>2024</v>
      </c>
      <c r="N2548" s="6">
        <v>312.5</v>
      </c>
      <c r="P2548" s="6">
        <f t="shared" si="863"/>
        <v>312.5</v>
      </c>
      <c r="Q2548" s="7">
        <f t="shared" si="864"/>
        <v>4139429.2500000014</v>
      </c>
      <c r="R2548" s="44" t="str">
        <f>VLOOKUP(F2548,'Set up'!$A$2:$E$48,5,FALSE)</f>
        <v>PD Chq</v>
      </c>
    </row>
    <row r="2549" spans="1:18" ht="15" hidden="1" customHeight="1" x14ac:dyDescent="0.35">
      <c r="A2549" s="4">
        <v>45308</v>
      </c>
      <c r="B2549" s="5">
        <f t="shared" si="858"/>
        <v>1</v>
      </c>
      <c r="C2549" s="5">
        <f t="shared" si="859"/>
        <v>2024</v>
      </c>
      <c r="D2549" s="5" t="s">
        <v>2362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60"/>
        <v>45308</v>
      </c>
      <c r="L2549" s="5">
        <f t="shared" si="861"/>
        <v>1</v>
      </c>
      <c r="M2549" s="5">
        <f t="shared" si="862"/>
        <v>2024</v>
      </c>
      <c r="N2549" s="6">
        <v>405</v>
      </c>
      <c r="P2549" s="6">
        <f t="shared" si="863"/>
        <v>405</v>
      </c>
      <c r="Q2549" s="7">
        <f t="shared" si="864"/>
        <v>4139834.2500000014</v>
      </c>
      <c r="R2549" s="44" t="str">
        <f>VLOOKUP(F2549,'Set up'!$A$2:$E$48,5,FALSE)</f>
        <v>Trsf</v>
      </c>
    </row>
    <row r="2550" spans="1:18" ht="15" hidden="1" customHeight="1" x14ac:dyDescent="0.35">
      <c r="A2550" s="4">
        <v>45308</v>
      </c>
      <c r="B2550" s="5">
        <f t="shared" si="858"/>
        <v>1</v>
      </c>
      <c r="C2550" s="5">
        <f t="shared" si="859"/>
        <v>2024</v>
      </c>
      <c r="D2550" s="5" t="s">
        <v>2362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60"/>
        <v>45308</v>
      </c>
      <c r="L2550" s="5">
        <f t="shared" si="861"/>
        <v>1</v>
      </c>
      <c r="M2550" s="5">
        <f t="shared" si="862"/>
        <v>2024</v>
      </c>
      <c r="N2550" s="6">
        <v>390</v>
      </c>
      <c r="P2550" s="6">
        <f t="shared" si="863"/>
        <v>390</v>
      </c>
      <c r="Q2550" s="7">
        <f t="shared" si="864"/>
        <v>4140224.2500000014</v>
      </c>
      <c r="R2550" s="44" t="str">
        <f>VLOOKUP(F2550,'Set up'!$A$2:$E$48,5,FALSE)</f>
        <v>Trsf</v>
      </c>
    </row>
    <row r="2551" spans="1:18" ht="15" hidden="1" customHeight="1" x14ac:dyDescent="0.35">
      <c r="A2551" s="4">
        <v>45311</v>
      </c>
      <c r="B2551" s="5">
        <f t="shared" si="858"/>
        <v>1</v>
      </c>
      <c r="C2551" s="5">
        <f t="shared" si="859"/>
        <v>2024</v>
      </c>
      <c r="D2551" s="5" t="s">
        <v>2363</v>
      </c>
      <c r="E2551" s="5" t="str">
        <f>VLOOKUP(F2551,'Set up'!$A$2:$C$48,2,FALSE)</f>
        <v>C00000046</v>
      </c>
      <c r="F2551" s="1" t="s">
        <v>2364</v>
      </c>
      <c r="G2551" s="95" t="s">
        <v>2365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60"/>
        <v>45311</v>
      </c>
      <c r="L2551" s="5">
        <f t="shared" si="861"/>
        <v>1</v>
      </c>
      <c r="M2551" s="5">
        <f t="shared" si="862"/>
        <v>2024</v>
      </c>
      <c r="N2551" s="6">
        <v>1694</v>
      </c>
      <c r="P2551" s="6">
        <f t="shared" si="863"/>
        <v>1694</v>
      </c>
      <c r="Q2551" s="7">
        <f t="shared" si="864"/>
        <v>4141918.2500000014</v>
      </c>
      <c r="R2551" s="44" t="str">
        <f>VLOOKUP(F2551,'Set up'!$A$2:$E$48,5,FALSE)</f>
        <v>Trsf</v>
      </c>
    </row>
    <row r="2552" spans="1:18" ht="15" hidden="1" customHeight="1" x14ac:dyDescent="0.35">
      <c r="A2552" s="4">
        <v>45311</v>
      </c>
      <c r="B2552" s="5">
        <f t="shared" si="858"/>
        <v>1</v>
      </c>
      <c r="C2552" s="5">
        <f t="shared" si="859"/>
        <v>2024</v>
      </c>
      <c r="D2552" s="5" t="s">
        <v>2363</v>
      </c>
      <c r="E2552" s="5" t="str">
        <f>VLOOKUP(F2552,'Set up'!$A$2:$C$48,2,FALSE)</f>
        <v>C00000046</v>
      </c>
      <c r="F2552" s="1" t="s">
        <v>2364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60"/>
        <v>45311</v>
      </c>
      <c r="L2552" s="5">
        <f t="shared" si="861"/>
        <v>1</v>
      </c>
      <c r="M2552" s="5">
        <f t="shared" si="862"/>
        <v>2024</v>
      </c>
      <c r="N2552" s="6">
        <v>675</v>
      </c>
      <c r="P2552" s="6">
        <f t="shared" si="863"/>
        <v>675</v>
      </c>
      <c r="Q2552" s="7">
        <f t="shared" si="864"/>
        <v>4142593.2500000014</v>
      </c>
      <c r="R2552" s="44" t="str">
        <f>VLOOKUP(F2552,'Set up'!$A$2:$E$48,5,FALSE)</f>
        <v>Trsf</v>
      </c>
    </row>
    <row r="2553" spans="1:18" ht="15" hidden="1" customHeight="1" x14ac:dyDescent="0.35">
      <c r="A2553" s="4">
        <v>45311</v>
      </c>
      <c r="B2553" s="5">
        <f t="shared" si="858"/>
        <v>1</v>
      </c>
      <c r="C2553" s="5">
        <f t="shared" si="859"/>
        <v>2024</v>
      </c>
      <c r="D2553" s="5" t="s">
        <v>2363</v>
      </c>
      <c r="E2553" s="5" t="str">
        <f>VLOOKUP(F2553,'Set up'!$A$2:$C$48,2,FALSE)</f>
        <v>C00000046</v>
      </c>
      <c r="F2553" s="1" t="s">
        <v>2364</v>
      </c>
      <c r="G2553" s="90" t="s">
        <v>2032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60"/>
        <v>45311</v>
      </c>
      <c r="L2553" s="5">
        <f t="shared" si="861"/>
        <v>1</v>
      </c>
      <c r="M2553" s="5">
        <f t="shared" si="862"/>
        <v>2024</v>
      </c>
      <c r="N2553" s="6">
        <v>280</v>
      </c>
      <c r="P2553" s="6">
        <f t="shared" si="863"/>
        <v>280</v>
      </c>
      <c r="Q2553" s="7">
        <f t="shared" si="864"/>
        <v>4142873.2500000014</v>
      </c>
      <c r="R2553" s="44" t="str">
        <f>VLOOKUP(F2553,'Set up'!$A$2:$E$48,5,FALSE)</f>
        <v>Trsf</v>
      </c>
    </row>
    <row r="2554" spans="1:18" ht="15" hidden="1" customHeight="1" x14ac:dyDescent="0.35">
      <c r="A2554" s="4">
        <v>45311</v>
      </c>
      <c r="B2554" s="5">
        <f t="shared" si="858"/>
        <v>1</v>
      </c>
      <c r="C2554" s="5">
        <f t="shared" si="859"/>
        <v>2024</v>
      </c>
      <c r="D2554" s="5" t="s">
        <v>2363</v>
      </c>
      <c r="E2554" s="5" t="str">
        <f>VLOOKUP(F2554,'Set up'!$A$2:$C$48,2,FALSE)</f>
        <v>C00000046</v>
      </c>
      <c r="F2554" s="1" t="s">
        <v>2364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60"/>
        <v>45311</v>
      </c>
      <c r="L2554" s="5">
        <f t="shared" si="861"/>
        <v>1</v>
      </c>
      <c r="M2554" s="5">
        <f t="shared" si="862"/>
        <v>2024</v>
      </c>
      <c r="N2554" s="6">
        <v>110</v>
      </c>
      <c r="P2554" s="6">
        <f t="shared" si="863"/>
        <v>110</v>
      </c>
      <c r="Q2554" s="7">
        <f t="shared" si="864"/>
        <v>4142983.2500000014</v>
      </c>
      <c r="R2554" s="44" t="str">
        <f>VLOOKUP(F2554,'Set up'!$A$2:$E$48,5,FALSE)</f>
        <v>Trsf</v>
      </c>
    </row>
    <row r="2555" spans="1:18" ht="15" hidden="1" customHeight="1" x14ac:dyDescent="0.35">
      <c r="A2555" s="4">
        <v>45311</v>
      </c>
      <c r="B2555" s="5">
        <f t="shared" si="858"/>
        <v>1</v>
      </c>
      <c r="C2555" s="5">
        <f t="shared" si="859"/>
        <v>2024</v>
      </c>
      <c r="D2555" s="5" t="s">
        <v>2363</v>
      </c>
      <c r="E2555" s="5" t="str">
        <f>VLOOKUP(F2555,'Set up'!$A$2:$C$48,2,FALSE)</f>
        <v>C00000046</v>
      </c>
      <c r="F2555" s="1" t="s">
        <v>2364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60"/>
        <v>45311</v>
      </c>
      <c r="L2555" s="5">
        <f t="shared" si="861"/>
        <v>1</v>
      </c>
      <c r="M2555" s="5">
        <f t="shared" si="862"/>
        <v>2024</v>
      </c>
      <c r="N2555" s="6">
        <v>60</v>
      </c>
      <c r="P2555" s="6">
        <f t="shared" si="863"/>
        <v>60</v>
      </c>
      <c r="Q2555" s="7">
        <f t="shared" si="864"/>
        <v>4143043.2500000014</v>
      </c>
      <c r="R2555" s="44" t="str">
        <f>VLOOKUP(F2555,'Set up'!$A$2:$E$48,5,FALSE)</f>
        <v>Trsf</v>
      </c>
    </row>
    <row r="2556" spans="1:18" ht="15" hidden="1" customHeight="1" x14ac:dyDescent="0.35">
      <c r="A2556" s="4">
        <v>45311</v>
      </c>
      <c r="B2556" s="5">
        <f t="shared" si="858"/>
        <v>1</v>
      </c>
      <c r="C2556" s="5">
        <f t="shared" si="859"/>
        <v>2024</v>
      </c>
      <c r="D2556" s="5" t="s">
        <v>2363</v>
      </c>
      <c r="E2556" s="5" t="str">
        <f>VLOOKUP(F2556,'Set up'!$A$2:$C$48,2,FALSE)</f>
        <v>C00000046</v>
      </c>
      <c r="F2556" s="1" t="s">
        <v>2364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60"/>
        <v>45311</v>
      </c>
      <c r="L2556" s="5">
        <f t="shared" si="861"/>
        <v>1</v>
      </c>
      <c r="M2556" s="5">
        <f t="shared" si="862"/>
        <v>2024</v>
      </c>
      <c r="N2556" s="6">
        <v>54</v>
      </c>
      <c r="P2556" s="6">
        <f t="shared" si="863"/>
        <v>54</v>
      </c>
      <c r="Q2556" s="7">
        <f t="shared" si="864"/>
        <v>4143097.2500000014</v>
      </c>
      <c r="R2556" s="44" t="str">
        <f>VLOOKUP(F2556,'Set up'!$A$2:$E$48,5,FALSE)</f>
        <v>Trsf</v>
      </c>
    </row>
    <row r="2557" spans="1:18" ht="15" hidden="1" customHeight="1" x14ac:dyDescent="0.35">
      <c r="A2557" s="4">
        <v>45311</v>
      </c>
      <c r="B2557" s="5">
        <f t="shared" si="858"/>
        <v>1</v>
      </c>
      <c r="C2557" s="5">
        <f t="shared" si="859"/>
        <v>2024</v>
      </c>
      <c r="D2557" s="5" t="s">
        <v>2363</v>
      </c>
      <c r="E2557" s="5" t="str">
        <f>VLOOKUP(F2557,'Set up'!$A$2:$C$48,2,FALSE)</f>
        <v>C00000046</v>
      </c>
      <c r="F2557" s="1" t="s">
        <v>2364</v>
      </c>
      <c r="G2557" s="108" t="s">
        <v>2204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60"/>
        <v>45311</v>
      </c>
      <c r="L2557" s="5">
        <f t="shared" si="861"/>
        <v>1</v>
      </c>
      <c r="M2557" s="5">
        <f t="shared" si="862"/>
        <v>2024</v>
      </c>
      <c r="N2557" s="6">
        <v>120</v>
      </c>
      <c r="P2557" s="6">
        <f t="shared" si="863"/>
        <v>120</v>
      </c>
      <c r="Q2557" s="7">
        <f t="shared" si="864"/>
        <v>4143217.2500000014</v>
      </c>
      <c r="R2557" s="44" t="str">
        <f>VLOOKUP(F2557,'Set up'!$A$2:$E$48,5,FALSE)</f>
        <v>Trsf</v>
      </c>
    </row>
    <row r="2558" spans="1:18" ht="15" hidden="1" customHeight="1" x14ac:dyDescent="0.35">
      <c r="A2558" s="4">
        <v>45311</v>
      </c>
      <c r="B2558" s="5">
        <f t="shared" si="858"/>
        <v>1</v>
      </c>
      <c r="C2558" s="5">
        <f t="shared" si="859"/>
        <v>2024</v>
      </c>
      <c r="D2558" s="5" t="s">
        <v>2363</v>
      </c>
      <c r="E2558" s="5" t="str">
        <f>VLOOKUP(F2558,'Set up'!$A$2:$C$48,2,FALSE)</f>
        <v>C00000046</v>
      </c>
      <c r="F2558" s="1" t="s">
        <v>2364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60"/>
        <v>45311</v>
      </c>
      <c r="L2558" s="5">
        <f t="shared" si="861"/>
        <v>1</v>
      </c>
      <c r="M2558" s="5">
        <f t="shared" si="862"/>
        <v>2024</v>
      </c>
      <c r="N2558" s="6">
        <v>160</v>
      </c>
      <c r="P2558" s="6">
        <f t="shared" si="863"/>
        <v>160</v>
      </c>
      <c r="Q2558" s="7">
        <f t="shared" si="864"/>
        <v>4143377.2500000014</v>
      </c>
      <c r="R2558" s="44" t="str">
        <f>VLOOKUP(F2558,'Set up'!$A$2:$E$48,5,FALSE)</f>
        <v>Trsf</v>
      </c>
    </row>
    <row r="2559" spans="1:18" ht="15" hidden="1" customHeight="1" x14ac:dyDescent="0.35">
      <c r="A2559" s="4">
        <v>45311</v>
      </c>
      <c r="B2559" s="5">
        <f t="shared" si="858"/>
        <v>1</v>
      </c>
      <c r="C2559" s="5">
        <f t="shared" si="859"/>
        <v>2024</v>
      </c>
      <c r="D2559" s="5" t="s">
        <v>2363</v>
      </c>
      <c r="E2559" s="5" t="str">
        <f>VLOOKUP(F2559,'Set up'!$A$2:$C$48,2,FALSE)</f>
        <v>C00000046</v>
      </c>
      <c r="F2559" s="1" t="s">
        <v>2364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60"/>
        <v>45311</v>
      </c>
      <c r="L2559" s="5">
        <f t="shared" si="861"/>
        <v>1</v>
      </c>
      <c r="M2559" s="5">
        <f t="shared" si="862"/>
        <v>2024</v>
      </c>
      <c r="N2559" s="6">
        <v>170</v>
      </c>
      <c r="P2559" s="6">
        <f t="shared" si="863"/>
        <v>170</v>
      </c>
      <c r="Q2559" s="7">
        <f t="shared" si="864"/>
        <v>4143547.2500000014</v>
      </c>
      <c r="R2559" s="44" t="str">
        <f>VLOOKUP(F2559,'Set up'!$A$2:$E$48,5,FALSE)</f>
        <v>Trsf</v>
      </c>
    </row>
    <row r="2560" spans="1:18" ht="15" hidden="1" customHeight="1" x14ac:dyDescent="0.35">
      <c r="A2560" s="4">
        <v>45310</v>
      </c>
      <c r="B2560" s="5">
        <f t="shared" si="858"/>
        <v>1</v>
      </c>
      <c r="C2560" s="5">
        <f t="shared" si="859"/>
        <v>2024</v>
      </c>
      <c r="D2560" s="5" t="s">
        <v>2366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60"/>
        <v>45310</v>
      </c>
      <c r="L2560" s="5">
        <f t="shared" si="861"/>
        <v>1</v>
      </c>
      <c r="M2560" s="5">
        <f t="shared" si="862"/>
        <v>2024</v>
      </c>
      <c r="N2560" s="6">
        <v>1738</v>
      </c>
      <c r="P2560" s="6">
        <f t="shared" si="863"/>
        <v>1738</v>
      </c>
      <c r="Q2560" s="7">
        <f t="shared" si="864"/>
        <v>4145285.2500000014</v>
      </c>
      <c r="R2560" s="44" t="str">
        <f>VLOOKUP(F2560,'Set up'!$A$2:$E$48,5,FALSE)</f>
        <v>Trsf</v>
      </c>
    </row>
    <row r="2561" spans="1:19" ht="15" hidden="1" customHeight="1" x14ac:dyDescent="0.35">
      <c r="A2561" s="4">
        <v>45310</v>
      </c>
      <c r="B2561" s="5">
        <f t="shared" si="858"/>
        <v>1</v>
      </c>
      <c r="C2561" s="5">
        <f t="shared" si="859"/>
        <v>2024</v>
      </c>
      <c r="D2561" s="5" t="s">
        <v>2366</v>
      </c>
      <c r="E2561" s="5" t="str">
        <f>VLOOKUP(F2561,'Set up'!$A$2:$C$48,2,FALSE)</f>
        <v>C00000019</v>
      </c>
      <c r="F2561" s="1" t="s">
        <v>401</v>
      </c>
      <c r="G2561" s="90" t="s">
        <v>2130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60"/>
        <v>45310</v>
      </c>
      <c r="L2561" s="5">
        <f t="shared" si="861"/>
        <v>1</v>
      </c>
      <c r="M2561" s="5">
        <f t="shared" si="862"/>
        <v>2024</v>
      </c>
      <c r="N2561" s="6">
        <v>283.8</v>
      </c>
      <c r="P2561" s="6">
        <f t="shared" si="863"/>
        <v>283.8</v>
      </c>
      <c r="Q2561" s="7">
        <f t="shared" si="864"/>
        <v>4145569.0500000012</v>
      </c>
      <c r="R2561" s="44" t="str">
        <f>VLOOKUP(F2561,'Set up'!$A$2:$E$48,5,FALSE)</f>
        <v>Trsf</v>
      </c>
    </row>
    <row r="2562" spans="1:19" ht="15" hidden="1" customHeight="1" x14ac:dyDescent="0.35">
      <c r="A2562" s="4">
        <v>45310</v>
      </c>
      <c r="B2562" s="5">
        <f t="shared" si="858"/>
        <v>1</v>
      </c>
      <c r="C2562" s="5">
        <f t="shared" si="859"/>
        <v>2024</v>
      </c>
      <c r="D2562" s="5" t="s">
        <v>2366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60"/>
        <v>45310</v>
      </c>
      <c r="L2562" s="5">
        <f t="shared" si="861"/>
        <v>1</v>
      </c>
      <c r="M2562" s="5">
        <f t="shared" si="862"/>
        <v>2024</v>
      </c>
      <c r="N2562" s="6">
        <v>187.5</v>
      </c>
      <c r="P2562" s="6">
        <f t="shared" si="863"/>
        <v>187.5</v>
      </c>
      <c r="Q2562" s="7">
        <f t="shared" si="864"/>
        <v>4145756.5500000012</v>
      </c>
      <c r="R2562" s="44" t="str">
        <f>VLOOKUP(F2562,'Set up'!$A$2:$E$48,5,FALSE)</f>
        <v>Trsf</v>
      </c>
    </row>
    <row r="2563" spans="1:19" ht="15" hidden="1" customHeight="1" x14ac:dyDescent="0.35">
      <c r="A2563" s="4">
        <v>45310</v>
      </c>
      <c r="B2563" s="5">
        <f t="shared" si="858"/>
        <v>1</v>
      </c>
      <c r="C2563" s="5">
        <f t="shared" si="859"/>
        <v>2024</v>
      </c>
      <c r="D2563" s="5" t="s">
        <v>2366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60"/>
        <v>45310</v>
      </c>
      <c r="L2563" s="5">
        <f t="shared" si="861"/>
        <v>1</v>
      </c>
      <c r="M2563" s="5">
        <f t="shared" si="862"/>
        <v>2024</v>
      </c>
      <c r="N2563" s="6">
        <v>60</v>
      </c>
      <c r="P2563" s="6">
        <f t="shared" si="863"/>
        <v>60</v>
      </c>
      <c r="Q2563" s="7">
        <f t="shared" si="864"/>
        <v>4145816.5500000012</v>
      </c>
      <c r="R2563" s="44" t="str">
        <f>VLOOKUP(F2563,'Set up'!$A$2:$E$48,5,FALSE)</f>
        <v>Trsf</v>
      </c>
    </row>
    <row r="2564" spans="1:19" ht="15" customHeight="1" x14ac:dyDescent="0.35">
      <c r="A2564" s="4">
        <v>45311</v>
      </c>
      <c r="B2564" s="5">
        <f t="shared" si="858"/>
        <v>1</v>
      </c>
      <c r="C2564" s="5">
        <f t="shared" si="859"/>
        <v>2024</v>
      </c>
      <c r="D2564" s="5" t="s">
        <v>2367</v>
      </c>
      <c r="E2564" s="5" t="str">
        <f>VLOOKUP(F2564,'Set up'!$A$2:$C$48,2,FALSE)</f>
        <v>C00000042</v>
      </c>
      <c r="F2564" s="1" t="s">
        <v>2014</v>
      </c>
      <c r="G2564" s="103" t="s">
        <v>2203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60"/>
        <v>45311</v>
      </c>
      <c r="L2564" s="5">
        <f t="shared" si="861"/>
        <v>1</v>
      </c>
      <c r="M2564" s="5">
        <f t="shared" si="862"/>
        <v>2024</v>
      </c>
      <c r="N2564" s="6">
        <v>375</v>
      </c>
      <c r="P2564" s="6">
        <f t="shared" si="863"/>
        <v>375</v>
      </c>
      <c r="Q2564" s="7">
        <f t="shared" si="864"/>
        <v>4146191.5500000012</v>
      </c>
      <c r="R2564" s="44" t="str">
        <f>VLOOKUP(F2564,'Set up'!$A$2:$E$50,5,FALSE)</f>
        <v>Trsf</v>
      </c>
    </row>
    <row r="2565" spans="1:19" ht="15" customHeight="1" x14ac:dyDescent="0.35">
      <c r="A2565" s="4">
        <v>45311</v>
      </c>
      <c r="B2565" s="5">
        <f t="shared" si="858"/>
        <v>1</v>
      </c>
      <c r="C2565" s="5">
        <f t="shared" si="859"/>
        <v>2024</v>
      </c>
      <c r="D2565" s="5" t="s">
        <v>2368</v>
      </c>
      <c r="E2565" s="5" t="str">
        <f>VLOOKUP(F2565,'Set up'!$A$2:$C$48,2,FALSE)</f>
        <v>C00000042</v>
      </c>
      <c r="F2565" s="1" t="s">
        <v>2014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60"/>
        <v>45311</v>
      </c>
      <c r="L2565" s="5">
        <f t="shared" si="861"/>
        <v>1</v>
      </c>
      <c r="M2565" s="5">
        <f t="shared" si="862"/>
        <v>2024</v>
      </c>
      <c r="N2565" s="6">
        <v>9636</v>
      </c>
      <c r="P2565" s="6">
        <f t="shared" si="863"/>
        <v>9636</v>
      </c>
      <c r="Q2565" s="7">
        <f t="shared" si="864"/>
        <v>4155827.5500000012</v>
      </c>
      <c r="R2565" s="44" t="str">
        <f>VLOOKUP(F2565,'Set up'!$A$2:$E$50,5,FALSE)</f>
        <v>Trsf</v>
      </c>
    </row>
    <row r="2566" spans="1:19" ht="15" customHeight="1" x14ac:dyDescent="0.35">
      <c r="A2566" s="4">
        <v>45311</v>
      </c>
      <c r="B2566" s="5">
        <f t="shared" si="858"/>
        <v>1</v>
      </c>
      <c r="C2566" s="5">
        <f t="shared" si="859"/>
        <v>2024</v>
      </c>
      <c r="D2566" s="5" t="s">
        <v>2368</v>
      </c>
      <c r="E2566" s="5" t="str">
        <f>VLOOKUP(F2566,'Set up'!$A$2:$C$48,2,FALSE)</f>
        <v>C00000042</v>
      </c>
      <c r="F2566" s="1" t="s">
        <v>2014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60"/>
        <v>45311</v>
      </c>
      <c r="L2566" s="5">
        <f t="shared" si="861"/>
        <v>1</v>
      </c>
      <c r="M2566" s="5">
        <f t="shared" si="862"/>
        <v>2024</v>
      </c>
      <c r="N2566" s="6">
        <v>3132</v>
      </c>
      <c r="P2566" s="6">
        <f t="shared" si="863"/>
        <v>3132</v>
      </c>
      <c r="Q2566" s="7">
        <f t="shared" si="864"/>
        <v>4158959.5500000012</v>
      </c>
      <c r="R2566" s="44" t="str">
        <f>VLOOKUP(F2566,'Set up'!$A$2:$E$50,5,FALSE)</f>
        <v>Trsf</v>
      </c>
    </row>
    <row r="2567" spans="1:19" ht="15" customHeight="1" x14ac:dyDescent="0.35">
      <c r="A2567" s="4">
        <v>45311</v>
      </c>
      <c r="B2567" s="5">
        <f t="shared" si="858"/>
        <v>1</v>
      </c>
      <c r="C2567" s="5">
        <f t="shared" si="859"/>
        <v>2024</v>
      </c>
      <c r="D2567" s="5" t="s">
        <v>2368</v>
      </c>
      <c r="E2567" s="5" t="str">
        <f>VLOOKUP(F2567,'Set up'!$A$2:$C$48,2,FALSE)</f>
        <v>C00000042</v>
      </c>
      <c r="F2567" s="1" t="s">
        <v>2014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60"/>
        <v>45311</v>
      </c>
      <c r="L2567" s="5">
        <f t="shared" si="861"/>
        <v>1</v>
      </c>
      <c r="M2567" s="5">
        <f t="shared" si="862"/>
        <v>2024</v>
      </c>
      <c r="N2567" s="6">
        <v>1872</v>
      </c>
      <c r="P2567" s="6">
        <f t="shared" si="863"/>
        <v>1872</v>
      </c>
      <c r="Q2567" s="7">
        <f t="shared" si="864"/>
        <v>4160831.5500000012</v>
      </c>
      <c r="R2567" s="44" t="str">
        <f>VLOOKUP(F2567,'Set up'!$A$2:$E$50,5,FALSE)</f>
        <v>Trsf</v>
      </c>
    </row>
    <row r="2568" spans="1:19" ht="15" customHeight="1" x14ac:dyDescent="0.35">
      <c r="A2568" s="4">
        <v>45311</v>
      </c>
      <c r="B2568" s="5">
        <f t="shared" si="858"/>
        <v>1</v>
      </c>
      <c r="C2568" s="5">
        <f t="shared" si="859"/>
        <v>2024</v>
      </c>
      <c r="D2568" s="5" t="s">
        <v>2368</v>
      </c>
      <c r="E2568" s="5" t="str">
        <f>VLOOKUP(F2568,'Set up'!$A$2:$C$48,2,FALSE)</f>
        <v>C00000042</v>
      </c>
      <c r="F2568" s="1" t="s">
        <v>2014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60"/>
        <v>45311</v>
      </c>
      <c r="L2568" s="5">
        <f t="shared" si="861"/>
        <v>1</v>
      </c>
      <c r="M2568" s="5">
        <f t="shared" si="862"/>
        <v>2024</v>
      </c>
      <c r="N2568" s="6">
        <v>380</v>
      </c>
      <c r="P2568" s="6">
        <f t="shared" si="863"/>
        <v>380</v>
      </c>
      <c r="Q2568" s="7">
        <f t="shared" si="864"/>
        <v>4161211.5500000012</v>
      </c>
      <c r="R2568" s="44" t="str">
        <f>VLOOKUP(F2568,'Set up'!$A$2:$E$50,5,FALSE)</f>
        <v>Trsf</v>
      </c>
    </row>
    <row r="2569" spans="1:19" ht="15" hidden="1" customHeight="1" x14ac:dyDescent="0.35">
      <c r="A2569" s="4">
        <v>45313</v>
      </c>
      <c r="B2569" s="5">
        <f t="shared" ref="B2569:B2632" si="866">MONTH(A2569)</f>
        <v>1</v>
      </c>
      <c r="C2569" s="5">
        <f t="shared" ref="C2569:C2632" si="867">YEAR(A2569)</f>
        <v>2024</v>
      </c>
      <c r="D2569" s="5" t="s">
        <v>2369</v>
      </c>
      <c r="E2569" s="5" t="str">
        <f>VLOOKUP(F2569,'Set up'!$A$2:$C$48,2,FALSE)</f>
        <v>C00000046</v>
      </c>
      <c r="F2569" s="1" t="s">
        <v>2364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632" si="868">A2569+J2569</f>
        <v>45313</v>
      </c>
      <c r="L2569" s="5">
        <f t="shared" ref="L2569:L2632" si="869">MONTH(K2569)</f>
        <v>1</v>
      </c>
      <c r="M2569" s="5">
        <f t="shared" ref="M2569:M2632" si="870">YEAR(K2569)</f>
        <v>2024</v>
      </c>
      <c r="N2569" s="6">
        <v>180</v>
      </c>
      <c r="P2569" s="6">
        <f t="shared" si="863"/>
        <v>180</v>
      </c>
      <c r="Q2569" s="7">
        <f t="shared" si="864"/>
        <v>4161391.5500000012</v>
      </c>
      <c r="R2569" s="44" t="str">
        <f>VLOOKUP(F2569,'Set up'!$A$2:$E$48,5,FALSE)</f>
        <v>Trsf</v>
      </c>
    </row>
    <row r="2570" spans="1:19" ht="15" hidden="1" customHeight="1" x14ac:dyDescent="0.35">
      <c r="A2570" s="4">
        <v>45314</v>
      </c>
      <c r="B2570" s="5">
        <f t="shared" si="866"/>
        <v>1</v>
      </c>
      <c r="C2570" s="5">
        <f t="shared" si="867"/>
        <v>2024</v>
      </c>
      <c r="D2570" s="5" t="s">
        <v>2370</v>
      </c>
      <c r="E2570" s="5" t="str">
        <f>VLOOKUP(F2570,'Set up'!$A$2:$C$48,2,FALSE)</f>
        <v>C00000044</v>
      </c>
      <c r="F2570" s="1" t="s">
        <v>2213</v>
      </c>
      <c r="G2570" s="120" t="s">
        <v>2371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68"/>
        <v>45314</v>
      </c>
      <c r="L2570" s="5">
        <f t="shared" si="869"/>
        <v>1</v>
      </c>
      <c r="M2570" s="5">
        <f t="shared" si="870"/>
        <v>2024</v>
      </c>
      <c r="N2570" s="6">
        <v>1606</v>
      </c>
      <c r="O2570" s="6">
        <f t="shared" ref="O2570:O2577" si="871">-N2570</f>
        <v>-1606</v>
      </c>
      <c r="P2570" s="6">
        <f t="shared" si="863"/>
        <v>0</v>
      </c>
      <c r="Q2570" s="7">
        <f t="shared" si="864"/>
        <v>4162997.5500000012</v>
      </c>
      <c r="R2570" s="44" t="str">
        <f>VLOOKUP(F2570,'Set up'!$A$2:$E$48,5,FALSE)</f>
        <v>Trsf</v>
      </c>
      <c r="S2570" s="1" t="s">
        <v>2387</v>
      </c>
    </row>
    <row r="2571" spans="1:19" ht="15" hidden="1" customHeight="1" x14ac:dyDescent="0.35">
      <c r="A2571" s="4">
        <v>45314</v>
      </c>
      <c r="B2571" s="5">
        <f t="shared" si="866"/>
        <v>1</v>
      </c>
      <c r="C2571" s="5">
        <f t="shared" si="867"/>
        <v>2024</v>
      </c>
      <c r="D2571" s="5" t="s">
        <v>2370</v>
      </c>
      <c r="E2571" s="5" t="str">
        <f>VLOOKUP(F2571,'Set up'!$A$2:$C$48,2,FALSE)</f>
        <v>C00000044</v>
      </c>
      <c r="F2571" s="1" t="s">
        <v>2213</v>
      </c>
      <c r="G2571" s="121" t="s">
        <v>2372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68"/>
        <v>45314</v>
      </c>
      <c r="L2571" s="5">
        <f t="shared" si="869"/>
        <v>1</v>
      </c>
      <c r="M2571" s="5">
        <f t="shared" si="870"/>
        <v>2024</v>
      </c>
      <c r="N2571" s="6">
        <v>420</v>
      </c>
      <c r="O2571" s="6">
        <f t="shared" si="871"/>
        <v>-420</v>
      </c>
      <c r="P2571" s="6">
        <f t="shared" si="863"/>
        <v>0</v>
      </c>
      <c r="Q2571" s="7">
        <f t="shared" si="864"/>
        <v>4163417.5500000012</v>
      </c>
      <c r="R2571" s="44" t="str">
        <f>VLOOKUP(F2571,'Set up'!$A$2:$E$48,5,FALSE)</f>
        <v>Trsf</v>
      </c>
      <c r="S2571" s="1" t="s">
        <v>2387</v>
      </c>
    </row>
    <row r="2572" spans="1:19" ht="15" hidden="1" customHeight="1" x14ac:dyDescent="0.35">
      <c r="A2572" s="4">
        <v>45314</v>
      </c>
      <c r="B2572" s="5">
        <f t="shared" si="866"/>
        <v>1</v>
      </c>
      <c r="C2572" s="5">
        <f t="shared" si="867"/>
        <v>2024</v>
      </c>
      <c r="D2572" s="5" t="s">
        <v>2370</v>
      </c>
      <c r="E2572" s="5" t="str">
        <f>VLOOKUP(F2572,'Set up'!$A$2:$C$48,2,FALSE)</f>
        <v>C00000044</v>
      </c>
      <c r="F2572" s="1" t="s">
        <v>2213</v>
      </c>
      <c r="G2572" s="121" t="s">
        <v>2373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68"/>
        <v>45314</v>
      </c>
      <c r="L2572" s="5">
        <f t="shared" si="869"/>
        <v>1</v>
      </c>
      <c r="M2572" s="5">
        <f t="shared" si="870"/>
        <v>2024</v>
      </c>
      <c r="N2572" s="6">
        <v>280</v>
      </c>
      <c r="O2572" s="6">
        <f t="shared" si="871"/>
        <v>-280</v>
      </c>
      <c r="P2572" s="6">
        <f t="shared" si="863"/>
        <v>0</v>
      </c>
      <c r="Q2572" s="7">
        <f t="shared" si="864"/>
        <v>4163697.5500000012</v>
      </c>
      <c r="R2572" s="44" t="str">
        <f>VLOOKUP(F2572,'Set up'!$A$2:$E$48,5,FALSE)</f>
        <v>Trsf</v>
      </c>
      <c r="S2572" s="1" t="s">
        <v>2387</v>
      </c>
    </row>
    <row r="2573" spans="1:19" ht="15" hidden="1" customHeight="1" x14ac:dyDescent="0.35">
      <c r="A2573" s="4">
        <v>45314</v>
      </c>
      <c r="B2573" s="5">
        <f t="shared" si="866"/>
        <v>1</v>
      </c>
      <c r="C2573" s="5">
        <f t="shared" si="867"/>
        <v>2024</v>
      </c>
      <c r="D2573" s="5" t="s">
        <v>2370</v>
      </c>
      <c r="E2573" s="5" t="str">
        <f>VLOOKUP(F2573,'Set up'!$A$2:$C$48,2,FALSE)</f>
        <v>C00000044</v>
      </c>
      <c r="F2573" s="1" t="s">
        <v>2213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68"/>
        <v>45314</v>
      </c>
      <c r="L2573" s="5">
        <f t="shared" si="869"/>
        <v>1</v>
      </c>
      <c r="M2573" s="5">
        <f t="shared" si="870"/>
        <v>2024</v>
      </c>
      <c r="N2573" s="6">
        <v>62.5</v>
      </c>
      <c r="O2573" s="6">
        <f t="shared" si="871"/>
        <v>-62.5</v>
      </c>
      <c r="P2573" s="6">
        <f t="shared" si="863"/>
        <v>0</v>
      </c>
      <c r="Q2573" s="7">
        <f t="shared" si="864"/>
        <v>4163760.0500000012</v>
      </c>
      <c r="R2573" s="44" t="str">
        <f>VLOOKUP(F2573,'Set up'!$A$2:$E$48,5,FALSE)</f>
        <v>Trsf</v>
      </c>
      <c r="S2573" s="1" t="s">
        <v>2387</v>
      </c>
    </row>
    <row r="2574" spans="1:19" ht="15" hidden="1" customHeight="1" x14ac:dyDescent="0.35">
      <c r="A2574" s="4">
        <v>45314</v>
      </c>
      <c r="B2574" s="5">
        <f t="shared" si="866"/>
        <v>1</v>
      </c>
      <c r="C2574" s="5">
        <f t="shared" si="867"/>
        <v>2024</v>
      </c>
      <c r="D2574" s="5" t="s">
        <v>2370</v>
      </c>
      <c r="E2574" s="5" t="str">
        <f>VLOOKUP(F2574,'Set up'!$A$2:$C$48,2,FALSE)</f>
        <v>C00000044</v>
      </c>
      <c r="F2574" s="1" t="s">
        <v>2213</v>
      </c>
      <c r="G2574" s="121" t="s">
        <v>2374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68"/>
        <v>45314</v>
      </c>
      <c r="L2574" s="5">
        <f t="shared" si="869"/>
        <v>1</v>
      </c>
      <c r="M2574" s="5">
        <f t="shared" si="870"/>
        <v>2024</v>
      </c>
      <c r="N2574" s="6">
        <v>700</v>
      </c>
      <c r="O2574" s="6">
        <f t="shared" si="871"/>
        <v>-700</v>
      </c>
      <c r="P2574" s="6">
        <f t="shared" si="863"/>
        <v>0</v>
      </c>
      <c r="Q2574" s="7">
        <f t="shared" si="864"/>
        <v>4164460.0500000012</v>
      </c>
      <c r="R2574" s="44" t="str">
        <f>VLOOKUP(F2574,'Set up'!$A$2:$E$48,5,FALSE)</f>
        <v>Trsf</v>
      </c>
      <c r="S2574" s="1" t="s">
        <v>2387</v>
      </c>
    </row>
    <row r="2575" spans="1:19" ht="15" hidden="1" customHeight="1" x14ac:dyDescent="0.35">
      <c r="A2575" s="4">
        <v>45314</v>
      </c>
      <c r="B2575" s="5">
        <f t="shared" si="866"/>
        <v>1</v>
      </c>
      <c r="C2575" s="5">
        <f t="shared" si="867"/>
        <v>2024</v>
      </c>
      <c r="D2575" s="5" t="s">
        <v>2370</v>
      </c>
      <c r="E2575" s="5" t="str">
        <f>VLOOKUP(F2575,'Set up'!$A$2:$C$48,2,FALSE)</f>
        <v>C00000044</v>
      </c>
      <c r="F2575" s="1" t="s">
        <v>2213</v>
      </c>
      <c r="G2575" s="121" t="s">
        <v>2375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68"/>
        <v>45314</v>
      </c>
      <c r="L2575" s="5">
        <f t="shared" si="869"/>
        <v>1</v>
      </c>
      <c r="M2575" s="5">
        <f t="shared" si="870"/>
        <v>2024</v>
      </c>
      <c r="N2575" s="6">
        <v>290</v>
      </c>
      <c r="O2575" s="6">
        <f t="shared" si="871"/>
        <v>-290</v>
      </c>
      <c r="P2575" s="6">
        <f t="shared" si="863"/>
        <v>0</v>
      </c>
      <c r="Q2575" s="7">
        <f t="shared" si="864"/>
        <v>4164750.0500000012</v>
      </c>
      <c r="R2575" s="44" t="str">
        <f>VLOOKUP(F2575,'Set up'!$A$2:$E$48,5,FALSE)</f>
        <v>Trsf</v>
      </c>
      <c r="S2575" s="1" t="s">
        <v>2387</v>
      </c>
    </row>
    <row r="2576" spans="1:19" ht="15" hidden="1" customHeight="1" x14ac:dyDescent="0.35">
      <c r="A2576" s="4">
        <v>45314</v>
      </c>
      <c r="B2576" s="5">
        <f t="shared" si="866"/>
        <v>1</v>
      </c>
      <c r="C2576" s="5">
        <f t="shared" si="867"/>
        <v>2024</v>
      </c>
      <c r="D2576" s="5" t="s">
        <v>2370</v>
      </c>
      <c r="E2576" s="5" t="str">
        <f>VLOOKUP(F2576,'Set up'!$A$2:$C$48,2,FALSE)</f>
        <v>C00000044</v>
      </c>
      <c r="F2576" s="1" t="s">
        <v>2213</v>
      </c>
      <c r="G2576" s="121" t="s">
        <v>2376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68"/>
        <v>45314</v>
      </c>
      <c r="L2576" s="5">
        <f t="shared" si="869"/>
        <v>1</v>
      </c>
      <c r="M2576" s="5">
        <f t="shared" si="870"/>
        <v>2024</v>
      </c>
      <c r="N2576" s="6">
        <v>283.8</v>
      </c>
      <c r="O2576" s="6">
        <f t="shared" si="871"/>
        <v>-283.8</v>
      </c>
      <c r="P2576" s="6">
        <f t="shared" si="863"/>
        <v>0</v>
      </c>
      <c r="Q2576" s="7">
        <f t="shared" si="864"/>
        <v>4165033.850000001</v>
      </c>
      <c r="R2576" s="44" t="str">
        <f>VLOOKUP(F2576,'Set up'!$A$2:$E$48,5,FALSE)</f>
        <v>Trsf</v>
      </c>
      <c r="S2576" s="1" t="s">
        <v>2387</v>
      </c>
    </row>
    <row r="2577" spans="1:19" ht="15" hidden="1" customHeight="1" x14ac:dyDescent="0.35">
      <c r="A2577" s="4">
        <v>45314</v>
      </c>
      <c r="B2577" s="5">
        <f t="shared" si="866"/>
        <v>1</v>
      </c>
      <c r="C2577" s="5">
        <f t="shared" si="867"/>
        <v>2024</v>
      </c>
      <c r="D2577" s="5" t="s">
        <v>2370</v>
      </c>
      <c r="E2577" s="5" t="str">
        <f>VLOOKUP(F2577,'Set up'!$A$2:$C$48,2,FALSE)</f>
        <v>C00000044</v>
      </c>
      <c r="F2577" s="1" t="s">
        <v>2213</v>
      </c>
      <c r="G2577" s="121" t="s">
        <v>2027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68"/>
        <v>45314</v>
      </c>
      <c r="L2577" s="5">
        <f t="shared" si="869"/>
        <v>1</v>
      </c>
      <c r="M2577" s="5">
        <f t="shared" si="870"/>
        <v>2024</v>
      </c>
      <c r="N2577" s="6">
        <v>110</v>
      </c>
      <c r="O2577" s="6">
        <f t="shared" si="871"/>
        <v>-110</v>
      </c>
      <c r="P2577" s="6">
        <f t="shared" si="863"/>
        <v>0</v>
      </c>
      <c r="Q2577" s="7">
        <f t="shared" si="864"/>
        <v>4165143.850000001</v>
      </c>
      <c r="R2577" s="44" t="str">
        <f>VLOOKUP(F2577,'Set up'!$A$2:$E$48,5,FALSE)</f>
        <v>Trsf</v>
      </c>
      <c r="S2577" s="1" t="s">
        <v>2387</v>
      </c>
    </row>
    <row r="2578" spans="1:19" ht="15" hidden="1" customHeight="1" x14ac:dyDescent="0.35">
      <c r="A2578" s="4">
        <v>45315</v>
      </c>
      <c r="B2578" s="5">
        <f t="shared" si="866"/>
        <v>1</v>
      </c>
      <c r="C2578" s="5">
        <f t="shared" si="867"/>
        <v>2024</v>
      </c>
      <c r="D2578" s="5" t="s">
        <v>2377</v>
      </c>
      <c r="E2578" s="5" t="str">
        <f>VLOOKUP(F2578,'Set up'!$A$2:$C$48,2,FALSE)</f>
        <v>C00000046</v>
      </c>
      <c r="F2578" s="1" t="s">
        <v>2364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68"/>
        <v>45315</v>
      </c>
      <c r="L2578" s="5">
        <f t="shared" si="869"/>
        <v>1</v>
      </c>
      <c r="M2578" s="5">
        <f t="shared" si="870"/>
        <v>2024</v>
      </c>
      <c r="N2578" s="6">
        <v>1694</v>
      </c>
      <c r="P2578" s="6">
        <f t="shared" si="863"/>
        <v>1694</v>
      </c>
      <c r="Q2578" s="7">
        <f t="shared" si="864"/>
        <v>4166837.850000001</v>
      </c>
      <c r="R2578" s="44" t="str">
        <f>VLOOKUP(F2578,'Set up'!$A$2:$E$48,5,FALSE)</f>
        <v>Trsf</v>
      </c>
    </row>
    <row r="2579" spans="1:19" ht="15" hidden="1" customHeight="1" x14ac:dyDescent="0.35">
      <c r="A2579" s="4">
        <v>45315</v>
      </c>
      <c r="B2579" s="5">
        <f t="shared" si="866"/>
        <v>1</v>
      </c>
      <c r="C2579" s="5">
        <f t="shared" si="867"/>
        <v>2024</v>
      </c>
      <c r="D2579" s="5" t="s">
        <v>2377</v>
      </c>
      <c r="E2579" s="5" t="str">
        <f>VLOOKUP(F2579,'Set up'!$A$2:$C$48,2,FALSE)</f>
        <v>C00000046</v>
      </c>
      <c r="F2579" s="1" t="s">
        <v>2364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68"/>
        <v>45315</v>
      </c>
      <c r="L2579" s="5">
        <f t="shared" si="869"/>
        <v>1</v>
      </c>
      <c r="M2579" s="5">
        <f t="shared" si="870"/>
        <v>2024</v>
      </c>
      <c r="N2579" s="6">
        <v>450</v>
      </c>
      <c r="P2579" s="6">
        <f t="shared" si="863"/>
        <v>450</v>
      </c>
      <c r="Q2579" s="7">
        <f t="shared" si="864"/>
        <v>4167287.850000001</v>
      </c>
      <c r="R2579" s="44" t="str">
        <f>VLOOKUP(F2579,'Set up'!$A$2:$E$48,5,FALSE)</f>
        <v>Trsf</v>
      </c>
    </row>
    <row r="2580" spans="1:19" ht="15" hidden="1" customHeight="1" x14ac:dyDescent="0.35">
      <c r="A2580" s="4">
        <v>45315</v>
      </c>
      <c r="B2580" s="5">
        <f t="shared" si="866"/>
        <v>1</v>
      </c>
      <c r="C2580" s="5">
        <f t="shared" si="867"/>
        <v>2024</v>
      </c>
      <c r="D2580" s="5" t="s">
        <v>2377</v>
      </c>
      <c r="E2580" s="5" t="str">
        <f>VLOOKUP(F2580,'Set up'!$A$2:$C$48,2,FALSE)</f>
        <v>C00000046</v>
      </c>
      <c r="F2580" s="1" t="s">
        <v>2364</v>
      </c>
      <c r="G2580" s="90" t="s">
        <v>2032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68"/>
        <v>45315</v>
      </c>
      <c r="L2580" s="5">
        <f t="shared" si="869"/>
        <v>1</v>
      </c>
      <c r="M2580" s="5">
        <f t="shared" si="870"/>
        <v>2024</v>
      </c>
      <c r="N2580" s="6">
        <v>280</v>
      </c>
      <c r="P2580" s="6">
        <f t="shared" si="863"/>
        <v>280</v>
      </c>
      <c r="Q2580" s="7">
        <f t="shared" si="864"/>
        <v>4167567.850000001</v>
      </c>
      <c r="R2580" s="44" t="str">
        <f>VLOOKUP(F2580,'Set up'!$A$2:$E$48,5,FALSE)</f>
        <v>Trsf</v>
      </c>
    </row>
    <row r="2581" spans="1:19" ht="15" customHeight="1" x14ac:dyDescent="0.35">
      <c r="A2581" s="4">
        <v>45320</v>
      </c>
      <c r="B2581" s="5">
        <f t="shared" si="866"/>
        <v>1</v>
      </c>
      <c r="C2581" s="5">
        <f t="shared" si="867"/>
        <v>2024</v>
      </c>
      <c r="D2581" s="5" t="s">
        <v>2378</v>
      </c>
      <c r="E2581" s="5" t="str">
        <f>VLOOKUP(F2581,'Set up'!$A$2:$C$48,2,FALSE)</f>
        <v>C00000042</v>
      </c>
      <c r="F2581" s="1" t="s">
        <v>2014</v>
      </c>
      <c r="G2581" s="103" t="s">
        <v>2203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68"/>
        <v>45320</v>
      </c>
      <c r="L2581" s="5">
        <f t="shared" si="869"/>
        <v>1</v>
      </c>
      <c r="M2581" s="5">
        <f t="shared" si="870"/>
        <v>2024</v>
      </c>
      <c r="N2581" s="6">
        <v>187.5</v>
      </c>
      <c r="P2581" s="6">
        <f t="shared" ref="P2581:P2644" si="872">SUM(N2581+O2581)</f>
        <v>187.5</v>
      </c>
      <c r="Q2581" s="7">
        <f t="shared" si="864"/>
        <v>4167755.350000001</v>
      </c>
      <c r="R2581" s="44" t="str">
        <f>VLOOKUP(F2581,'Set up'!$A$2:$E$50,5,FALSE)</f>
        <v>Trsf</v>
      </c>
    </row>
    <row r="2582" spans="1:19" ht="15" customHeight="1" x14ac:dyDescent="0.35">
      <c r="A2582" s="4">
        <v>45320</v>
      </c>
      <c r="B2582" s="5">
        <f t="shared" si="866"/>
        <v>1</v>
      </c>
      <c r="C2582" s="5">
        <f t="shared" si="867"/>
        <v>2024</v>
      </c>
      <c r="D2582" s="5" t="s">
        <v>2379</v>
      </c>
      <c r="E2582" s="5" t="str">
        <f>VLOOKUP(F2582,'Set up'!$A$2:$C$48,2,FALSE)</f>
        <v>C00000042</v>
      </c>
      <c r="F2582" s="1" t="s">
        <v>2014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68"/>
        <v>45320</v>
      </c>
      <c r="L2582" s="5">
        <f t="shared" si="869"/>
        <v>1</v>
      </c>
      <c r="M2582" s="5">
        <f t="shared" si="870"/>
        <v>2024</v>
      </c>
      <c r="N2582" s="6">
        <v>4818</v>
      </c>
      <c r="P2582" s="6">
        <f t="shared" si="872"/>
        <v>4818</v>
      </c>
      <c r="Q2582" s="7">
        <f t="shared" si="864"/>
        <v>4172573.350000001</v>
      </c>
      <c r="R2582" s="44" t="str">
        <f>VLOOKUP(F2582,'Set up'!$A$2:$E$50,5,FALSE)</f>
        <v>Trsf</v>
      </c>
    </row>
    <row r="2583" spans="1:19" ht="15" customHeight="1" x14ac:dyDescent="0.35">
      <c r="A2583" s="4">
        <v>45320</v>
      </c>
      <c r="B2583" s="5">
        <f t="shared" si="866"/>
        <v>1</v>
      </c>
      <c r="C2583" s="5">
        <f t="shared" si="867"/>
        <v>2024</v>
      </c>
      <c r="D2583" s="5" t="s">
        <v>2379</v>
      </c>
      <c r="E2583" s="5" t="str">
        <f>VLOOKUP(F2583,'Set up'!$A$2:$C$50,2,FALSE)</f>
        <v>C00000042</v>
      </c>
      <c r="F2583" s="1" t="s">
        <v>2014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68"/>
        <v>45320</v>
      </c>
      <c r="L2583" s="5">
        <f t="shared" si="869"/>
        <v>1</v>
      </c>
      <c r="M2583" s="5">
        <f t="shared" si="870"/>
        <v>2024</v>
      </c>
      <c r="N2583" s="6">
        <v>1044</v>
      </c>
      <c r="P2583" s="6">
        <f t="shared" si="872"/>
        <v>1044</v>
      </c>
      <c r="Q2583" s="7">
        <f t="shared" si="864"/>
        <v>4173617.350000001</v>
      </c>
      <c r="R2583" s="44" t="str">
        <f>VLOOKUP(F2583,'Set up'!$A$2:$E$50,5,FALSE)</f>
        <v>Trsf</v>
      </c>
    </row>
    <row r="2584" spans="1:19" ht="15" customHeight="1" x14ac:dyDescent="0.35">
      <c r="A2584" s="4">
        <v>45320</v>
      </c>
      <c r="B2584" s="5">
        <f t="shared" si="866"/>
        <v>1</v>
      </c>
      <c r="C2584" s="5">
        <f t="shared" si="867"/>
        <v>2024</v>
      </c>
      <c r="D2584" s="5" t="s">
        <v>2379</v>
      </c>
      <c r="E2584" s="5" t="str">
        <f>VLOOKUP(F2584,'Set up'!$A$2:$C$50,2,FALSE)</f>
        <v>C00000042</v>
      </c>
      <c r="F2584" s="1" t="s">
        <v>2014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68"/>
        <v>45320</v>
      </c>
      <c r="L2584" s="5">
        <f t="shared" si="869"/>
        <v>1</v>
      </c>
      <c r="M2584" s="5">
        <f t="shared" si="870"/>
        <v>2024</v>
      </c>
      <c r="N2584" s="6">
        <v>702</v>
      </c>
      <c r="P2584" s="6">
        <f t="shared" si="872"/>
        <v>702</v>
      </c>
      <c r="Q2584" s="7">
        <f t="shared" si="864"/>
        <v>4174319.350000001</v>
      </c>
      <c r="R2584" s="44" t="str">
        <f>VLOOKUP(F2584,'Set up'!$A$2:$E$50,5,FALSE)</f>
        <v>Trsf</v>
      </c>
    </row>
    <row r="2585" spans="1:19" ht="15" customHeight="1" x14ac:dyDescent="0.35">
      <c r="A2585" s="4">
        <v>45322</v>
      </c>
      <c r="B2585" s="5">
        <f t="shared" si="866"/>
        <v>1</v>
      </c>
      <c r="C2585" s="5">
        <f t="shared" si="867"/>
        <v>2024</v>
      </c>
      <c r="D2585" s="5" t="s">
        <v>2380</v>
      </c>
      <c r="E2585" s="5" t="str">
        <f>VLOOKUP(F2585,'Set up'!$A$2:$C$50,2,FALSE)</f>
        <v>C00000042</v>
      </c>
      <c r="F2585" s="1" t="s">
        <v>2014</v>
      </c>
      <c r="G2585" s="103" t="s">
        <v>2203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68"/>
        <v>45322</v>
      </c>
      <c r="L2585" s="5">
        <f t="shared" si="869"/>
        <v>1</v>
      </c>
      <c r="M2585" s="5">
        <f t="shared" si="870"/>
        <v>2024</v>
      </c>
      <c r="N2585" s="6">
        <v>375</v>
      </c>
      <c r="P2585" s="6">
        <f t="shared" si="872"/>
        <v>375</v>
      </c>
      <c r="Q2585" s="7">
        <f t="shared" si="864"/>
        <v>4174694.350000001</v>
      </c>
      <c r="R2585" s="44" t="str">
        <f>VLOOKUP(F2585,'Set up'!$A$2:$E$50,5,FALSE)</f>
        <v>Trsf</v>
      </c>
    </row>
    <row r="2586" spans="1:19" ht="15" customHeight="1" x14ac:dyDescent="0.35">
      <c r="A2586" s="4">
        <v>45322</v>
      </c>
      <c r="B2586" s="5">
        <f t="shared" si="866"/>
        <v>1</v>
      </c>
      <c r="C2586" s="5">
        <f t="shared" si="867"/>
        <v>2024</v>
      </c>
      <c r="D2586" s="5" t="s">
        <v>2381</v>
      </c>
      <c r="E2586" s="5" t="str">
        <f>VLOOKUP(F2586,'Set up'!$A$2:$C$50,2,FALSE)</f>
        <v>C00000042</v>
      </c>
      <c r="F2586" s="1" t="s">
        <v>2014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68"/>
        <v>45322</v>
      </c>
      <c r="L2586" s="5">
        <f t="shared" si="869"/>
        <v>1</v>
      </c>
      <c r="M2586" s="5">
        <f t="shared" si="870"/>
        <v>2024</v>
      </c>
      <c r="N2586" s="6">
        <v>9636</v>
      </c>
      <c r="P2586" s="6">
        <f t="shared" si="872"/>
        <v>9636</v>
      </c>
      <c r="Q2586" s="7">
        <f t="shared" si="864"/>
        <v>4184330.350000001</v>
      </c>
      <c r="R2586" s="44" t="str">
        <f>VLOOKUP(F2586,'Set up'!$A$2:$E$50,5,FALSE)</f>
        <v>Trsf</v>
      </c>
    </row>
    <row r="2587" spans="1:19" ht="15" customHeight="1" x14ac:dyDescent="0.35">
      <c r="A2587" s="4">
        <v>45322</v>
      </c>
      <c r="B2587" s="5">
        <f t="shared" si="866"/>
        <v>1</v>
      </c>
      <c r="C2587" s="5">
        <f t="shared" si="867"/>
        <v>2024</v>
      </c>
      <c r="D2587" s="5" t="s">
        <v>2381</v>
      </c>
      <c r="E2587" s="5" t="str">
        <f>VLOOKUP(F2587,'Set up'!$A$2:$C$50,2,FALSE)</f>
        <v>C00000042</v>
      </c>
      <c r="F2587" s="1" t="s">
        <v>2014</v>
      </c>
      <c r="G2587" s="90" t="s">
        <v>1797</v>
      </c>
      <c r="H2587" s="5">
        <v>10</v>
      </c>
      <c r="I2587" s="5" t="str">
        <f>VLOOKUP(F2587,'Set up'!$A$2:$C$50,3,FALSE)</f>
        <v>Cash</v>
      </c>
      <c r="J2587" s="5">
        <f>VLOOKUP(F2587,'Set up'!$A$2:$D$48,4,FALSE)</f>
        <v>0</v>
      </c>
      <c r="K2587" s="4">
        <f t="shared" si="868"/>
        <v>45322</v>
      </c>
      <c r="L2587" s="5">
        <f t="shared" si="869"/>
        <v>1</v>
      </c>
      <c r="M2587" s="5">
        <f t="shared" si="870"/>
        <v>2024</v>
      </c>
      <c r="N2587" s="6">
        <v>1740</v>
      </c>
      <c r="P2587" s="6">
        <f t="shared" si="872"/>
        <v>1740</v>
      </c>
      <c r="Q2587" s="7">
        <f t="shared" si="864"/>
        <v>4186070.350000001</v>
      </c>
      <c r="R2587" s="44" t="str">
        <f>VLOOKUP(F2587,'Set up'!$A$2:$E$50,5,FALSE)</f>
        <v>Trsf</v>
      </c>
    </row>
    <row r="2588" spans="1:19" ht="15" customHeight="1" x14ac:dyDescent="0.35">
      <c r="A2588" s="4">
        <v>45322</v>
      </c>
      <c r="B2588" s="5">
        <f t="shared" si="866"/>
        <v>1</v>
      </c>
      <c r="C2588" s="5">
        <f t="shared" si="867"/>
        <v>2024</v>
      </c>
      <c r="D2588" s="5" t="s">
        <v>2381</v>
      </c>
      <c r="E2588" s="5" t="str">
        <f>VLOOKUP(F2588,'Set up'!$A$2:$C$50,2,FALSE)</f>
        <v>C00000042</v>
      </c>
      <c r="F2588" s="1" t="s">
        <v>2014</v>
      </c>
      <c r="G2588" s="90" t="s">
        <v>2359</v>
      </c>
      <c r="H2588" s="5">
        <v>8</v>
      </c>
      <c r="I2588" s="5" t="str">
        <f>VLOOKUP(F2588,'Set up'!$A$2:$C$50,3,FALSE)</f>
        <v>Cash</v>
      </c>
      <c r="J2588" s="5">
        <f>VLOOKUP(F2588,'Set up'!$A$2:$D$48,4,FALSE)</f>
        <v>0</v>
      </c>
      <c r="K2588" s="4">
        <f t="shared" si="868"/>
        <v>45322</v>
      </c>
      <c r="L2588" s="5">
        <f t="shared" si="869"/>
        <v>1</v>
      </c>
      <c r="M2588" s="5">
        <f t="shared" si="870"/>
        <v>2024</v>
      </c>
      <c r="N2588" s="6">
        <v>1716.8</v>
      </c>
      <c r="P2588" s="6">
        <f t="shared" si="872"/>
        <v>1716.8</v>
      </c>
      <c r="Q2588" s="7">
        <f t="shared" si="864"/>
        <v>4187787.1500000008</v>
      </c>
      <c r="R2588" s="44" t="str">
        <f>VLOOKUP(F2588,'Set up'!$A$2:$E$50,5,FALSE)</f>
        <v>Trsf</v>
      </c>
    </row>
    <row r="2589" spans="1:19" ht="15" customHeight="1" x14ac:dyDescent="0.35">
      <c r="A2589" s="4">
        <v>45322</v>
      </c>
      <c r="B2589" s="5">
        <f t="shared" si="866"/>
        <v>1</v>
      </c>
      <c r="C2589" s="5">
        <f t="shared" si="867"/>
        <v>2024</v>
      </c>
      <c r="D2589" s="5" t="s">
        <v>2381</v>
      </c>
      <c r="E2589" s="5" t="str">
        <f>VLOOKUP(F2589,'Set up'!$A$2:$C$50,2,FALSE)</f>
        <v>C00000042</v>
      </c>
      <c r="F2589" s="1" t="s">
        <v>2014</v>
      </c>
      <c r="G2589" s="90" t="s">
        <v>1923</v>
      </c>
      <c r="H2589" s="5">
        <v>7</v>
      </c>
      <c r="I2589" s="5" t="str">
        <f>VLOOKUP(F2589,'Set up'!$A$2:$C$50,3,FALSE)</f>
        <v>Cash</v>
      </c>
      <c r="J2589" s="5">
        <f>VLOOKUP(F2589,'Set up'!$A$2:$D$48,4,FALSE)</f>
        <v>0</v>
      </c>
      <c r="K2589" s="4">
        <f t="shared" si="868"/>
        <v>45322</v>
      </c>
      <c r="L2589" s="5">
        <f t="shared" si="869"/>
        <v>1</v>
      </c>
      <c r="M2589" s="5">
        <f t="shared" si="870"/>
        <v>2024</v>
      </c>
      <c r="N2589" s="6">
        <v>1638</v>
      </c>
      <c r="P2589" s="6">
        <f t="shared" si="872"/>
        <v>1638</v>
      </c>
      <c r="Q2589" s="7">
        <f t="shared" si="864"/>
        <v>4189425.1500000008</v>
      </c>
      <c r="R2589" s="44" t="str">
        <f>VLOOKUP(F2589,'Set up'!$A$2:$E$50,5,FALSE)</f>
        <v>Trsf</v>
      </c>
    </row>
    <row r="2590" spans="1:19" ht="15" customHeight="1" x14ac:dyDescent="0.35">
      <c r="A2590" s="4">
        <v>45322</v>
      </c>
      <c r="B2590" s="5">
        <f t="shared" si="866"/>
        <v>1</v>
      </c>
      <c r="C2590" s="5">
        <f t="shared" si="867"/>
        <v>2024</v>
      </c>
      <c r="D2590" s="5" t="s">
        <v>2381</v>
      </c>
      <c r="E2590" s="5" t="str">
        <f>VLOOKUP(F2590,'Set up'!$A$2:$C$50,2,FALSE)</f>
        <v>C00000042</v>
      </c>
      <c r="F2590" s="1" t="s">
        <v>2014</v>
      </c>
      <c r="G2590" s="90" t="s">
        <v>2032</v>
      </c>
      <c r="H2590" s="5">
        <v>2</v>
      </c>
      <c r="I2590" s="5" t="str">
        <f>VLOOKUP(F2590,'Set up'!$A$2:$C$50,3,FALSE)</f>
        <v>Cash</v>
      </c>
      <c r="J2590" s="5">
        <f>VLOOKUP(F2590,'Set up'!$A$2:$D$48,4,FALSE)</f>
        <v>0</v>
      </c>
      <c r="K2590" s="4">
        <f t="shared" si="868"/>
        <v>45322</v>
      </c>
      <c r="L2590" s="5">
        <f t="shared" si="869"/>
        <v>1</v>
      </c>
      <c r="M2590" s="5">
        <f t="shared" si="870"/>
        <v>2024</v>
      </c>
      <c r="N2590" s="6">
        <v>416</v>
      </c>
      <c r="P2590" s="6">
        <f t="shared" si="872"/>
        <v>416</v>
      </c>
      <c r="Q2590" s="7">
        <f t="shared" si="864"/>
        <v>4189841.1500000008</v>
      </c>
      <c r="R2590" s="44" t="str">
        <f>VLOOKUP(F2590,'Set up'!$A$2:$E$50,5,FALSE)</f>
        <v>Trsf</v>
      </c>
    </row>
    <row r="2591" spans="1:19" ht="15" customHeight="1" x14ac:dyDescent="0.35">
      <c r="A2591" s="4">
        <v>45322</v>
      </c>
      <c r="B2591" s="5">
        <f t="shared" si="866"/>
        <v>1</v>
      </c>
      <c r="C2591" s="5">
        <f t="shared" si="867"/>
        <v>2024</v>
      </c>
      <c r="D2591" s="5" t="s">
        <v>2381</v>
      </c>
      <c r="E2591" s="5" t="str">
        <f>VLOOKUP(F2591,'Set up'!$A$2:$C$50,2,FALSE)</f>
        <v>C00000042</v>
      </c>
      <c r="F2591" s="1" t="s">
        <v>2014</v>
      </c>
      <c r="G2591" s="99" t="s">
        <v>1074</v>
      </c>
      <c r="H2591" s="5">
        <v>1</v>
      </c>
      <c r="I2591" s="5" t="str">
        <f>VLOOKUP(F2591,'Set up'!$A$2:$C$50,3,FALSE)</f>
        <v>Cash</v>
      </c>
      <c r="J2591" s="5">
        <f>VLOOKUP(F2591,'Set up'!$A$2:$D$48,4,FALSE)</f>
        <v>0</v>
      </c>
      <c r="K2591" s="4">
        <f t="shared" si="868"/>
        <v>45322</v>
      </c>
      <c r="L2591" s="5">
        <f t="shared" si="869"/>
        <v>1</v>
      </c>
      <c r="M2591" s="5">
        <f t="shared" si="870"/>
        <v>2024</v>
      </c>
      <c r="N2591" s="6">
        <v>1000</v>
      </c>
      <c r="P2591" s="6">
        <f t="shared" si="872"/>
        <v>1000</v>
      </c>
      <c r="Q2591" s="7">
        <f t="shared" si="864"/>
        <v>4190841.1500000008</v>
      </c>
      <c r="R2591" s="44" t="str">
        <f>VLOOKUP(F2591,'Set up'!$A$2:$E$50,5,FALSE)</f>
        <v>Trsf</v>
      </c>
    </row>
    <row r="2592" spans="1:19" x14ac:dyDescent="0.35">
      <c r="A2592" s="4">
        <v>45323</v>
      </c>
      <c r="B2592" s="5">
        <f t="shared" si="866"/>
        <v>2</v>
      </c>
      <c r="C2592" s="5">
        <f t="shared" si="867"/>
        <v>2024</v>
      </c>
      <c r="D2592" s="5" t="s">
        <v>2408</v>
      </c>
      <c r="E2592" s="5" t="str">
        <f>VLOOKUP(F2592,'Set up'!$A$2:$C$50,2,FALSE)</f>
        <v>C00000019</v>
      </c>
      <c r="F2592" s="1" t="s">
        <v>401</v>
      </c>
      <c r="G2592" s="90" t="s">
        <v>95</v>
      </c>
      <c r="H2592" s="5">
        <v>1</v>
      </c>
      <c r="I2592" s="5" t="str">
        <f>VLOOKUP(F2592,'Set up'!$A$2:$C$50,3,FALSE)</f>
        <v>Cash</v>
      </c>
      <c r="J2592" s="5">
        <f>VLOOKUP(F2592,'Set up'!$A$2:$D$48,4,FALSE)</f>
        <v>0</v>
      </c>
      <c r="K2592" s="4">
        <f t="shared" si="868"/>
        <v>45323</v>
      </c>
      <c r="L2592" s="5">
        <f t="shared" si="869"/>
        <v>2</v>
      </c>
      <c r="M2592" s="5">
        <f t="shared" si="870"/>
        <v>2024</v>
      </c>
      <c r="N2592" s="6">
        <v>1738</v>
      </c>
      <c r="P2592" s="6">
        <f t="shared" si="872"/>
        <v>1738</v>
      </c>
      <c r="Q2592" s="7">
        <f t="shared" ref="Q2592:Q2655" si="873">SUM(Q2591+N2592)</f>
        <v>4192579.1500000008</v>
      </c>
      <c r="R2592" s="44" t="str">
        <f>VLOOKUP(F2592,'Set up'!$A$2:$E$50,5,FALSE)</f>
        <v>Trsf</v>
      </c>
    </row>
    <row r="2593" spans="1:18" x14ac:dyDescent="0.35">
      <c r="A2593" s="4">
        <v>45323</v>
      </c>
      <c r="B2593" s="5">
        <f t="shared" si="866"/>
        <v>2</v>
      </c>
      <c r="C2593" s="5">
        <f t="shared" si="867"/>
        <v>2024</v>
      </c>
      <c r="D2593" s="5" t="s">
        <v>2408</v>
      </c>
      <c r="E2593" s="5" t="str">
        <f>VLOOKUP(F2593,'Set up'!$A$2:$C$50,2,FALSE)</f>
        <v>C00000019</v>
      </c>
      <c r="F2593" s="1" t="s">
        <v>401</v>
      </c>
      <c r="G2593" s="90" t="s">
        <v>2215</v>
      </c>
      <c r="H2593" s="5">
        <v>1</v>
      </c>
      <c r="I2593" s="5" t="str">
        <f>VLOOKUP(F2593,'Set up'!$A$2:$C$50,3,FALSE)</f>
        <v>Cash</v>
      </c>
      <c r="J2593" s="5">
        <f>VLOOKUP(F2593,'Set up'!$A$2:$D$48,4,FALSE)</f>
        <v>0</v>
      </c>
      <c r="K2593" s="4">
        <f t="shared" si="868"/>
        <v>45323</v>
      </c>
      <c r="L2593" s="5">
        <f t="shared" si="869"/>
        <v>2</v>
      </c>
      <c r="M2593" s="5">
        <f t="shared" si="870"/>
        <v>2024</v>
      </c>
      <c r="N2593" s="6">
        <v>405</v>
      </c>
      <c r="P2593" s="6">
        <f t="shared" si="872"/>
        <v>405</v>
      </c>
      <c r="Q2593" s="7">
        <f t="shared" si="873"/>
        <v>4192984.1500000008</v>
      </c>
      <c r="R2593" s="44" t="str">
        <f>VLOOKUP(F2593,'Set up'!$A$2:$E$50,5,FALSE)</f>
        <v>Trsf</v>
      </c>
    </row>
    <row r="2594" spans="1:18" x14ac:dyDescent="0.35">
      <c r="A2594" s="4">
        <v>45323</v>
      </c>
      <c r="B2594" s="5">
        <f t="shared" si="866"/>
        <v>2</v>
      </c>
      <c r="C2594" s="5">
        <f t="shared" si="867"/>
        <v>2024</v>
      </c>
      <c r="D2594" s="5" t="s">
        <v>2408</v>
      </c>
      <c r="E2594" s="5" t="str">
        <f>VLOOKUP(F2594,'Set up'!$A$2:$C$50,2,FALSE)</f>
        <v>C00000019</v>
      </c>
      <c r="F2594" s="1" t="s">
        <v>401</v>
      </c>
      <c r="G2594" s="90" t="s">
        <v>46</v>
      </c>
      <c r="H2594" s="5">
        <v>1</v>
      </c>
      <c r="I2594" s="5" t="str">
        <f>VLOOKUP(F2594,'Set up'!$A$2:$C$50,3,FALSE)</f>
        <v>Cash</v>
      </c>
      <c r="J2594" s="5">
        <f>VLOOKUP(F2594,'Set up'!$A$2:$D$48,4,FALSE)</f>
        <v>0</v>
      </c>
      <c r="K2594" s="4">
        <f t="shared" si="868"/>
        <v>45323</v>
      </c>
      <c r="L2594" s="5">
        <f t="shared" si="869"/>
        <v>2</v>
      </c>
      <c r="M2594" s="5">
        <f t="shared" si="870"/>
        <v>2024</v>
      </c>
      <c r="N2594" s="6">
        <v>110</v>
      </c>
      <c r="P2594" s="6">
        <f t="shared" si="872"/>
        <v>110</v>
      </c>
      <c r="Q2594" s="7">
        <f t="shared" si="873"/>
        <v>4193094.1500000008</v>
      </c>
      <c r="R2594" s="44" t="str">
        <f>VLOOKUP(F2594,'Set up'!$A$2:$E$50,5,FALSE)</f>
        <v>Trsf</v>
      </c>
    </row>
    <row r="2595" spans="1:18" x14ac:dyDescent="0.35">
      <c r="A2595" s="4">
        <v>45323</v>
      </c>
      <c r="B2595" s="5">
        <f t="shared" si="866"/>
        <v>2</v>
      </c>
      <c r="C2595" s="5">
        <f t="shared" si="867"/>
        <v>2024</v>
      </c>
      <c r="D2595" s="5" t="s">
        <v>2408</v>
      </c>
      <c r="E2595" s="5" t="str">
        <f>VLOOKUP(F2595,'Set up'!$A$2:$C$50,2,FALSE)</f>
        <v>C00000019</v>
      </c>
      <c r="F2595" s="1" t="s">
        <v>401</v>
      </c>
      <c r="G2595" s="90" t="s">
        <v>1470</v>
      </c>
      <c r="H2595" s="5">
        <v>1</v>
      </c>
      <c r="I2595" s="5" t="str">
        <f>VLOOKUP(F2595,'Set up'!$A$2:$C$50,3,FALSE)</f>
        <v>Cash</v>
      </c>
      <c r="J2595" s="5">
        <f>VLOOKUP(F2595,'Set up'!$A$2:$D$48,4,FALSE)</f>
        <v>0</v>
      </c>
      <c r="K2595" s="4">
        <f t="shared" si="868"/>
        <v>45323</v>
      </c>
      <c r="L2595" s="5">
        <f t="shared" si="869"/>
        <v>2</v>
      </c>
      <c r="M2595" s="5">
        <f t="shared" si="870"/>
        <v>2024</v>
      </c>
      <c r="N2595" s="6">
        <v>390</v>
      </c>
      <c r="P2595" s="6">
        <f t="shared" si="872"/>
        <v>390</v>
      </c>
      <c r="Q2595" s="7">
        <f t="shared" si="873"/>
        <v>4193484.1500000008</v>
      </c>
      <c r="R2595" s="44" t="str">
        <f>VLOOKUP(F2595,'Set up'!$A$2:$E$50,5,FALSE)</f>
        <v>Trsf</v>
      </c>
    </row>
    <row r="2596" spans="1:18" x14ac:dyDescent="0.35">
      <c r="A2596" s="4">
        <v>45324</v>
      </c>
      <c r="B2596" s="5">
        <f t="shared" si="866"/>
        <v>2</v>
      </c>
      <c r="C2596" s="5">
        <f t="shared" si="867"/>
        <v>2024</v>
      </c>
      <c r="D2596" s="5" t="s">
        <v>2409</v>
      </c>
      <c r="E2596" s="5" t="str">
        <f>VLOOKUP(F2596,'Set up'!$A$2:$C$50,2,FALSE)</f>
        <v>C00000037</v>
      </c>
      <c r="F2596" s="1" t="s">
        <v>1310</v>
      </c>
      <c r="G2596" s="11" t="s">
        <v>1895</v>
      </c>
      <c r="H2596" s="5">
        <v>3</v>
      </c>
      <c r="I2596" s="5">
        <f>VLOOKUP(F2596,'Set up'!$A$2:$C$50,3,FALSE)</f>
        <v>30</v>
      </c>
      <c r="J2596" s="5">
        <f>VLOOKUP(F2596,'Set up'!$A$2:$D$48,4,FALSE)</f>
        <v>30</v>
      </c>
      <c r="K2596" s="4">
        <f t="shared" si="868"/>
        <v>45354</v>
      </c>
      <c r="L2596" s="5">
        <f t="shared" si="869"/>
        <v>3</v>
      </c>
      <c r="M2596" s="5">
        <f t="shared" si="870"/>
        <v>2024</v>
      </c>
      <c r="N2596" s="6">
        <v>5214</v>
      </c>
      <c r="P2596" s="6">
        <f t="shared" si="872"/>
        <v>5214</v>
      </c>
      <c r="Q2596" s="7">
        <f t="shared" si="873"/>
        <v>4198698.1500000004</v>
      </c>
      <c r="R2596" s="44" t="str">
        <f>VLOOKUP(F2596,'Set up'!$A$2:$E$50,5,FALSE)</f>
        <v>Chq</v>
      </c>
    </row>
    <row r="2597" spans="1:18" x14ac:dyDescent="0.35">
      <c r="A2597" s="4">
        <v>45324</v>
      </c>
      <c r="B2597" s="5">
        <f t="shared" si="866"/>
        <v>2</v>
      </c>
      <c r="C2597" s="5">
        <f t="shared" si="867"/>
        <v>2024</v>
      </c>
      <c r="D2597" s="5" t="s">
        <v>2409</v>
      </c>
      <c r="E2597" s="5" t="str">
        <f>VLOOKUP(F2597,'Set up'!$A$2:$C$50,2,FALSE)</f>
        <v>C00000037</v>
      </c>
      <c r="F2597" s="1" t="s">
        <v>1310</v>
      </c>
      <c r="G2597" s="11" t="s">
        <v>2217</v>
      </c>
      <c r="H2597" s="5">
        <v>5</v>
      </c>
      <c r="I2597" s="5">
        <f>VLOOKUP(F2597,'Set up'!$A$2:$C$50,3,FALSE)</f>
        <v>30</v>
      </c>
      <c r="J2597" s="5">
        <f>VLOOKUP(F2597,'Set up'!$A$2:$D$48,4,FALSE)</f>
        <v>30</v>
      </c>
      <c r="K2597" s="4">
        <f t="shared" si="868"/>
        <v>45354</v>
      </c>
      <c r="L2597" s="5">
        <f t="shared" si="869"/>
        <v>3</v>
      </c>
      <c r="M2597" s="5">
        <f t="shared" si="870"/>
        <v>2024</v>
      </c>
      <c r="N2597" s="6">
        <v>2613</v>
      </c>
      <c r="P2597" s="6">
        <f t="shared" si="872"/>
        <v>2613</v>
      </c>
      <c r="Q2597" s="7">
        <f t="shared" si="873"/>
        <v>4201311.1500000004</v>
      </c>
      <c r="R2597" s="44" t="str">
        <f>VLOOKUP(F2597,'Set up'!$A$2:$E$50,5,FALSE)</f>
        <v>Chq</v>
      </c>
    </row>
    <row r="2598" spans="1:18" x14ac:dyDescent="0.35">
      <c r="A2598" s="4">
        <v>45324</v>
      </c>
      <c r="B2598" s="5">
        <f t="shared" si="866"/>
        <v>2</v>
      </c>
      <c r="C2598" s="5">
        <f t="shared" si="867"/>
        <v>2024</v>
      </c>
      <c r="D2598" s="5" t="s">
        <v>2409</v>
      </c>
      <c r="E2598" s="5" t="str">
        <f>VLOOKUP(F2598,'Set up'!$A$2:$C$50,2,FALSE)</f>
        <v>C00000037</v>
      </c>
      <c r="F2598" s="1" t="s">
        <v>1310</v>
      </c>
      <c r="G2598" s="11" t="s">
        <v>1406</v>
      </c>
      <c r="H2598" s="5">
        <v>3</v>
      </c>
      <c r="I2598" s="5">
        <f>VLOOKUP(F2598,'Set up'!$A$2:$C$50,3,FALSE)</f>
        <v>30</v>
      </c>
      <c r="J2598" s="5">
        <f>VLOOKUP(F2598,'Set up'!$A$2:$D$48,4,FALSE)</f>
        <v>30</v>
      </c>
      <c r="K2598" s="4">
        <f t="shared" si="868"/>
        <v>45354</v>
      </c>
      <c r="L2598" s="5">
        <f t="shared" si="869"/>
        <v>3</v>
      </c>
      <c r="M2598" s="5">
        <f t="shared" si="870"/>
        <v>2024</v>
      </c>
      <c r="N2598" s="6">
        <v>144</v>
      </c>
      <c r="P2598" s="6">
        <f t="shared" si="872"/>
        <v>144</v>
      </c>
      <c r="Q2598" s="7">
        <f t="shared" si="873"/>
        <v>4201455.1500000004</v>
      </c>
      <c r="R2598" s="44" t="str">
        <f>VLOOKUP(F2598,'Set up'!$A$2:$E$50,5,FALSE)</f>
        <v>Chq</v>
      </c>
    </row>
    <row r="2599" spans="1:18" x14ac:dyDescent="0.35">
      <c r="A2599" s="4">
        <v>45324</v>
      </c>
      <c r="B2599" s="5">
        <f t="shared" si="866"/>
        <v>2</v>
      </c>
      <c r="C2599" s="5">
        <f t="shared" si="867"/>
        <v>2024</v>
      </c>
      <c r="D2599" s="5" t="s">
        <v>2409</v>
      </c>
      <c r="E2599" s="5" t="str">
        <f>VLOOKUP(F2599,'Set up'!$A$2:$C$50,2,FALSE)</f>
        <v>C00000037</v>
      </c>
      <c r="F2599" s="1" t="s">
        <v>1310</v>
      </c>
      <c r="G2599" s="99" t="s">
        <v>2203</v>
      </c>
      <c r="H2599" s="5">
        <v>3</v>
      </c>
      <c r="I2599" s="5">
        <f>VLOOKUP(F2599,'Set up'!$A$2:$C$50,3,FALSE)</f>
        <v>30</v>
      </c>
      <c r="J2599" s="5">
        <f>VLOOKUP(F2599,'Set up'!$A$2:$D$48,4,FALSE)</f>
        <v>30</v>
      </c>
      <c r="K2599" s="4">
        <f t="shared" si="868"/>
        <v>45354</v>
      </c>
      <c r="L2599" s="5">
        <f t="shared" si="869"/>
        <v>3</v>
      </c>
      <c r="M2599" s="5">
        <f t="shared" si="870"/>
        <v>2024</v>
      </c>
      <c r="N2599" s="6">
        <v>187.5</v>
      </c>
      <c r="P2599" s="6">
        <f t="shared" si="872"/>
        <v>187.5</v>
      </c>
      <c r="Q2599" s="7">
        <f t="shared" si="873"/>
        <v>4201642.6500000004</v>
      </c>
      <c r="R2599" s="44" t="str">
        <f>VLOOKUP(F2599,'Set up'!$A$2:$E$50,5,FALSE)</f>
        <v>Chq</v>
      </c>
    </row>
    <row r="2600" spans="1:18" x14ac:dyDescent="0.35">
      <c r="A2600" s="4">
        <v>45324</v>
      </c>
      <c r="B2600" s="5">
        <f t="shared" si="866"/>
        <v>2</v>
      </c>
      <c r="C2600" s="5">
        <f t="shared" si="867"/>
        <v>2024</v>
      </c>
      <c r="D2600" s="5" t="s">
        <v>2409</v>
      </c>
      <c r="E2600" s="5" t="str">
        <f>VLOOKUP(F2600,'Set up'!$A$2:$C$50,2,FALSE)</f>
        <v>C00000037</v>
      </c>
      <c r="F2600" s="1" t="s">
        <v>1310</v>
      </c>
      <c r="G2600" s="90" t="s">
        <v>1062</v>
      </c>
      <c r="H2600" s="5">
        <v>2</v>
      </c>
      <c r="I2600" s="5">
        <f>VLOOKUP(F2600,'Set up'!$A$2:$C$50,3,FALSE)</f>
        <v>30</v>
      </c>
      <c r="J2600" s="5">
        <f>VLOOKUP(F2600,'Set up'!$A$2:$D$48,4,FALSE)</f>
        <v>30</v>
      </c>
      <c r="K2600" s="4">
        <f t="shared" si="868"/>
        <v>45354</v>
      </c>
      <c r="L2600" s="5">
        <f t="shared" si="869"/>
        <v>3</v>
      </c>
      <c r="M2600" s="5">
        <f t="shared" si="870"/>
        <v>2024</v>
      </c>
      <c r="N2600" s="6">
        <v>190</v>
      </c>
      <c r="P2600" s="6">
        <f t="shared" si="872"/>
        <v>190</v>
      </c>
      <c r="Q2600" s="7">
        <f t="shared" si="873"/>
        <v>4201832.6500000004</v>
      </c>
      <c r="R2600" s="44" t="str">
        <f>VLOOKUP(F2600,'Set up'!$A$2:$E$50,5,FALSE)</f>
        <v>Chq</v>
      </c>
    </row>
    <row r="2601" spans="1:18" x14ac:dyDescent="0.35">
      <c r="A2601" s="4">
        <v>45324</v>
      </c>
      <c r="B2601" s="5">
        <f t="shared" si="866"/>
        <v>2</v>
      </c>
      <c r="C2601" s="5">
        <f t="shared" si="867"/>
        <v>2024</v>
      </c>
      <c r="D2601" s="5" t="s">
        <v>2410</v>
      </c>
      <c r="E2601" s="5" t="str">
        <f>VLOOKUP(F2601,'Set up'!$A$2:$C$50,2,FALSE)</f>
        <v>C00000046</v>
      </c>
      <c r="F2601" s="1" t="s">
        <v>2364</v>
      </c>
      <c r="G2601" s="95" t="s">
        <v>2359</v>
      </c>
      <c r="H2601" s="5">
        <v>2</v>
      </c>
      <c r="I2601" s="5" t="str">
        <f>VLOOKUP(F2601,'Set up'!$A$2:$C$50,3,FALSE)</f>
        <v>Cash</v>
      </c>
      <c r="J2601" s="5">
        <f>VLOOKUP(F2601,'Set up'!$A$2:$D$48,4,FALSE)</f>
        <v>0</v>
      </c>
      <c r="K2601" s="4">
        <f t="shared" si="868"/>
        <v>45324</v>
      </c>
      <c r="L2601" s="5">
        <f t="shared" si="869"/>
        <v>2</v>
      </c>
      <c r="M2601" s="5">
        <f t="shared" si="870"/>
        <v>2024</v>
      </c>
      <c r="N2601" s="6">
        <v>555</v>
      </c>
      <c r="P2601" s="6">
        <f t="shared" si="872"/>
        <v>555</v>
      </c>
      <c r="Q2601" s="7">
        <f t="shared" si="873"/>
        <v>4202387.6500000004</v>
      </c>
      <c r="R2601" s="44" t="str">
        <f>VLOOKUP(F2601,'Set up'!$A$2:$E$50,5,FALSE)</f>
        <v>Trsf</v>
      </c>
    </row>
    <row r="2602" spans="1:18" x14ac:dyDescent="0.35">
      <c r="A2602" s="4">
        <v>45325</v>
      </c>
      <c r="B2602" s="5">
        <f t="shared" si="866"/>
        <v>2</v>
      </c>
      <c r="C2602" s="5">
        <f t="shared" si="867"/>
        <v>2024</v>
      </c>
      <c r="D2602" s="5" t="s">
        <v>2411</v>
      </c>
      <c r="E2602" s="5" t="str">
        <f>VLOOKUP(F2602,'Set up'!$A$2:$C$50,2,FALSE)</f>
        <v>C00000042</v>
      </c>
      <c r="F2602" s="1" t="s">
        <v>2014</v>
      </c>
      <c r="G2602" s="103" t="s">
        <v>2203</v>
      </c>
      <c r="H2602" s="5">
        <v>3</v>
      </c>
      <c r="I2602" s="5" t="str">
        <f>VLOOKUP(F2602,'Set up'!$A$2:$C$50,3,FALSE)</f>
        <v>Cash</v>
      </c>
      <c r="J2602" s="5">
        <f>VLOOKUP(F2602,'Set up'!$A$2:$D$48,4,FALSE)</f>
        <v>0</v>
      </c>
      <c r="K2602" s="4">
        <f t="shared" si="868"/>
        <v>45325</v>
      </c>
      <c r="L2602" s="5">
        <f t="shared" si="869"/>
        <v>2</v>
      </c>
      <c r="M2602" s="5">
        <f t="shared" si="870"/>
        <v>2024</v>
      </c>
      <c r="N2602" s="6">
        <v>187.5</v>
      </c>
      <c r="P2602" s="6">
        <f t="shared" si="872"/>
        <v>187.5</v>
      </c>
      <c r="Q2602" s="7">
        <f t="shared" si="873"/>
        <v>4202575.1500000004</v>
      </c>
      <c r="R2602" s="44" t="str">
        <f>VLOOKUP(F2602,'Set up'!$A$2:$E$50,5,FALSE)</f>
        <v>Trsf</v>
      </c>
    </row>
    <row r="2603" spans="1:18" x14ac:dyDescent="0.35">
      <c r="A2603" s="4">
        <v>45325</v>
      </c>
      <c r="B2603" s="5">
        <f t="shared" si="866"/>
        <v>2</v>
      </c>
      <c r="C2603" s="5">
        <f t="shared" si="867"/>
        <v>2024</v>
      </c>
      <c r="D2603" s="5" t="s">
        <v>2412</v>
      </c>
      <c r="E2603" s="5" t="str">
        <f>VLOOKUP(F2603,'Set up'!$A$2:$C$50,2,FALSE)</f>
        <v>C00000042</v>
      </c>
      <c r="F2603" s="1" t="s">
        <v>2014</v>
      </c>
      <c r="G2603" s="103" t="s">
        <v>1895</v>
      </c>
      <c r="H2603" s="5">
        <v>3</v>
      </c>
      <c r="I2603" s="5" t="str">
        <f>VLOOKUP(F2603,'Set up'!$A$2:$C$50,3,FALSE)</f>
        <v>Cash</v>
      </c>
      <c r="J2603" s="5">
        <f>VLOOKUP(F2603,'Set up'!$A$2:$D$48,4,FALSE)</f>
        <v>0</v>
      </c>
      <c r="K2603" s="4">
        <f t="shared" si="868"/>
        <v>45325</v>
      </c>
      <c r="L2603" s="5">
        <f t="shared" si="869"/>
        <v>2</v>
      </c>
      <c r="M2603" s="5">
        <f t="shared" si="870"/>
        <v>2024</v>
      </c>
      <c r="N2603" s="6">
        <v>4818</v>
      </c>
      <c r="P2603" s="6">
        <f t="shared" si="872"/>
        <v>4818</v>
      </c>
      <c r="Q2603" s="7">
        <f t="shared" si="873"/>
        <v>4207393.1500000004</v>
      </c>
      <c r="R2603" s="44" t="str">
        <f>VLOOKUP(F2603,'Set up'!$A$2:$E$50,5,FALSE)</f>
        <v>Trsf</v>
      </c>
    </row>
    <row r="2604" spans="1:18" x14ac:dyDescent="0.35">
      <c r="A2604" s="4">
        <v>45325</v>
      </c>
      <c r="B2604" s="5">
        <f t="shared" si="866"/>
        <v>2</v>
      </c>
      <c r="C2604" s="5">
        <f t="shared" si="867"/>
        <v>2024</v>
      </c>
      <c r="D2604" s="5" t="s">
        <v>2412</v>
      </c>
      <c r="E2604" s="5" t="str">
        <f>VLOOKUP(F2604,'Set up'!$A$2:$C$50,2,FALSE)</f>
        <v>C00000042</v>
      </c>
      <c r="F2604" s="1" t="s">
        <v>2014</v>
      </c>
      <c r="G2604" s="90" t="s">
        <v>1797</v>
      </c>
      <c r="H2604" s="5">
        <v>1</v>
      </c>
      <c r="I2604" s="5" t="str">
        <f>VLOOKUP(F2604,'Set up'!$A$2:$C$50,3,FALSE)</f>
        <v>Cash</v>
      </c>
      <c r="J2604" s="5">
        <f>VLOOKUP(F2604,'Set up'!$A$2:$D$48,4,FALSE)</f>
        <v>0</v>
      </c>
      <c r="K2604" s="4">
        <f t="shared" si="868"/>
        <v>45325</v>
      </c>
      <c r="L2604" s="5">
        <f t="shared" si="869"/>
        <v>2</v>
      </c>
      <c r="M2604" s="5">
        <f t="shared" si="870"/>
        <v>2024</v>
      </c>
      <c r="N2604" s="6">
        <v>174</v>
      </c>
      <c r="P2604" s="6">
        <f t="shared" si="872"/>
        <v>174</v>
      </c>
      <c r="Q2604" s="7">
        <f t="shared" si="873"/>
        <v>4207567.1500000004</v>
      </c>
      <c r="R2604" s="44" t="str">
        <f>VLOOKUP(F2604,'Set up'!$A$2:$E$50,5,FALSE)</f>
        <v>Trsf</v>
      </c>
    </row>
    <row r="2605" spans="1:18" x14ac:dyDescent="0.35">
      <c r="A2605" s="4">
        <v>45325</v>
      </c>
      <c r="B2605" s="5">
        <f t="shared" si="866"/>
        <v>2</v>
      </c>
      <c r="C2605" s="5">
        <f t="shared" si="867"/>
        <v>2024</v>
      </c>
      <c r="D2605" s="5" t="s">
        <v>2412</v>
      </c>
      <c r="E2605" s="5" t="str">
        <f>VLOOKUP(F2605,'Set up'!$A$2:$C$50,2,FALSE)</f>
        <v>C00000042</v>
      </c>
      <c r="F2605" s="1" t="s">
        <v>2014</v>
      </c>
      <c r="G2605" s="90" t="s">
        <v>2359</v>
      </c>
      <c r="H2605" s="5">
        <v>8</v>
      </c>
      <c r="I2605" s="5" t="str">
        <f>VLOOKUP(F2605,'Set up'!$A$2:$C$50,3,FALSE)</f>
        <v>Cash</v>
      </c>
      <c r="J2605" s="5">
        <f>VLOOKUP(F2605,'Set up'!$A$2:$D$48,4,FALSE)</f>
        <v>0</v>
      </c>
      <c r="K2605" s="4">
        <f t="shared" si="868"/>
        <v>45325</v>
      </c>
      <c r="L2605" s="5">
        <f t="shared" si="869"/>
        <v>2</v>
      </c>
      <c r="M2605" s="5">
        <f t="shared" si="870"/>
        <v>2024</v>
      </c>
      <c r="N2605" s="6">
        <v>1716.8</v>
      </c>
      <c r="P2605" s="6">
        <f t="shared" si="872"/>
        <v>1716.8</v>
      </c>
      <c r="Q2605" s="7">
        <f t="shared" si="873"/>
        <v>4209283.95</v>
      </c>
      <c r="R2605" s="44" t="str">
        <f>VLOOKUP(F2605,'Set up'!$A$2:$E$50,5,FALSE)</f>
        <v>Trsf</v>
      </c>
    </row>
    <row r="2606" spans="1:18" x14ac:dyDescent="0.35">
      <c r="A2606" s="4">
        <v>45325</v>
      </c>
      <c r="B2606" s="5">
        <f t="shared" si="866"/>
        <v>2</v>
      </c>
      <c r="C2606" s="5">
        <f t="shared" si="867"/>
        <v>2024</v>
      </c>
      <c r="D2606" s="5" t="s">
        <v>2412</v>
      </c>
      <c r="E2606" s="5" t="str">
        <f>VLOOKUP(F2606,'Set up'!$A$2:$C$50,2,FALSE)</f>
        <v>C00000042</v>
      </c>
      <c r="F2606" s="1" t="s">
        <v>2014</v>
      </c>
      <c r="G2606" s="90" t="s">
        <v>2032</v>
      </c>
      <c r="H2606" s="5">
        <v>5</v>
      </c>
      <c r="I2606" s="5" t="str">
        <f>VLOOKUP(F2606,'Set up'!$A$2:$C$50,3,FALSE)</f>
        <v>Cash</v>
      </c>
      <c r="J2606" s="5">
        <f>VLOOKUP(F2606,'Set up'!$A$2:$D$48,4,FALSE)</f>
        <v>0</v>
      </c>
      <c r="K2606" s="4">
        <f t="shared" si="868"/>
        <v>45325</v>
      </c>
      <c r="L2606" s="5">
        <f t="shared" si="869"/>
        <v>2</v>
      </c>
      <c r="M2606" s="5">
        <f t="shared" si="870"/>
        <v>2024</v>
      </c>
      <c r="N2606" s="6">
        <v>1040</v>
      </c>
      <c r="P2606" s="6">
        <f t="shared" si="872"/>
        <v>1040</v>
      </c>
      <c r="Q2606" s="7">
        <f t="shared" si="873"/>
        <v>4210323.95</v>
      </c>
      <c r="R2606" s="44" t="str">
        <f>VLOOKUP(F2606,'Set up'!$A$2:$E$50,5,FALSE)</f>
        <v>Trsf</v>
      </c>
    </row>
    <row r="2607" spans="1:18" x14ac:dyDescent="0.35">
      <c r="A2607" s="4">
        <v>45325</v>
      </c>
      <c r="B2607" s="5">
        <f t="shared" si="866"/>
        <v>2</v>
      </c>
      <c r="C2607" s="5">
        <f t="shared" si="867"/>
        <v>2024</v>
      </c>
      <c r="D2607" s="5" t="s">
        <v>2412</v>
      </c>
      <c r="E2607" s="5" t="str">
        <f>VLOOKUP(F2607,'Set up'!$A$2:$C$50,2,FALSE)</f>
        <v>C00000042</v>
      </c>
      <c r="F2607" s="1" t="s">
        <v>2014</v>
      </c>
      <c r="G2607" s="90" t="s">
        <v>2004</v>
      </c>
      <c r="H2607" s="5">
        <v>2</v>
      </c>
      <c r="I2607" s="5" t="str">
        <f>VLOOKUP(F2607,'Set up'!$A$2:$C$50,3,FALSE)</f>
        <v>Cash</v>
      </c>
      <c r="J2607" s="5">
        <f>VLOOKUP(F2607,'Set up'!$A$2:$D$48,4,FALSE)</f>
        <v>0</v>
      </c>
      <c r="K2607" s="4">
        <f t="shared" si="868"/>
        <v>45325</v>
      </c>
      <c r="L2607" s="5">
        <f t="shared" si="869"/>
        <v>2</v>
      </c>
      <c r="M2607" s="5">
        <f t="shared" si="870"/>
        <v>2024</v>
      </c>
      <c r="N2607" s="6">
        <v>1800</v>
      </c>
      <c r="P2607" s="6">
        <f t="shared" si="872"/>
        <v>1800</v>
      </c>
      <c r="Q2607" s="7">
        <f t="shared" si="873"/>
        <v>4212123.95</v>
      </c>
      <c r="R2607" s="44" t="str">
        <f>VLOOKUP(F2607,'Set up'!$A$2:$E$50,5,FALSE)</f>
        <v>Trsf</v>
      </c>
    </row>
    <row r="2608" spans="1:18" x14ac:dyDescent="0.35">
      <c r="A2608" s="4">
        <v>45325</v>
      </c>
      <c r="B2608" s="5">
        <f t="shared" si="866"/>
        <v>2</v>
      </c>
      <c r="C2608" s="5">
        <f t="shared" si="867"/>
        <v>2024</v>
      </c>
      <c r="D2608" s="5" t="s">
        <v>2412</v>
      </c>
      <c r="E2608" s="5" t="str">
        <f>VLOOKUP(F2608,'Set up'!$A$2:$C$50,2,FALSE)</f>
        <v>C00000042</v>
      </c>
      <c r="F2608" s="1" t="s">
        <v>2014</v>
      </c>
      <c r="G2608" s="99" t="s">
        <v>1062</v>
      </c>
      <c r="H2608" s="5">
        <v>4</v>
      </c>
      <c r="I2608" s="5" t="str">
        <f>VLOOKUP(F2608,'Set up'!$A$2:$C$50,3,FALSE)</f>
        <v>Cash</v>
      </c>
      <c r="J2608" s="5">
        <f>VLOOKUP(F2608,'Set up'!$A$2:$D$48,4,FALSE)</f>
        <v>0</v>
      </c>
      <c r="K2608" s="4">
        <f t="shared" si="868"/>
        <v>45325</v>
      </c>
      <c r="L2608" s="5">
        <f t="shared" si="869"/>
        <v>2</v>
      </c>
      <c r="M2608" s="5">
        <f t="shared" si="870"/>
        <v>2024</v>
      </c>
      <c r="N2608" s="6">
        <v>380</v>
      </c>
      <c r="P2608" s="6">
        <f t="shared" si="872"/>
        <v>380</v>
      </c>
      <c r="Q2608" s="7">
        <f t="shared" si="873"/>
        <v>4212503.95</v>
      </c>
      <c r="R2608" s="44" t="str">
        <f>VLOOKUP(F2608,'Set up'!$A$2:$E$50,5,FALSE)</f>
        <v>Trsf</v>
      </c>
    </row>
    <row r="2609" spans="1:18" x14ac:dyDescent="0.35">
      <c r="A2609" s="4">
        <v>45325</v>
      </c>
      <c r="B2609" s="5">
        <f t="shared" si="866"/>
        <v>2</v>
      </c>
      <c r="C2609" s="5">
        <f t="shared" si="867"/>
        <v>2024</v>
      </c>
      <c r="D2609" s="5" t="s">
        <v>2413</v>
      </c>
      <c r="E2609" s="5" t="str">
        <f>VLOOKUP(F2609,'Set up'!$A$2:$C$50,2,FALSE)</f>
        <v>C00000042</v>
      </c>
      <c r="F2609" s="1" t="s">
        <v>2014</v>
      </c>
      <c r="G2609" s="103" t="s">
        <v>1074</v>
      </c>
      <c r="H2609" s="5">
        <v>1</v>
      </c>
      <c r="I2609" s="5" t="str">
        <f>VLOOKUP(F2609,'Set up'!$A$2:$C$50,3,FALSE)</f>
        <v>Cash</v>
      </c>
      <c r="J2609" s="5">
        <f>VLOOKUP(F2609,'Set up'!$A$2:$D$48,4,FALSE)</f>
        <v>0</v>
      </c>
      <c r="K2609" s="4">
        <f t="shared" si="868"/>
        <v>45325</v>
      </c>
      <c r="L2609" s="5">
        <f t="shared" si="869"/>
        <v>2</v>
      </c>
      <c r="M2609" s="5">
        <f t="shared" si="870"/>
        <v>2024</v>
      </c>
      <c r="N2609" s="6">
        <v>1000</v>
      </c>
      <c r="P2609" s="6">
        <f t="shared" si="872"/>
        <v>1000</v>
      </c>
      <c r="Q2609" s="7">
        <f t="shared" si="873"/>
        <v>4213503.95</v>
      </c>
      <c r="R2609" s="44" t="str">
        <f>VLOOKUP(F2609,'Set up'!$A$2:$E$50,5,FALSE)</f>
        <v>Trsf</v>
      </c>
    </row>
    <row r="2610" spans="1:18" x14ac:dyDescent="0.35">
      <c r="A2610" s="4">
        <v>45327</v>
      </c>
      <c r="B2610" s="5">
        <f t="shared" si="866"/>
        <v>2</v>
      </c>
      <c r="C2610" s="5">
        <f t="shared" si="867"/>
        <v>2024</v>
      </c>
      <c r="D2610" s="5" t="s">
        <v>2414</v>
      </c>
      <c r="E2610" s="5" t="str">
        <f>VLOOKUP(F2610,'Set up'!$A$2:$C$50,2,FALSE)</f>
        <v>C00000010</v>
      </c>
      <c r="F2610" s="1" t="s">
        <v>62</v>
      </c>
      <c r="G2610" s="95" t="s">
        <v>1179</v>
      </c>
      <c r="H2610" s="5">
        <v>8</v>
      </c>
      <c r="I2610" s="5">
        <f>VLOOKUP(F2610,'Set up'!$A$2:$C$50,3,FALSE)</f>
        <v>120</v>
      </c>
      <c r="J2610" s="5">
        <f>VLOOKUP(F2610,'Set up'!$A$2:$D$48,4,FALSE)</f>
        <v>120</v>
      </c>
      <c r="K2610" s="4">
        <f t="shared" si="868"/>
        <v>45447</v>
      </c>
      <c r="L2610" s="5">
        <f t="shared" si="869"/>
        <v>6</v>
      </c>
      <c r="M2610" s="5">
        <f t="shared" si="870"/>
        <v>2024</v>
      </c>
      <c r="N2610" s="6">
        <v>12848</v>
      </c>
      <c r="P2610" s="6">
        <f t="shared" si="872"/>
        <v>12848</v>
      </c>
      <c r="Q2610" s="7">
        <f t="shared" si="873"/>
        <v>4226351.95</v>
      </c>
      <c r="R2610" s="44" t="str">
        <f>VLOOKUP(F2610,'Set up'!$A$2:$E$50,5,FALSE)</f>
        <v>Trsf</v>
      </c>
    </row>
    <row r="2611" spans="1:18" x14ac:dyDescent="0.35">
      <c r="A2611" s="4">
        <v>45327</v>
      </c>
      <c r="B2611" s="5">
        <f t="shared" si="866"/>
        <v>2</v>
      </c>
      <c r="C2611" s="5">
        <f t="shared" si="867"/>
        <v>2024</v>
      </c>
      <c r="D2611" s="5" t="s">
        <v>2414</v>
      </c>
      <c r="E2611" s="5" t="str">
        <f>VLOOKUP(F2611,'Set up'!$A$2:$C$50,2,FALSE)</f>
        <v>C00000010</v>
      </c>
      <c r="F2611" s="1" t="s">
        <v>62</v>
      </c>
      <c r="G2611" s="90" t="s">
        <v>1393</v>
      </c>
      <c r="H2611" s="5">
        <v>10</v>
      </c>
      <c r="I2611" s="5">
        <f>VLOOKUP(F2611,'Set up'!$A$2:$C$50,3,FALSE)</f>
        <v>120</v>
      </c>
      <c r="J2611" s="5">
        <f>VLOOKUP(F2611,'Set up'!$A$2:$D$48,4,FALSE)</f>
        <v>120</v>
      </c>
      <c r="K2611" s="4">
        <f t="shared" si="868"/>
        <v>45447</v>
      </c>
      <c r="L2611" s="5">
        <f t="shared" si="869"/>
        <v>6</v>
      </c>
      <c r="M2611" s="5">
        <f t="shared" si="870"/>
        <v>2024</v>
      </c>
      <c r="N2611" s="6">
        <v>1740</v>
      </c>
      <c r="P2611" s="6">
        <f t="shared" si="872"/>
        <v>1740</v>
      </c>
      <c r="Q2611" s="7">
        <f t="shared" si="873"/>
        <v>4228091.95</v>
      </c>
      <c r="R2611" s="44" t="str">
        <f>VLOOKUP(F2611,'Set up'!$A$2:$E$50,5,FALSE)</f>
        <v>Trsf</v>
      </c>
    </row>
    <row r="2612" spans="1:18" x14ac:dyDescent="0.35">
      <c r="A2612" s="4">
        <v>45327</v>
      </c>
      <c r="B2612" s="5">
        <f t="shared" si="866"/>
        <v>2</v>
      </c>
      <c r="C2612" s="5">
        <f t="shared" si="867"/>
        <v>2024</v>
      </c>
      <c r="D2612" s="5" t="s">
        <v>2414</v>
      </c>
      <c r="E2612" s="5" t="str">
        <f>VLOOKUP(F2612,'Set up'!$A$2:$C$50,2,FALSE)</f>
        <v>C00000010</v>
      </c>
      <c r="F2612" s="1" t="s">
        <v>62</v>
      </c>
      <c r="G2612" s="90" t="s">
        <v>792</v>
      </c>
      <c r="H2612" s="5">
        <v>10</v>
      </c>
      <c r="I2612" s="5">
        <f>VLOOKUP(F2612,'Set up'!$A$2:$C$50,3,FALSE)</f>
        <v>120</v>
      </c>
      <c r="J2612" s="5">
        <f>VLOOKUP(F2612,'Set up'!$A$2:$D$48,4,FALSE)</f>
        <v>120</v>
      </c>
      <c r="K2612" s="4">
        <f t="shared" si="868"/>
        <v>45447</v>
      </c>
      <c r="L2612" s="5">
        <f t="shared" si="869"/>
        <v>6</v>
      </c>
      <c r="M2612" s="5">
        <f t="shared" si="870"/>
        <v>2024</v>
      </c>
      <c r="N2612" s="6">
        <v>575</v>
      </c>
      <c r="P2612" s="6">
        <f t="shared" si="872"/>
        <v>575</v>
      </c>
      <c r="Q2612" s="7">
        <f t="shared" si="873"/>
        <v>4228666.95</v>
      </c>
      <c r="R2612" s="44" t="str">
        <f>VLOOKUP(F2612,'Set up'!$A$2:$E$50,5,FALSE)</f>
        <v>Trsf</v>
      </c>
    </row>
    <row r="2613" spans="1:18" x14ac:dyDescent="0.35">
      <c r="A2613" s="4">
        <v>45327</v>
      </c>
      <c r="B2613" s="5">
        <f t="shared" si="866"/>
        <v>2</v>
      </c>
      <c r="C2613" s="5">
        <f t="shared" si="867"/>
        <v>2024</v>
      </c>
      <c r="D2613" s="5" t="s">
        <v>2414</v>
      </c>
      <c r="E2613" s="5" t="str">
        <f>VLOOKUP(F2613,'Set up'!$A$2:$C$50,2,FALSE)</f>
        <v>C00000010</v>
      </c>
      <c r="F2613" s="1" t="s">
        <v>62</v>
      </c>
      <c r="G2613" s="11" t="s">
        <v>46</v>
      </c>
      <c r="H2613" s="5">
        <v>8</v>
      </c>
      <c r="I2613" s="5">
        <f>VLOOKUP(F2613,'Set up'!$A$2:$C$50,3,FALSE)</f>
        <v>120</v>
      </c>
      <c r="J2613" s="5">
        <f>VLOOKUP(F2613,'Set up'!$A$2:$D$48,4,FALSE)</f>
        <v>120</v>
      </c>
      <c r="K2613" s="4">
        <f t="shared" si="868"/>
        <v>45447</v>
      </c>
      <c r="L2613" s="5">
        <f t="shared" si="869"/>
        <v>6</v>
      </c>
      <c r="M2613" s="5">
        <f t="shared" si="870"/>
        <v>2024</v>
      </c>
      <c r="N2613" s="6">
        <v>880</v>
      </c>
      <c r="P2613" s="6">
        <f t="shared" si="872"/>
        <v>880</v>
      </c>
      <c r="Q2613" s="7">
        <f t="shared" si="873"/>
        <v>4229546.95</v>
      </c>
      <c r="R2613" s="44" t="str">
        <f>VLOOKUP(F2613,'Set up'!$A$2:$E$50,5,FALSE)</f>
        <v>Trsf</v>
      </c>
    </row>
    <row r="2614" spans="1:18" x14ac:dyDescent="0.35">
      <c r="A2614" s="4">
        <v>45327</v>
      </c>
      <c r="B2614" s="5">
        <f t="shared" si="866"/>
        <v>2</v>
      </c>
      <c r="C2614" s="5">
        <f t="shared" si="867"/>
        <v>2024</v>
      </c>
      <c r="D2614" s="5" t="s">
        <v>2414</v>
      </c>
      <c r="E2614" s="5" t="str">
        <f>VLOOKUP(F2614,'Set up'!$A$2:$C$50,2,FALSE)</f>
        <v>C00000010</v>
      </c>
      <c r="F2614" s="1" t="s">
        <v>62</v>
      </c>
      <c r="G2614" s="90" t="s">
        <v>945</v>
      </c>
      <c r="H2614" s="5">
        <v>1</v>
      </c>
      <c r="I2614" s="5">
        <f>VLOOKUP(F2614,'Set up'!$A$2:$C$50,3,FALSE)</f>
        <v>120</v>
      </c>
      <c r="J2614" s="5">
        <f>VLOOKUP(F2614,'Set up'!$A$2:$D$48,4,FALSE)</f>
        <v>120</v>
      </c>
      <c r="K2614" s="4">
        <f t="shared" si="868"/>
        <v>45447</v>
      </c>
      <c r="L2614" s="5">
        <f t="shared" si="869"/>
        <v>6</v>
      </c>
      <c r="M2614" s="5">
        <f t="shared" si="870"/>
        <v>2024</v>
      </c>
      <c r="N2614" s="6">
        <v>420</v>
      </c>
      <c r="P2614" s="6">
        <f t="shared" si="872"/>
        <v>420</v>
      </c>
      <c r="Q2614" s="7">
        <f t="shared" si="873"/>
        <v>4229966.95</v>
      </c>
      <c r="R2614" s="44" t="str">
        <f>VLOOKUP(F2614,'Set up'!$A$2:$E$50,5,FALSE)</f>
        <v>Trsf</v>
      </c>
    </row>
    <row r="2615" spans="1:18" x14ac:dyDescent="0.35">
      <c r="A2615" s="4">
        <v>45327</v>
      </c>
      <c r="B2615" s="5">
        <f>MONTH(A2615)</f>
        <v>2</v>
      </c>
      <c r="C2615" s="5">
        <f>YEAR(A2615)</f>
        <v>2024</v>
      </c>
      <c r="D2615" s="5" t="s">
        <v>2414</v>
      </c>
      <c r="E2615" s="5" t="str">
        <f>VLOOKUP(F2615,'Set up'!$A$2:$C$50,2,FALSE)</f>
        <v>C00000010</v>
      </c>
      <c r="F2615" s="1" t="s">
        <v>62</v>
      </c>
      <c r="G2615" s="90" t="s">
        <v>615</v>
      </c>
      <c r="H2615" s="5">
        <v>1</v>
      </c>
      <c r="I2615" s="5">
        <f>VLOOKUP(F2615,'Set up'!$A$2:$C$50,3,FALSE)</f>
        <v>120</v>
      </c>
      <c r="J2615" s="5">
        <f>VLOOKUP(F2615,'Set up'!$A$2:$D$48,4,FALSE)</f>
        <v>120</v>
      </c>
      <c r="K2615" s="4">
        <f>A2615+J2615</f>
        <v>45447</v>
      </c>
      <c r="L2615" s="5">
        <f t="shared" si="869"/>
        <v>6</v>
      </c>
      <c r="M2615" s="5">
        <f t="shared" si="870"/>
        <v>2024</v>
      </c>
      <c r="N2615" s="6">
        <v>395</v>
      </c>
      <c r="P2615" s="6">
        <f t="shared" si="872"/>
        <v>395</v>
      </c>
      <c r="Q2615" s="7">
        <f t="shared" si="873"/>
        <v>4230361.95</v>
      </c>
      <c r="R2615" s="44" t="str">
        <f>VLOOKUP(F2615,'Set up'!$A$2:$E$50,5,FALSE)</f>
        <v>Trsf</v>
      </c>
    </row>
    <row r="2616" spans="1:18" x14ac:dyDescent="0.35">
      <c r="A2616" s="4">
        <v>45328</v>
      </c>
      <c r="B2616" s="5">
        <f>MONTH(A2616)</f>
        <v>2</v>
      </c>
      <c r="C2616" s="5">
        <f>YEAR(A2616)</f>
        <v>2024</v>
      </c>
      <c r="D2616" s="5" t="s">
        <v>2415</v>
      </c>
      <c r="E2616" s="5" t="str">
        <f>VLOOKUP(F2616,'Set up'!$A$2:$C$50,2,FALSE)</f>
        <v>C00000042</v>
      </c>
      <c r="F2616" s="1" t="s">
        <v>2014</v>
      </c>
      <c r="G2616" s="103" t="s">
        <v>2203</v>
      </c>
      <c r="H2616" s="5">
        <v>13</v>
      </c>
      <c r="I2616" s="5" t="str">
        <f>VLOOKUP(F2616,'Set up'!$A$2:$C$50,3,FALSE)</f>
        <v>Cash</v>
      </c>
      <c r="J2616" s="5">
        <f>VLOOKUP(F2616,'Set up'!$A$2:$D$48,4,FALSE)</f>
        <v>0</v>
      </c>
      <c r="K2616" s="4">
        <f>A2616+J2616</f>
        <v>45328</v>
      </c>
      <c r="L2616" s="5">
        <f t="shared" si="869"/>
        <v>2</v>
      </c>
      <c r="M2616" s="5">
        <f t="shared" si="870"/>
        <v>2024</v>
      </c>
      <c r="N2616" s="6">
        <v>812.5</v>
      </c>
      <c r="P2616" s="6">
        <f t="shared" si="872"/>
        <v>812.5</v>
      </c>
      <c r="Q2616" s="7">
        <f t="shared" si="873"/>
        <v>4231174.45</v>
      </c>
      <c r="R2616" s="44" t="str">
        <f>VLOOKUP(F2616,'Set up'!$A$2:$E$50,5,FALSE)</f>
        <v>Trsf</v>
      </c>
    </row>
    <row r="2617" spans="1:18" x14ac:dyDescent="0.35">
      <c r="A2617" s="4">
        <v>45328</v>
      </c>
      <c r="B2617" s="5">
        <f t="shared" si="866"/>
        <v>2</v>
      </c>
      <c r="C2617" s="5">
        <f t="shared" si="867"/>
        <v>2024</v>
      </c>
      <c r="D2617" s="5" t="s">
        <v>2416</v>
      </c>
      <c r="E2617" s="5" t="str">
        <f>VLOOKUP(F2617,'Set up'!$A$2:$C$50,2,FALSE)</f>
        <v>C00000042</v>
      </c>
      <c r="F2617" s="1" t="s">
        <v>2014</v>
      </c>
      <c r="G2617" s="103" t="s">
        <v>1895</v>
      </c>
      <c r="H2617" s="5">
        <v>12</v>
      </c>
      <c r="I2617" s="5" t="str">
        <f>VLOOKUP(F2617,'Set up'!$A$2:$C$50,3,FALSE)</f>
        <v>Cash</v>
      </c>
      <c r="J2617" s="5">
        <f>VLOOKUP(F2617,'Set up'!$A$2:$D$48,4,FALSE)</f>
        <v>0</v>
      </c>
      <c r="K2617" s="4">
        <f t="shared" si="868"/>
        <v>45328</v>
      </c>
      <c r="L2617" s="5">
        <f t="shared" si="869"/>
        <v>2</v>
      </c>
      <c r="M2617" s="5">
        <f t="shared" si="870"/>
        <v>2024</v>
      </c>
      <c r="N2617" s="6">
        <v>19272</v>
      </c>
      <c r="P2617" s="6">
        <f t="shared" si="872"/>
        <v>19272</v>
      </c>
      <c r="Q2617" s="7">
        <f t="shared" si="873"/>
        <v>4250446.45</v>
      </c>
      <c r="R2617" s="44" t="str">
        <f>VLOOKUP(F2617,'Set up'!$A$2:$E$50,5,FALSE)</f>
        <v>Trsf</v>
      </c>
    </row>
    <row r="2618" spans="1:18" x14ac:dyDescent="0.35">
      <c r="A2618" s="4">
        <v>45328</v>
      </c>
      <c r="B2618" s="5">
        <f t="shared" si="866"/>
        <v>2</v>
      </c>
      <c r="C2618" s="5">
        <f t="shared" si="867"/>
        <v>2024</v>
      </c>
      <c r="D2618" s="5" t="s">
        <v>2416</v>
      </c>
      <c r="E2618" s="5" t="str">
        <f>VLOOKUP(F2618,'Set up'!$A$2:$C$50,2,FALSE)</f>
        <v>C00000042</v>
      </c>
      <c r="F2618" s="1" t="s">
        <v>2014</v>
      </c>
      <c r="G2618" s="90" t="s">
        <v>1797</v>
      </c>
      <c r="H2618" s="5">
        <v>33</v>
      </c>
      <c r="I2618" s="5" t="str">
        <f>VLOOKUP(F2618,'Set up'!$A$2:$C$50,3,FALSE)</f>
        <v>Cash</v>
      </c>
      <c r="J2618" s="5">
        <f>VLOOKUP(F2618,'Set up'!$A$2:$D$48,4,FALSE)</f>
        <v>0</v>
      </c>
      <c r="K2618" s="4">
        <f t="shared" si="868"/>
        <v>45328</v>
      </c>
      <c r="L2618" s="5">
        <f t="shared" si="869"/>
        <v>2</v>
      </c>
      <c r="M2618" s="5">
        <f t="shared" si="870"/>
        <v>2024</v>
      </c>
      <c r="N2618" s="6">
        <v>5742</v>
      </c>
      <c r="P2618" s="6">
        <f t="shared" si="872"/>
        <v>5742</v>
      </c>
      <c r="Q2618" s="7">
        <f t="shared" si="873"/>
        <v>4256188.45</v>
      </c>
      <c r="R2618" s="44" t="str">
        <f>VLOOKUP(F2618,'Set up'!$A$2:$E$50,5,FALSE)</f>
        <v>Trsf</v>
      </c>
    </row>
    <row r="2619" spans="1:18" x14ac:dyDescent="0.35">
      <c r="A2619" s="4">
        <v>45328</v>
      </c>
      <c r="B2619" s="5">
        <f t="shared" si="866"/>
        <v>2</v>
      </c>
      <c r="C2619" s="5">
        <f t="shared" si="867"/>
        <v>2024</v>
      </c>
      <c r="D2619" s="5" t="s">
        <v>2416</v>
      </c>
      <c r="E2619" s="5" t="str">
        <f>VLOOKUP(F2619,'Set up'!$A$2:$C$50,2,FALSE)</f>
        <v>C00000042</v>
      </c>
      <c r="F2619" s="1" t="s">
        <v>2014</v>
      </c>
      <c r="G2619" s="90" t="s">
        <v>1923</v>
      </c>
      <c r="H2619" s="5">
        <v>21</v>
      </c>
      <c r="I2619" s="5" t="str">
        <f>VLOOKUP(F2619,'Set up'!$A$2:$C$50,3,FALSE)</f>
        <v>Cash</v>
      </c>
      <c r="J2619" s="5">
        <f>VLOOKUP(F2619,'Set up'!$A$2:$D$48,4,FALSE)</f>
        <v>0</v>
      </c>
      <c r="K2619" s="4">
        <f t="shared" si="868"/>
        <v>45328</v>
      </c>
      <c r="L2619" s="5">
        <f t="shared" si="869"/>
        <v>2</v>
      </c>
      <c r="M2619" s="5">
        <f t="shared" si="870"/>
        <v>2024</v>
      </c>
      <c r="N2619" s="6">
        <v>4914</v>
      </c>
      <c r="P2619" s="6">
        <f t="shared" si="872"/>
        <v>4914</v>
      </c>
      <c r="Q2619" s="7">
        <f t="shared" si="873"/>
        <v>4261102.45</v>
      </c>
      <c r="R2619" s="44" t="str">
        <f>VLOOKUP(F2619,'Set up'!$A$2:$E$50,5,FALSE)</f>
        <v>Trsf</v>
      </c>
    </row>
    <row r="2620" spans="1:18" x14ac:dyDescent="0.35">
      <c r="A2620" s="4">
        <v>45328</v>
      </c>
      <c r="B2620" s="5">
        <f t="shared" si="866"/>
        <v>2</v>
      </c>
      <c r="C2620" s="5">
        <f t="shared" si="867"/>
        <v>2024</v>
      </c>
      <c r="D2620" s="5" t="s">
        <v>2416</v>
      </c>
      <c r="E2620" s="5" t="str">
        <f>VLOOKUP(F2620,'Set up'!$A$2:$C$50,2,FALSE)</f>
        <v>C00000042</v>
      </c>
      <c r="F2620" s="1" t="s">
        <v>2014</v>
      </c>
      <c r="G2620" s="90" t="s">
        <v>1062</v>
      </c>
      <c r="H2620" s="5">
        <v>4</v>
      </c>
      <c r="I2620" s="5" t="str">
        <f>VLOOKUP(F2620,'Set up'!$A$2:$C$50,3,FALSE)</f>
        <v>Cash</v>
      </c>
      <c r="J2620" s="5">
        <f>VLOOKUP(F2620,'Set up'!$A$2:$D$48,4,FALSE)</f>
        <v>0</v>
      </c>
      <c r="K2620" s="4">
        <f t="shared" si="868"/>
        <v>45328</v>
      </c>
      <c r="L2620" s="5">
        <f t="shared" si="869"/>
        <v>2</v>
      </c>
      <c r="M2620" s="5">
        <f t="shared" si="870"/>
        <v>2024</v>
      </c>
      <c r="N2620" s="6">
        <v>380</v>
      </c>
      <c r="P2620" s="6">
        <f t="shared" si="872"/>
        <v>380</v>
      </c>
      <c r="Q2620" s="7">
        <f t="shared" si="873"/>
        <v>4261482.45</v>
      </c>
      <c r="R2620" s="44" t="str">
        <f>VLOOKUP(F2620,'Set up'!$A$2:$E$50,5,FALSE)</f>
        <v>Trsf</v>
      </c>
    </row>
    <row r="2621" spans="1:18" x14ac:dyDescent="0.35">
      <c r="A2621" s="4">
        <v>45328</v>
      </c>
      <c r="B2621" s="5">
        <f t="shared" si="866"/>
        <v>2</v>
      </c>
      <c r="C2621" s="5">
        <f t="shared" si="867"/>
        <v>2024</v>
      </c>
      <c r="D2621" s="5" t="s">
        <v>2417</v>
      </c>
      <c r="E2621" s="5" t="str">
        <f>VLOOKUP(F2621,'Set up'!$A$2:$C$50,2,FALSE)</f>
        <v>C00000026</v>
      </c>
      <c r="F2621" s="1" t="s">
        <v>785</v>
      </c>
      <c r="G2621" s="95" t="s">
        <v>1734</v>
      </c>
      <c r="H2621" s="5">
        <v>1</v>
      </c>
      <c r="I2621" s="5" t="str">
        <f>VLOOKUP(F2621,'Set up'!$A$2:$C$50,3,FALSE)</f>
        <v>Cash</v>
      </c>
      <c r="J2621" s="5">
        <f>VLOOKUP(F2621,'Set up'!$A$2:$D$48,4,FALSE)</f>
        <v>0</v>
      </c>
      <c r="K2621" s="4">
        <f t="shared" si="868"/>
        <v>45328</v>
      </c>
      <c r="L2621" s="5">
        <f t="shared" si="869"/>
        <v>2</v>
      </c>
      <c r="M2621" s="5">
        <f t="shared" si="870"/>
        <v>2024</v>
      </c>
      <c r="N2621" s="96">
        <v>1738</v>
      </c>
      <c r="P2621" s="6">
        <f t="shared" si="872"/>
        <v>1738</v>
      </c>
      <c r="Q2621" s="7">
        <f t="shared" si="873"/>
        <v>4263220.45</v>
      </c>
      <c r="R2621" s="44" t="str">
        <f>VLOOKUP(F2621,'Set up'!$A$2:$E$50,5,FALSE)</f>
        <v>Trsf</v>
      </c>
    </row>
    <row r="2622" spans="1:18" x14ac:dyDescent="0.35">
      <c r="A2622" s="4">
        <v>45328</v>
      </c>
      <c r="B2622" s="5">
        <f t="shared" si="866"/>
        <v>2</v>
      </c>
      <c r="C2622" s="5">
        <f t="shared" si="867"/>
        <v>2024</v>
      </c>
      <c r="D2622" s="5" t="s">
        <v>2417</v>
      </c>
      <c r="E2622" s="5" t="str">
        <f>VLOOKUP(F2622,'Set up'!$A$2:$C$50,2,FALSE)</f>
        <v>C00000026</v>
      </c>
      <c r="F2622" s="1" t="s">
        <v>785</v>
      </c>
      <c r="G2622" s="90" t="s">
        <v>641</v>
      </c>
      <c r="H2622" s="5">
        <v>1</v>
      </c>
      <c r="I2622" s="5" t="str">
        <f>VLOOKUP(F2622,'Set up'!$A$2:$C$50,3,FALSE)</f>
        <v>Cash</v>
      </c>
      <c r="J2622" s="5">
        <f>VLOOKUP(F2622,'Set up'!$A$2:$D$48,4,FALSE)</f>
        <v>0</v>
      </c>
      <c r="K2622" s="4">
        <f t="shared" si="868"/>
        <v>45328</v>
      </c>
      <c r="L2622" s="5">
        <f t="shared" si="869"/>
        <v>2</v>
      </c>
      <c r="M2622" s="5">
        <f t="shared" si="870"/>
        <v>2024</v>
      </c>
      <c r="N2622" s="96">
        <v>250</v>
      </c>
      <c r="P2622" s="6">
        <f t="shared" si="872"/>
        <v>250</v>
      </c>
      <c r="Q2622" s="7">
        <f t="shared" si="873"/>
        <v>4263470.45</v>
      </c>
      <c r="R2622" s="44" t="str">
        <f>VLOOKUP(F2622,'Set up'!$A$2:$E$50,5,FALSE)</f>
        <v>Trsf</v>
      </c>
    </row>
    <row r="2623" spans="1:18" x14ac:dyDescent="0.35">
      <c r="A2623" s="4">
        <v>45328</v>
      </c>
      <c r="B2623" s="5">
        <f t="shared" si="866"/>
        <v>2</v>
      </c>
      <c r="C2623" s="5">
        <f t="shared" si="867"/>
        <v>2024</v>
      </c>
      <c r="D2623" s="5" t="s">
        <v>2417</v>
      </c>
      <c r="E2623" s="5" t="str">
        <f>VLOOKUP(F2623,'Set up'!$A$2:$C$50,2,FALSE)</f>
        <v>C00000026</v>
      </c>
      <c r="F2623" s="1" t="s">
        <v>785</v>
      </c>
      <c r="G2623" s="90" t="s">
        <v>2218</v>
      </c>
      <c r="H2623" s="5">
        <v>1</v>
      </c>
      <c r="I2623" s="5" t="str">
        <f>VLOOKUP(F2623,'Set up'!$A$2:$C$50,3,FALSE)</f>
        <v>Cash</v>
      </c>
      <c r="J2623" s="5">
        <f>VLOOKUP(F2623,'Set up'!$A$2:$D$48,4,FALSE)</f>
        <v>0</v>
      </c>
      <c r="K2623" s="4">
        <f t="shared" si="868"/>
        <v>45328</v>
      </c>
      <c r="L2623" s="5">
        <f t="shared" si="869"/>
        <v>2</v>
      </c>
      <c r="M2623" s="5">
        <f t="shared" si="870"/>
        <v>2024</v>
      </c>
      <c r="N2623" s="96">
        <v>283.8</v>
      </c>
      <c r="P2623" s="6">
        <f t="shared" si="872"/>
        <v>283.8</v>
      </c>
      <c r="Q2623" s="7">
        <f t="shared" si="873"/>
        <v>4263754.25</v>
      </c>
      <c r="R2623" s="44" t="str">
        <f>VLOOKUP(F2623,'Set up'!$A$2:$E$50,5,FALSE)</f>
        <v>Trsf</v>
      </c>
    </row>
    <row r="2624" spans="1:18" x14ac:dyDescent="0.35">
      <c r="A2624" s="4">
        <v>45328</v>
      </c>
      <c r="B2624" s="5">
        <f t="shared" si="866"/>
        <v>2</v>
      </c>
      <c r="C2624" s="5">
        <f t="shared" si="867"/>
        <v>2024</v>
      </c>
      <c r="D2624" s="5" t="s">
        <v>2417</v>
      </c>
      <c r="E2624" s="5" t="str">
        <f>VLOOKUP(F2624,'Set up'!$A$2:$C$50,2,FALSE)</f>
        <v>C00000026</v>
      </c>
      <c r="F2624" s="1" t="s">
        <v>785</v>
      </c>
      <c r="G2624" s="90" t="s">
        <v>1744</v>
      </c>
      <c r="H2624" s="5">
        <v>1</v>
      </c>
      <c r="I2624" s="5" t="str">
        <f>VLOOKUP(F2624,'Set up'!$A$2:$C$50,3,FALSE)</f>
        <v>Cash</v>
      </c>
      <c r="J2624" s="5">
        <f>VLOOKUP(F2624,'Set up'!$A$2:$D$48,4,FALSE)</f>
        <v>0</v>
      </c>
      <c r="K2624" s="4">
        <f t="shared" si="868"/>
        <v>45328</v>
      </c>
      <c r="L2624" s="5">
        <f t="shared" si="869"/>
        <v>2</v>
      </c>
      <c r="M2624" s="5">
        <f t="shared" si="870"/>
        <v>2024</v>
      </c>
      <c r="N2624" s="96">
        <v>55.2</v>
      </c>
      <c r="P2624" s="6">
        <f t="shared" si="872"/>
        <v>55.2</v>
      </c>
      <c r="Q2624" s="7">
        <f t="shared" si="873"/>
        <v>4263809.45</v>
      </c>
      <c r="R2624" s="44" t="str">
        <f>VLOOKUP(F2624,'Set up'!$A$2:$E$50,5,FALSE)</f>
        <v>Trsf</v>
      </c>
    </row>
    <row r="2625" spans="1:18" x14ac:dyDescent="0.35">
      <c r="A2625" s="4">
        <v>45328</v>
      </c>
      <c r="B2625" s="5">
        <f t="shared" si="866"/>
        <v>2</v>
      </c>
      <c r="C2625" s="5">
        <f t="shared" si="867"/>
        <v>2024</v>
      </c>
      <c r="D2625" s="5" t="s">
        <v>2417</v>
      </c>
      <c r="E2625" s="5" t="str">
        <f>VLOOKUP(F2625,'Set up'!$A$2:$C$50,2,FALSE)</f>
        <v>C00000026</v>
      </c>
      <c r="F2625" s="1" t="s">
        <v>785</v>
      </c>
      <c r="G2625" s="90" t="s">
        <v>1400</v>
      </c>
      <c r="H2625" s="5">
        <v>1</v>
      </c>
      <c r="I2625" s="5" t="str">
        <f>VLOOKUP(F2625,'Set up'!$A$2:$C$50,3,FALSE)</f>
        <v>Cash</v>
      </c>
      <c r="J2625" s="5">
        <f>VLOOKUP(F2625,'Set up'!$A$2:$D$50,4,FALSE)</f>
        <v>0</v>
      </c>
      <c r="K2625" s="4">
        <f t="shared" si="868"/>
        <v>45328</v>
      </c>
      <c r="L2625" s="5">
        <f t="shared" si="869"/>
        <v>2</v>
      </c>
      <c r="M2625" s="5">
        <f t="shared" si="870"/>
        <v>2024</v>
      </c>
      <c r="N2625" s="96">
        <v>160</v>
      </c>
      <c r="P2625" s="6">
        <f t="shared" si="872"/>
        <v>160</v>
      </c>
      <c r="Q2625" s="7">
        <f t="shared" si="873"/>
        <v>4263969.45</v>
      </c>
      <c r="R2625" s="44" t="str">
        <f>VLOOKUP(F2625,'Set up'!$A$2:$E$50,5,FALSE)</f>
        <v>Trsf</v>
      </c>
    </row>
    <row r="2626" spans="1:18" x14ac:dyDescent="0.35">
      <c r="A2626" s="4">
        <v>45328</v>
      </c>
      <c r="B2626" s="5">
        <f t="shared" si="866"/>
        <v>2</v>
      </c>
      <c r="C2626" s="5">
        <f t="shared" si="867"/>
        <v>2024</v>
      </c>
      <c r="D2626" s="5" t="s">
        <v>2417</v>
      </c>
      <c r="E2626" s="5" t="str">
        <f>VLOOKUP(F2626,'Set up'!$A$2:$C$50,2,FALSE)</f>
        <v>C00000026</v>
      </c>
      <c r="F2626" s="1" t="s">
        <v>785</v>
      </c>
      <c r="G2626" s="90" t="s">
        <v>950</v>
      </c>
      <c r="H2626" s="5">
        <v>2</v>
      </c>
      <c r="I2626" s="5" t="str">
        <f>VLOOKUP(F2626,'Set up'!$A$2:$C$50,3,FALSE)</f>
        <v>Cash</v>
      </c>
      <c r="J2626" s="5">
        <f>VLOOKUP(F2626,'Set up'!$A$2:$D$50,4,FALSE)</f>
        <v>0</v>
      </c>
      <c r="K2626" s="4">
        <f t="shared" si="868"/>
        <v>45328</v>
      </c>
      <c r="L2626" s="5">
        <f t="shared" si="869"/>
        <v>2</v>
      </c>
      <c r="M2626" s="5">
        <f t="shared" si="870"/>
        <v>2024</v>
      </c>
      <c r="N2626" s="6">
        <v>120</v>
      </c>
      <c r="P2626" s="6">
        <f t="shared" si="872"/>
        <v>120</v>
      </c>
      <c r="Q2626" s="7">
        <f t="shared" si="873"/>
        <v>4264089.45</v>
      </c>
      <c r="R2626" s="44" t="str">
        <f>VLOOKUP(F2626,'Set up'!$A$2:$E$50,5,FALSE)</f>
        <v>Trsf</v>
      </c>
    </row>
    <row r="2627" spans="1:18" x14ac:dyDescent="0.35">
      <c r="A2627" s="4">
        <v>45330</v>
      </c>
      <c r="B2627" s="5">
        <f t="shared" si="866"/>
        <v>2</v>
      </c>
      <c r="C2627" s="5">
        <f t="shared" si="867"/>
        <v>2024</v>
      </c>
      <c r="D2627" s="5" t="s">
        <v>2418</v>
      </c>
      <c r="E2627" s="5" t="str">
        <f>VLOOKUP(F2627,'Set up'!$A$2:$C$50,2,FALSE)</f>
        <v>C00000046</v>
      </c>
      <c r="F2627" s="1" t="s">
        <v>2364</v>
      </c>
      <c r="G2627" s="95" t="s">
        <v>1739</v>
      </c>
      <c r="H2627" s="5">
        <v>1</v>
      </c>
      <c r="I2627" s="5" t="str">
        <f>VLOOKUP(F2627,'Set up'!$A$2:$C$50,3,FALSE)</f>
        <v>Cash</v>
      </c>
      <c r="J2627" s="5">
        <f>VLOOKUP(F2627,'Set up'!$A$2:$D$50,4,FALSE)</f>
        <v>0</v>
      </c>
      <c r="K2627" s="4">
        <f t="shared" si="868"/>
        <v>45330</v>
      </c>
      <c r="L2627" s="5">
        <f t="shared" si="869"/>
        <v>2</v>
      </c>
      <c r="M2627" s="5">
        <f t="shared" si="870"/>
        <v>2024</v>
      </c>
      <c r="N2627" s="6">
        <v>1694</v>
      </c>
      <c r="P2627" s="6">
        <f t="shared" si="872"/>
        <v>1694</v>
      </c>
      <c r="Q2627" s="7">
        <f t="shared" si="873"/>
        <v>4265783.45</v>
      </c>
      <c r="R2627" s="44" t="str">
        <f>VLOOKUP(F2627,'Set up'!$A$2:$E$50,5,FALSE)</f>
        <v>Trsf</v>
      </c>
    </row>
    <row r="2628" spans="1:18" x14ac:dyDescent="0.35">
      <c r="A2628" s="4">
        <v>45330</v>
      </c>
      <c r="B2628" s="5">
        <f t="shared" si="866"/>
        <v>2</v>
      </c>
      <c r="C2628" s="5">
        <f t="shared" si="867"/>
        <v>2024</v>
      </c>
      <c r="D2628" s="5" t="s">
        <v>2419</v>
      </c>
      <c r="E2628" s="5" t="str">
        <f>VLOOKUP(F2628,'Set up'!$A$2:$C$50,2,FALSE)</f>
        <v>C00000010</v>
      </c>
      <c r="F2628" s="1" t="s">
        <v>62</v>
      </c>
      <c r="G2628" s="95" t="s">
        <v>1179</v>
      </c>
      <c r="H2628" s="5">
        <v>6</v>
      </c>
      <c r="I2628" s="5">
        <f>VLOOKUP(F2628,'Set up'!$A$2:$C$50,3,FALSE)</f>
        <v>120</v>
      </c>
      <c r="J2628" s="5">
        <f>VLOOKUP(F2628,'Set up'!$A$2:$D$50,4,FALSE)</f>
        <v>120</v>
      </c>
      <c r="K2628" s="4">
        <f t="shared" si="868"/>
        <v>45450</v>
      </c>
      <c r="L2628" s="5">
        <f t="shared" si="869"/>
        <v>6</v>
      </c>
      <c r="M2628" s="5">
        <f t="shared" si="870"/>
        <v>2024</v>
      </c>
      <c r="N2628" s="6">
        <v>9636</v>
      </c>
      <c r="P2628" s="6">
        <f t="shared" si="872"/>
        <v>9636</v>
      </c>
      <c r="Q2628" s="7">
        <f t="shared" si="873"/>
        <v>4275419.45</v>
      </c>
      <c r="R2628" s="44" t="str">
        <f>VLOOKUP(F2628,'Set up'!$A$2:$E$50,5,FALSE)</f>
        <v>Trsf</v>
      </c>
    </row>
    <row r="2629" spans="1:18" x14ac:dyDescent="0.35">
      <c r="A2629" s="4">
        <v>45330</v>
      </c>
      <c r="B2629" s="5">
        <f t="shared" si="866"/>
        <v>2</v>
      </c>
      <c r="C2629" s="5">
        <f t="shared" si="867"/>
        <v>2024</v>
      </c>
      <c r="D2629" s="5" t="s">
        <v>2419</v>
      </c>
      <c r="E2629" s="5" t="str">
        <f>VLOOKUP(F2629,'Set up'!$A$2:$C$50,2,FALSE)</f>
        <v>C00000010</v>
      </c>
      <c r="F2629" s="1" t="s">
        <v>62</v>
      </c>
      <c r="G2629" s="90" t="s">
        <v>1393</v>
      </c>
      <c r="H2629" s="5">
        <v>10</v>
      </c>
      <c r="I2629" s="5">
        <f>VLOOKUP(F2629,'Set up'!$A$2:$C$50,3,FALSE)</f>
        <v>120</v>
      </c>
      <c r="J2629" s="5">
        <f>VLOOKUP(F2629,'Set up'!$A$2:$D$50,4,FALSE)</f>
        <v>120</v>
      </c>
      <c r="K2629" s="4">
        <f t="shared" si="868"/>
        <v>45450</v>
      </c>
      <c r="L2629" s="5">
        <f t="shared" si="869"/>
        <v>6</v>
      </c>
      <c r="M2629" s="5">
        <f t="shared" si="870"/>
        <v>2024</v>
      </c>
      <c r="N2629" s="6">
        <v>1740</v>
      </c>
      <c r="P2629" s="6">
        <f t="shared" si="872"/>
        <v>1740</v>
      </c>
      <c r="Q2629" s="7">
        <f t="shared" si="873"/>
        <v>4277159.45</v>
      </c>
      <c r="R2629" s="44" t="str">
        <f>VLOOKUP(F2629,'Set up'!$A$2:$E$50,5,FALSE)</f>
        <v>Trsf</v>
      </c>
    </row>
    <row r="2630" spans="1:18" x14ac:dyDescent="0.35">
      <c r="A2630" s="4">
        <v>45330</v>
      </c>
      <c r="B2630" s="5">
        <f t="shared" si="866"/>
        <v>2</v>
      </c>
      <c r="C2630" s="5">
        <f t="shared" si="867"/>
        <v>2024</v>
      </c>
      <c r="D2630" s="5" t="s">
        <v>2419</v>
      </c>
      <c r="E2630" s="5" t="str">
        <f>VLOOKUP(F2630,'Set up'!$A$2:$C$50,2,FALSE)</f>
        <v>C00000010</v>
      </c>
      <c r="F2630" s="1" t="s">
        <v>62</v>
      </c>
      <c r="G2630" s="90" t="s">
        <v>792</v>
      </c>
      <c r="H2630" s="5">
        <v>5</v>
      </c>
      <c r="I2630" s="5">
        <f>VLOOKUP(F2630,'Set up'!$A$2:$C$50,3,FALSE)</f>
        <v>120</v>
      </c>
      <c r="J2630" s="5">
        <f>VLOOKUP(F2630,'Set up'!$A$2:$D$50,4,FALSE)</f>
        <v>120</v>
      </c>
      <c r="K2630" s="4">
        <f t="shared" si="868"/>
        <v>45450</v>
      </c>
      <c r="L2630" s="5">
        <f t="shared" si="869"/>
        <v>6</v>
      </c>
      <c r="M2630" s="5">
        <f t="shared" si="870"/>
        <v>2024</v>
      </c>
      <c r="N2630" s="6">
        <v>287.5</v>
      </c>
      <c r="P2630" s="6">
        <f t="shared" si="872"/>
        <v>287.5</v>
      </c>
      <c r="Q2630" s="7">
        <f t="shared" si="873"/>
        <v>4277446.95</v>
      </c>
      <c r="R2630" s="44" t="str">
        <f>VLOOKUP(F2630,'Set up'!$A$2:$E$50,5,FALSE)</f>
        <v>Trsf</v>
      </c>
    </row>
    <row r="2631" spans="1:18" x14ac:dyDescent="0.35">
      <c r="A2631" s="4">
        <v>45330</v>
      </c>
      <c r="B2631" s="5">
        <f t="shared" si="866"/>
        <v>2</v>
      </c>
      <c r="C2631" s="5">
        <f t="shared" si="867"/>
        <v>2024</v>
      </c>
      <c r="D2631" s="5" t="s">
        <v>2419</v>
      </c>
      <c r="E2631" s="5" t="str">
        <f>VLOOKUP(F2631,'Set up'!$A$2:$C$50,2,FALSE)</f>
        <v>C00000010</v>
      </c>
      <c r="F2631" s="1" t="s">
        <v>62</v>
      </c>
      <c r="G2631" s="11" t="s">
        <v>46</v>
      </c>
      <c r="H2631" s="5">
        <v>4</v>
      </c>
      <c r="I2631" s="5">
        <f>VLOOKUP(F2631,'Set up'!$A$2:$C$50,3,FALSE)</f>
        <v>120</v>
      </c>
      <c r="J2631" s="5">
        <f>VLOOKUP(F2631,'Set up'!$A$2:$D$50,4,FALSE)</f>
        <v>120</v>
      </c>
      <c r="K2631" s="4">
        <f t="shared" si="868"/>
        <v>45450</v>
      </c>
      <c r="L2631" s="5">
        <f t="shared" si="869"/>
        <v>6</v>
      </c>
      <c r="M2631" s="5">
        <f t="shared" si="870"/>
        <v>2024</v>
      </c>
      <c r="N2631" s="6">
        <v>440</v>
      </c>
      <c r="P2631" s="6">
        <f t="shared" si="872"/>
        <v>440</v>
      </c>
      <c r="Q2631" s="7">
        <f t="shared" si="873"/>
        <v>4277886.95</v>
      </c>
      <c r="R2631" s="44" t="str">
        <f>VLOOKUP(F2631,'Set up'!$A$2:$E$50,5,FALSE)</f>
        <v>Trsf</v>
      </c>
    </row>
    <row r="2632" spans="1:18" x14ac:dyDescent="0.35">
      <c r="A2632" s="4">
        <v>45330</v>
      </c>
      <c r="B2632" s="5">
        <f t="shared" si="866"/>
        <v>2</v>
      </c>
      <c r="C2632" s="5">
        <f t="shared" si="867"/>
        <v>2024</v>
      </c>
      <c r="D2632" s="5" t="s">
        <v>2419</v>
      </c>
      <c r="E2632" s="5" t="str">
        <f>VLOOKUP(F2632,'Set up'!$A$2:$C$50,2,FALSE)</f>
        <v>C00000010</v>
      </c>
      <c r="F2632" s="1" t="s">
        <v>62</v>
      </c>
      <c r="G2632" s="90" t="s">
        <v>945</v>
      </c>
      <c r="H2632" s="5">
        <v>1</v>
      </c>
      <c r="I2632" s="5">
        <f>VLOOKUP(F2632,'Set up'!$A$2:$C$50,3,FALSE)</f>
        <v>120</v>
      </c>
      <c r="J2632" s="5">
        <f>VLOOKUP(F2632,'Set up'!$A$2:$D$50,4,FALSE)</f>
        <v>120</v>
      </c>
      <c r="K2632" s="4">
        <f t="shared" si="868"/>
        <v>45450</v>
      </c>
      <c r="L2632" s="5">
        <f t="shared" si="869"/>
        <v>6</v>
      </c>
      <c r="M2632" s="5">
        <f t="shared" si="870"/>
        <v>2024</v>
      </c>
      <c r="N2632" s="6">
        <v>420</v>
      </c>
      <c r="P2632" s="6">
        <f t="shared" si="872"/>
        <v>420</v>
      </c>
      <c r="Q2632" s="7">
        <f t="shared" si="873"/>
        <v>4278306.95</v>
      </c>
      <c r="R2632" s="44" t="str">
        <f>VLOOKUP(F2632,'Set up'!$A$2:$E$50,5,FALSE)</f>
        <v>Trsf</v>
      </c>
    </row>
    <row r="2633" spans="1:18" x14ac:dyDescent="0.35">
      <c r="A2633" s="4">
        <v>45330</v>
      </c>
      <c r="B2633" s="5">
        <f t="shared" ref="B2633:B2674" si="874">MONTH(A2633)</f>
        <v>2</v>
      </c>
      <c r="C2633" s="5">
        <f t="shared" ref="C2633:C2674" si="875">YEAR(A2633)</f>
        <v>2024</v>
      </c>
      <c r="D2633" s="5" t="s">
        <v>2419</v>
      </c>
      <c r="E2633" s="5" t="str">
        <f>VLOOKUP(F2633,'Set up'!$A$2:$C$50,2,FALSE)</f>
        <v>C00000010</v>
      </c>
      <c r="F2633" s="1" t="s">
        <v>62</v>
      </c>
      <c r="G2633" s="90" t="s">
        <v>947</v>
      </c>
      <c r="H2633" s="5">
        <v>4</v>
      </c>
      <c r="I2633" s="5">
        <f>VLOOKUP(F2633,'Set up'!$A$2:$C$50,3,FALSE)</f>
        <v>120</v>
      </c>
      <c r="J2633" s="5">
        <f>VLOOKUP(F2633,'Set up'!$A$2:$D$50,4,FALSE)</f>
        <v>120</v>
      </c>
      <c r="K2633" s="4">
        <f t="shared" ref="K2633:K2675" si="876">A2633+J2633</f>
        <v>45450</v>
      </c>
      <c r="L2633" s="5">
        <f t="shared" ref="L2633:L2674" si="877">MONTH(K2633)</f>
        <v>6</v>
      </c>
      <c r="M2633" s="5">
        <f t="shared" ref="M2633:M2674" si="878">YEAR(K2633)</f>
        <v>2024</v>
      </c>
      <c r="N2633" s="6">
        <v>220</v>
      </c>
      <c r="P2633" s="6">
        <f t="shared" si="872"/>
        <v>220</v>
      </c>
      <c r="Q2633" s="7">
        <f t="shared" si="873"/>
        <v>4278526.95</v>
      </c>
      <c r="R2633" s="44" t="str">
        <f>VLOOKUP(F2633,'Set up'!$A$2:$E$50,5,FALSE)</f>
        <v>Trsf</v>
      </c>
    </row>
    <row r="2634" spans="1:18" x14ac:dyDescent="0.35">
      <c r="A2634" s="4">
        <v>45337</v>
      </c>
      <c r="B2634" s="5">
        <f t="shared" si="874"/>
        <v>2</v>
      </c>
      <c r="C2634" s="5">
        <f t="shared" si="875"/>
        <v>2024</v>
      </c>
      <c r="D2634" s="5" t="s">
        <v>2420</v>
      </c>
      <c r="E2634" s="5" t="str">
        <f>VLOOKUP(F2634,'Set up'!$A$2:$C$50,2,FALSE)</f>
        <v>C00000019</v>
      </c>
      <c r="F2634" s="1" t="s">
        <v>401</v>
      </c>
      <c r="G2634" s="90" t="s">
        <v>720</v>
      </c>
      <c r="H2634" s="5">
        <v>1</v>
      </c>
      <c r="I2634" s="5" t="str">
        <f>VLOOKUP(F2634,'Set up'!$A$2:$C$50,3,FALSE)</f>
        <v>Cash</v>
      </c>
      <c r="J2634" s="5">
        <f>VLOOKUP(F2634,'Set up'!$A$2:$D$50,4,FALSE)</f>
        <v>0</v>
      </c>
      <c r="K2634" s="4">
        <f t="shared" si="876"/>
        <v>45337</v>
      </c>
      <c r="L2634" s="5">
        <f t="shared" si="877"/>
        <v>2</v>
      </c>
      <c r="M2634" s="5">
        <f t="shared" si="878"/>
        <v>2024</v>
      </c>
      <c r="N2634" s="98">
        <v>1738</v>
      </c>
      <c r="P2634" s="6">
        <f t="shared" si="872"/>
        <v>1738</v>
      </c>
      <c r="Q2634" s="7">
        <f t="shared" si="873"/>
        <v>4280264.95</v>
      </c>
      <c r="R2634" s="44" t="str">
        <f>VLOOKUP(F2634,'Set up'!$A$2:$E$50,5,FALSE)</f>
        <v>Trsf</v>
      </c>
    </row>
    <row r="2635" spans="1:18" x14ac:dyDescent="0.35">
      <c r="A2635" s="4">
        <v>45337</v>
      </c>
      <c r="B2635" s="5">
        <f t="shared" si="874"/>
        <v>2</v>
      </c>
      <c r="C2635" s="5">
        <f t="shared" si="875"/>
        <v>2024</v>
      </c>
      <c r="D2635" s="5" t="s">
        <v>2420</v>
      </c>
      <c r="E2635" s="5" t="str">
        <f>VLOOKUP(F2635,'Set up'!$A$2:$C$50,2,FALSE)</f>
        <v>C00000019</v>
      </c>
      <c r="F2635" s="1" t="s">
        <v>401</v>
      </c>
      <c r="G2635" s="90" t="s">
        <v>2215</v>
      </c>
      <c r="H2635" s="5">
        <v>1</v>
      </c>
      <c r="I2635" s="5" t="str">
        <f>VLOOKUP(F2635,'Set up'!$A$2:$C$50,3,FALSE)</f>
        <v>Cash</v>
      </c>
      <c r="J2635" s="5">
        <f>VLOOKUP(F2635,'Set up'!$A$2:$D$50,4,FALSE)</f>
        <v>0</v>
      </c>
      <c r="K2635" s="4">
        <f t="shared" si="876"/>
        <v>45337</v>
      </c>
      <c r="L2635" s="5">
        <f t="shared" si="877"/>
        <v>2</v>
      </c>
      <c r="M2635" s="5">
        <f t="shared" si="878"/>
        <v>2024</v>
      </c>
      <c r="N2635" s="98">
        <v>405</v>
      </c>
      <c r="P2635" s="6">
        <f t="shared" si="872"/>
        <v>405</v>
      </c>
      <c r="Q2635" s="7">
        <f t="shared" si="873"/>
        <v>4280669.95</v>
      </c>
      <c r="R2635" s="44" t="str">
        <f>VLOOKUP(F2635,'Set up'!$A$2:$E$50,5,FALSE)</f>
        <v>Trsf</v>
      </c>
    </row>
    <row r="2636" spans="1:18" x14ac:dyDescent="0.35">
      <c r="A2636" s="4">
        <v>45337</v>
      </c>
      <c r="B2636" s="5">
        <f t="shared" si="874"/>
        <v>2</v>
      </c>
      <c r="C2636" s="5">
        <f t="shared" si="875"/>
        <v>2024</v>
      </c>
      <c r="D2636" s="5" t="s">
        <v>2420</v>
      </c>
      <c r="E2636" s="5" t="str">
        <f>VLOOKUP(F2636,'Set up'!$A$2:$C$50,2,FALSE)</f>
        <v>C00000019</v>
      </c>
      <c r="F2636" s="1" t="s">
        <v>401</v>
      </c>
      <c r="G2636" s="90" t="s">
        <v>792</v>
      </c>
      <c r="H2636" s="5">
        <v>3</v>
      </c>
      <c r="I2636" s="5" t="str">
        <f>VLOOKUP(F2636,'Set up'!$A$2:$C$50,3,FALSE)</f>
        <v>Cash</v>
      </c>
      <c r="J2636" s="5">
        <f>VLOOKUP(F2636,'Set up'!$A$2:$D$50,4,FALSE)</f>
        <v>0</v>
      </c>
      <c r="K2636" s="4">
        <f t="shared" si="876"/>
        <v>45337</v>
      </c>
      <c r="L2636" s="5">
        <f t="shared" si="877"/>
        <v>2</v>
      </c>
      <c r="M2636" s="5">
        <f t="shared" si="878"/>
        <v>2024</v>
      </c>
      <c r="N2636" s="6">
        <v>187.5</v>
      </c>
      <c r="P2636" s="6">
        <f t="shared" si="872"/>
        <v>187.5</v>
      </c>
      <c r="Q2636" s="7">
        <f t="shared" si="873"/>
        <v>4280857.45</v>
      </c>
      <c r="R2636" s="44" t="str">
        <f>VLOOKUP(F2636,'Set up'!$A$2:$E$50,5,FALSE)</f>
        <v>Trsf</v>
      </c>
    </row>
    <row r="2637" spans="1:18" x14ac:dyDescent="0.35">
      <c r="A2637" s="4">
        <v>45337</v>
      </c>
      <c r="B2637" s="5">
        <f t="shared" si="874"/>
        <v>2</v>
      </c>
      <c r="C2637" s="5">
        <f t="shared" si="875"/>
        <v>2024</v>
      </c>
      <c r="D2637" s="5" t="s">
        <v>2420</v>
      </c>
      <c r="E2637" s="5" t="str">
        <f>VLOOKUP(F2637,'Set up'!$A$2:$C$50,2,FALSE)</f>
        <v>C00000019</v>
      </c>
      <c r="F2637" s="1" t="s">
        <v>401</v>
      </c>
      <c r="G2637" s="90" t="s">
        <v>1470</v>
      </c>
      <c r="H2637" s="5">
        <v>1</v>
      </c>
      <c r="I2637" s="5" t="str">
        <f>VLOOKUP(F2637,'Set up'!$A$2:$C$50,3,FALSE)</f>
        <v>Cash</v>
      </c>
      <c r="J2637" s="5">
        <f>VLOOKUP(F2637,'Set up'!$A$2:$D$50,4,FALSE)</f>
        <v>0</v>
      </c>
      <c r="K2637" s="4">
        <f t="shared" si="876"/>
        <v>45337</v>
      </c>
      <c r="L2637" s="5">
        <f t="shared" si="877"/>
        <v>2</v>
      </c>
      <c r="M2637" s="5">
        <f t="shared" si="878"/>
        <v>2024</v>
      </c>
      <c r="N2637" s="6">
        <v>390</v>
      </c>
      <c r="P2637" s="6">
        <f t="shared" si="872"/>
        <v>390</v>
      </c>
      <c r="Q2637" s="7">
        <f t="shared" si="873"/>
        <v>4281247.45</v>
      </c>
      <c r="R2637" s="44" t="str">
        <f>VLOOKUP(F2637,'Set up'!$A$2:$E$50,5,FALSE)</f>
        <v>Trsf</v>
      </c>
    </row>
    <row r="2638" spans="1:18" x14ac:dyDescent="0.35">
      <c r="A2638" s="4">
        <v>45337</v>
      </c>
      <c r="B2638" s="5">
        <f t="shared" si="874"/>
        <v>2</v>
      </c>
      <c r="C2638" s="5">
        <f t="shared" si="875"/>
        <v>2024</v>
      </c>
      <c r="D2638" s="5" t="s">
        <v>2421</v>
      </c>
      <c r="E2638" s="5" t="str">
        <f>VLOOKUP(F2638,'Set up'!$A$2:$C$50,2,FALSE)</f>
        <v>C00000010</v>
      </c>
      <c r="F2638" s="1" t="s">
        <v>62</v>
      </c>
      <c r="G2638" s="95" t="s">
        <v>792</v>
      </c>
      <c r="H2638" s="5">
        <v>5</v>
      </c>
      <c r="I2638" s="5">
        <f>VLOOKUP(F2638,'Set up'!$A$2:$C$50,3,FALSE)</f>
        <v>120</v>
      </c>
      <c r="J2638" s="5">
        <f>VLOOKUP(F2638,'Set up'!$A$2:$D$50,4,FALSE)</f>
        <v>120</v>
      </c>
      <c r="K2638" s="4">
        <f t="shared" si="876"/>
        <v>45457</v>
      </c>
      <c r="L2638" s="5">
        <f t="shared" si="877"/>
        <v>6</v>
      </c>
      <c r="M2638" s="5">
        <f t="shared" si="878"/>
        <v>2024</v>
      </c>
      <c r="N2638" s="6">
        <v>287.5</v>
      </c>
      <c r="P2638" s="6">
        <f t="shared" si="872"/>
        <v>287.5</v>
      </c>
      <c r="Q2638" s="7">
        <f t="shared" si="873"/>
        <v>4281534.95</v>
      </c>
      <c r="R2638" s="44" t="str">
        <f>VLOOKUP(F2638,'Set up'!$A$2:$E$50,5,FALSE)</f>
        <v>Trsf</v>
      </c>
    </row>
    <row r="2639" spans="1:18" x14ac:dyDescent="0.35">
      <c r="A2639" s="4">
        <v>45337</v>
      </c>
      <c r="B2639" s="5">
        <f t="shared" si="874"/>
        <v>2</v>
      </c>
      <c r="C2639" s="5">
        <f t="shared" si="875"/>
        <v>2024</v>
      </c>
      <c r="D2639" s="5" t="s">
        <v>2421</v>
      </c>
      <c r="E2639" s="5" t="str">
        <f>VLOOKUP(F2639,'Set up'!$A$2:$C$50,2,FALSE)</f>
        <v>C00000010</v>
      </c>
      <c r="F2639" s="1" t="s">
        <v>62</v>
      </c>
      <c r="G2639" s="90" t="s">
        <v>945</v>
      </c>
      <c r="H2639" s="5">
        <v>1</v>
      </c>
      <c r="I2639" s="5">
        <f>VLOOKUP(F2639,'Set up'!$A$2:$C$50,3,FALSE)</f>
        <v>120</v>
      </c>
      <c r="J2639" s="5">
        <f>VLOOKUP(F2639,'Set up'!$A$2:$D$50,4,FALSE)</f>
        <v>120</v>
      </c>
      <c r="K2639" s="4">
        <f t="shared" si="876"/>
        <v>45457</v>
      </c>
      <c r="L2639" s="5">
        <f t="shared" si="877"/>
        <v>6</v>
      </c>
      <c r="M2639" s="5">
        <f t="shared" si="878"/>
        <v>2024</v>
      </c>
      <c r="N2639" s="6">
        <v>420</v>
      </c>
      <c r="P2639" s="6">
        <f t="shared" si="872"/>
        <v>420</v>
      </c>
      <c r="Q2639" s="7">
        <f t="shared" si="873"/>
        <v>4281954.95</v>
      </c>
      <c r="R2639" s="44" t="str">
        <f>VLOOKUP(F2639,'Set up'!$A$2:$E$50,5,FALSE)</f>
        <v>Trsf</v>
      </c>
    </row>
    <row r="2640" spans="1:18" x14ac:dyDescent="0.35">
      <c r="A2640" s="4">
        <v>45338</v>
      </c>
      <c r="B2640" s="5">
        <f t="shared" si="874"/>
        <v>2</v>
      </c>
      <c r="C2640" s="5">
        <f t="shared" si="875"/>
        <v>2024</v>
      </c>
      <c r="D2640" s="5" t="s">
        <v>2422</v>
      </c>
      <c r="E2640" s="5" t="str">
        <f>VLOOKUP(F2640,'Set up'!$A$2:$C$50,2,FALSE)</f>
        <v>C00000021</v>
      </c>
      <c r="F2640" s="1" t="s">
        <v>492</v>
      </c>
      <c r="G2640" s="107" t="s">
        <v>67</v>
      </c>
      <c r="H2640" s="5">
        <v>1</v>
      </c>
      <c r="I2640" s="5" t="str">
        <f>VLOOKUP(F2640,'Set up'!$A$2:$C$50,3,FALSE)</f>
        <v>Cash</v>
      </c>
      <c r="J2640" s="5">
        <f>VLOOKUP(F2640,'Set up'!$A$2:$D$50,4,FALSE)</f>
        <v>0</v>
      </c>
      <c r="K2640" s="4">
        <f t="shared" si="876"/>
        <v>45338</v>
      </c>
      <c r="L2640" s="5">
        <f t="shared" si="877"/>
        <v>2</v>
      </c>
      <c r="M2640" s="5">
        <f t="shared" si="878"/>
        <v>2024</v>
      </c>
      <c r="N2640" s="96">
        <v>1738</v>
      </c>
      <c r="P2640" s="6">
        <f t="shared" si="872"/>
        <v>1738</v>
      </c>
      <c r="Q2640" s="7">
        <f t="shared" si="873"/>
        <v>4283692.95</v>
      </c>
      <c r="R2640" s="44" t="str">
        <f>VLOOKUP(F2640,'Set up'!$A$2:$E$50,5,FALSE)</f>
        <v>PD Chq</v>
      </c>
    </row>
    <row r="2641" spans="1:18" x14ac:dyDescent="0.35">
      <c r="A2641" s="4">
        <v>45338</v>
      </c>
      <c r="B2641" s="5">
        <f t="shared" si="874"/>
        <v>2</v>
      </c>
      <c r="C2641" s="5">
        <f t="shared" si="875"/>
        <v>2024</v>
      </c>
      <c r="D2641" s="5" t="s">
        <v>2422</v>
      </c>
      <c r="E2641" s="5" t="str">
        <f>VLOOKUP(F2641,'Set up'!$A$2:$C$50,2,FALSE)</f>
        <v>C00000021</v>
      </c>
      <c r="F2641" s="1" t="s">
        <v>492</v>
      </c>
      <c r="G2641" s="99" t="s">
        <v>2218</v>
      </c>
      <c r="H2641" s="5">
        <v>1</v>
      </c>
      <c r="I2641" s="5" t="str">
        <f>VLOOKUP(F2641,'Set up'!$A$2:$C$50,3,FALSE)</f>
        <v>Cash</v>
      </c>
      <c r="J2641" s="5">
        <f>VLOOKUP(F2641,'Set up'!$A$2:$D$50,4,FALSE)</f>
        <v>0</v>
      </c>
      <c r="K2641" s="4">
        <f t="shared" si="876"/>
        <v>45338</v>
      </c>
      <c r="L2641" s="5">
        <f t="shared" si="877"/>
        <v>2</v>
      </c>
      <c r="M2641" s="5">
        <f t="shared" si="878"/>
        <v>2024</v>
      </c>
      <c r="N2641" s="96">
        <v>259.60000000000002</v>
      </c>
      <c r="P2641" s="6">
        <f t="shared" si="872"/>
        <v>259.60000000000002</v>
      </c>
      <c r="Q2641" s="7">
        <f t="shared" si="873"/>
        <v>4283952.55</v>
      </c>
      <c r="R2641" s="44" t="str">
        <f>VLOOKUP(F2641,'Set up'!$A$2:$E$50,5,FALSE)</f>
        <v>PD Chq</v>
      </c>
    </row>
    <row r="2642" spans="1:18" x14ac:dyDescent="0.35">
      <c r="A2642" s="4">
        <v>45338</v>
      </c>
      <c r="B2642" s="5">
        <f t="shared" si="874"/>
        <v>2</v>
      </c>
      <c r="C2642" s="5">
        <f t="shared" si="875"/>
        <v>2024</v>
      </c>
      <c r="D2642" s="5" t="s">
        <v>2422</v>
      </c>
      <c r="E2642" s="5" t="str">
        <f>VLOOKUP(F2642,'Set up'!$A$2:$C$50,2,FALSE)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up'!$A$2:$C$50,3,FALSE)</f>
        <v>Cash</v>
      </c>
      <c r="J2642" s="5">
        <f>VLOOKUP(F2642,'Set up'!$A$2:$D$50,4,FALSE)</f>
        <v>0</v>
      </c>
      <c r="K2642" s="4">
        <f t="shared" si="876"/>
        <v>45338</v>
      </c>
      <c r="L2642" s="5">
        <f t="shared" si="877"/>
        <v>2</v>
      </c>
      <c r="M2642" s="5">
        <f t="shared" si="878"/>
        <v>2024</v>
      </c>
      <c r="N2642" s="96">
        <v>95</v>
      </c>
      <c r="P2642" s="6">
        <f t="shared" si="872"/>
        <v>95</v>
      </c>
      <c r="Q2642" s="7">
        <f t="shared" si="873"/>
        <v>4284047.55</v>
      </c>
      <c r="R2642" s="44" t="str">
        <f>VLOOKUP(F2642,'Set up'!$A$2:$E$50,5,FALSE)</f>
        <v>PD Chq</v>
      </c>
    </row>
    <row r="2643" spans="1:18" x14ac:dyDescent="0.35">
      <c r="A2643" s="4">
        <v>45338</v>
      </c>
      <c r="B2643" s="5">
        <f t="shared" si="874"/>
        <v>2</v>
      </c>
      <c r="C2643" s="5">
        <f t="shared" si="875"/>
        <v>2024</v>
      </c>
      <c r="D2643" s="5" t="s">
        <v>2422</v>
      </c>
      <c r="E2643" s="5" t="str">
        <f>VLOOKUP(F2643,'Set up'!$A$2:$C$50,2,FALSE)</f>
        <v>C00000021</v>
      </c>
      <c r="F2643" s="1" t="s">
        <v>492</v>
      </c>
      <c r="G2643" s="90" t="s">
        <v>1111</v>
      </c>
      <c r="H2643" s="5">
        <v>5</v>
      </c>
      <c r="I2643" s="5" t="str">
        <f>VLOOKUP(F2643,'Set up'!$A$2:$C$50,3,FALSE)</f>
        <v>Cash</v>
      </c>
      <c r="J2643" s="5">
        <f>VLOOKUP(F2643,'Set up'!$A$2:$D$50,4,FALSE)</f>
        <v>0</v>
      </c>
      <c r="K2643" s="4">
        <f t="shared" si="876"/>
        <v>45338</v>
      </c>
      <c r="L2643" s="5">
        <f t="shared" si="877"/>
        <v>2</v>
      </c>
      <c r="M2643" s="5">
        <f t="shared" si="878"/>
        <v>2024</v>
      </c>
      <c r="N2643" s="6">
        <v>312.5</v>
      </c>
      <c r="P2643" s="6">
        <f t="shared" si="872"/>
        <v>312.5</v>
      </c>
      <c r="Q2643" s="7">
        <f t="shared" si="873"/>
        <v>4284360.05</v>
      </c>
      <c r="R2643" s="44" t="str">
        <f>VLOOKUP(F2643,'Set up'!$A$2:$E$50,5,FALSE)</f>
        <v>PD Chq</v>
      </c>
    </row>
    <row r="2644" spans="1:18" x14ac:dyDescent="0.35">
      <c r="A2644" s="4">
        <v>45341</v>
      </c>
      <c r="B2644" s="5">
        <f t="shared" si="874"/>
        <v>2</v>
      </c>
      <c r="C2644" s="5">
        <f t="shared" si="875"/>
        <v>2024</v>
      </c>
      <c r="D2644" s="5" t="s">
        <v>2423</v>
      </c>
      <c r="E2644" s="5" t="str">
        <f>VLOOKUP(F2644,'Set up'!$A$2:$C$50,2,FALSE)</f>
        <v>C00000042</v>
      </c>
      <c r="F2644" s="1" t="s">
        <v>2014</v>
      </c>
      <c r="G2644" s="103" t="s">
        <v>1111</v>
      </c>
      <c r="H2644" s="5">
        <v>2</v>
      </c>
      <c r="I2644" s="5" t="str">
        <f>VLOOKUP(F2644,'Set up'!$A$2:$C$50,3,FALSE)</f>
        <v>Cash</v>
      </c>
      <c r="J2644" s="5">
        <f>VLOOKUP(F2644,'Set up'!$A$2:$D$50,4,FALSE)</f>
        <v>0</v>
      </c>
      <c r="K2644" s="4">
        <f t="shared" si="876"/>
        <v>45341</v>
      </c>
      <c r="L2644" s="5">
        <f t="shared" si="877"/>
        <v>2</v>
      </c>
      <c r="M2644" s="5">
        <f t="shared" si="878"/>
        <v>2024</v>
      </c>
      <c r="N2644" s="6">
        <v>125</v>
      </c>
      <c r="P2644" s="6">
        <f t="shared" si="872"/>
        <v>125</v>
      </c>
      <c r="Q2644" s="7">
        <f t="shared" si="873"/>
        <v>4284485.05</v>
      </c>
      <c r="R2644" s="44" t="str">
        <f>VLOOKUP(F2644,'Set up'!$A$2:$E$50,5,FALSE)</f>
        <v>Trsf</v>
      </c>
    </row>
    <row r="2645" spans="1:18" x14ac:dyDescent="0.35">
      <c r="A2645" s="4">
        <v>45342</v>
      </c>
      <c r="B2645" s="5">
        <f t="shared" si="874"/>
        <v>2</v>
      </c>
      <c r="C2645" s="5">
        <f t="shared" si="875"/>
        <v>2024</v>
      </c>
      <c r="D2645" s="5" t="s">
        <v>2424</v>
      </c>
      <c r="E2645" s="5" t="str">
        <f>VLOOKUP(F2645,'Set up'!$A$2:$C$50,2,FALSE)</f>
        <v>C00000042</v>
      </c>
      <c r="F2645" s="1" t="s">
        <v>2014</v>
      </c>
      <c r="G2645" s="103" t="s">
        <v>1734</v>
      </c>
      <c r="H2645" s="5">
        <v>2</v>
      </c>
      <c r="I2645" s="5" t="str">
        <f>VLOOKUP(F2645,'Set up'!$A$2:$C$50,3,FALSE)</f>
        <v>Cash</v>
      </c>
      <c r="J2645" s="5">
        <f>VLOOKUP(F2645,'Set up'!$A$2:$D$50,4,FALSE)</f>
        <v>0</v>
      </c>
      <c r="K2645" s="4">
        <f t="shared" si="876"/>
        <v>45342</v>
      </c>
      <c r="L2645" s="5">
        <f t="shared" si="877"/>
        <v>2</v>
      </c>
      <c r="M2645" s="5">
        <f t="shared" si="878"/>
        <v>2024</v>
      </c>
      <c r="N2645" s="6">
        <v>3212</v>
      </c>
      <c r="P2645" s="6">
        <f t="shared" ref="P2645:P2675" si="879">SUM(N2645+O2645)</f>
        <v>3212</v>
      </c>
      <c r="Q2645" s="7">
        <f t="shared" si="873"/>
        <v>4287697.05</v>
      </c>
      <c r="R2645" s="44" t="str">
        <f>VLOOKUP(F2645,'Set up'!$A$2:$E$50,5,FALSE)</f>
        <v>Trsf</v>
      </c>
    </row>
    <row r="2646" spans="1:18" x14ac:dyDescent="0.35">
      <c r="A2646" s="4">
        <v>45342</v>
      </c>
      <c r="B2646" s="5">
        <f t="shared" si="874"/>
        <v>2</v>
      </c>
      <c r="C2646" s="5">
        <f t="shared" si="875"/>
        <v>2024</v>
      </c>
      <c r="D2646" s="5" t="s">
        <v>2424</v>
      </c>
      <c r="E2646" s="5" t="str">
        <f>VLOOKUP(F2646,'Set up'!$A$2:$C$50,2,FALSE)</f>
        <v>C00000042</v>
      </c>
      <c r="F2646" s="1" t="s">
        <v>2014</v>
      </c>
      <c r="G2646" s="90" t="s">
        <v>914</v>
      </c>
      <c r="H2646" s="5">
        <v>15</v>
      </c>
      <c r="I2646" s="5" t="str">
        <f>VLOOKUP(F2646,'Set up'!$A$2:$C$50,3,FALSE)</f>
        <v>Cash</v>
      </c>
      <c r="J2646" s="5">
        <f>VLOOKUP(F2646,'Set up'!$A$2:$D$50,4,FALSE)</f>
        <v>0</v>
      </c>
      <c r="K2646" s="4">
        <f t="shared" si="876"/>
        <v>45342</v>
      </c>
      <c r="L2646" s="5">
        <f t="shared" si="877"/>
        <v>2</v>
      </c>
      <c r="M2646" s="5">
        <f t="shared" si="878"/>
        <v>2024</v>
      </c>
      <c r="N2646" s="6">
        <v>2610</v>
      </c>
      <c r="P2646" s="6">
        <f t="shared" si="879"/>
        <v>2610</v>
      </c>
      <c r="Q2646" s="7">
        <f t="shared" si="873"/>
        <v>4290307.05</v>
      </c>
      <c r="R2646" s="44" t="str">
        <f>VLOOKUP(F2646,'Set up'!$A$2:$E$50,5,FALSE)</f>
        <v>Trsf</v>
      </c>
    </row>
    <row r="2647" spans="1:18" x14ac:dyDescent="0.35">
      <c r="A2647" s="4">
        <v>45342</v>
      </c>
      <c r="B2647" s="5">
        <f t="shared" si="874"/>
        <v>2</v>
      </c>
      <c r="C2647" s="5">
        <f t="shared" si="875"/>
        <v>2024</v>
      </c>
      <c r="D2647" s="5" t="s">
        <v>2424</v>
      </c>
      <c r="E2647" s="5" t="str">
        <f>VLOOKUP(F2647,'Set up'!$A$2:$C$50,2,FALSE)</f>
        <v>C00000042</v>
      </c>
      <c r="F2647" s="1" t="s">
        <v>2014</v>
      </c>
      <c r="G2647" s="90" t="s">
        <v>1923</v>
      </c>
      <c r="H2647" s="5">
        <v>2</v>
      </c>
      <c r="I2647" s="5" t="str">
        <f>VLOOKUP(F2647,'Set up'!$A$2:$C$50,3,FALSE)</f>
        <v>Cash</v>
      </c>
      <c r="J2647" s="5">
        <f>VLOOKUP(F2647,'Set up'!$A$2:$D$50,4,FALSE)</f>
        <v>0</v>
      </c>
      <c r="K2647" s="4">
        <f t="shared" si="876"/>
        <v>45342</v>
      </c>
      <c r="L2647" s="5">
        <f t="shared" si="877"/>
        <v>2</v>
      </c>
      <c r="M2647" s="5">
        <f t="shared" si="878"/>
        <v>2024</v>
      </c>
      <c r="N2647" s="6">
        <v>468</v>
      </c>
      <c r="P2647" s="6">
        <f t="shared" si="879"/>
        <v>468</v>
      </c>
      <c r="Q2647" s="7">
        <f t="shared" si="873"/>
        <v>4290775.05</v>
      </c>
      <c r="R2647" s="44" t="str">
        <f>VLOOKUP(F2647,'Set up'!$A$2:$E$50,5,FALSE)</f>
        <v>Trsf</v>
      </c>
    </row>
    <row r="2648" spans="1:18" x14ac:dyDescent="0.35">
      <c r="A2648" s="4">
        <v>45342</v>
      </c>
      <c r="B2648" s="5">
        <f t="shared" si="874"/>
        <v>2</v>
      </c>
      <c r="C2648" s="5">
        <f t="shared" si="875"/>
        <v>2024</v>
      </c>
      <c r="D2648" s="5" t="s">
        <v>2424</v>
      </c>
      <c r="E2648" s="5" t="str">
        <f>VLOOKUP(F2648,'Set up'!$A$2:$C$50,2,FALSE)</f>
        <v>C00000042</v>
      </c>
      <c r="F2648" s="1" t="s">
        <v>2014</v>
      </c>
      <c r="G2648" s="90" t="s">
        <v>1062</v>
      </c>
      <c r="H2648" s="5">
        <v>4</v>
      </c>
      <c r="I2648" s="5" t="str">
        <f>VLOOKUP(F2648,'Set up'!$A$2:$C$50,3,FALSE)</f>
        <v>Cash</v>
      </c>
      <c r="J2648" s="5">
        <f>VLOOKUP(F2648,'Set up'!$A$2:$D$50,4,FALSE)</f>
        <v>0</v>
      </c>
      <c r="K2648" s="4">
        <f t="shared" si="876"/>
        <v>45342</v>
      </c>
      <c r="L2648" s="5">
        <f t="shared" si="877"/>
        <v>2</v>
      </c>
      <c r="M2648" s="5">
        <f t="shared" si="878"/>
        <v>2024</v>
      </c>
      <c r="N2648" s="6">
        <v>380</v>
      </c>
      <c r="P2648" s="6">
        <f t="shared" si="879"/>
        <v>380</v>
      </c>
      <c r="Q2648" s="7">
        <f t="shared" si="873"/>
        <v>4291155.05</v>
      </c>
      <c r="R2648" s="44" t="str">
        <f>VLOOKUP(F2648,'Set up'!$A$2:$E$50,5,FALSE)</f>
        <v>Trsf</v>
      </c>
    </row>
    <row r="2649" spans="1:18" x14ac:dyDescent="0.35">
      <c r="A2649" s="4">
        <v>45342</v>
      </c>
      <c r="B2649" s="5">
        <f t="shared" si="874"/>
        <v>2</v>
      </c>
      <c r="C2649" s="5">
        <f t="shared" si="875"/>
        <v>2024</v>
      </c>
      <c r="D2649" s="5" t="s">
        <v>2424</v>
      </c>
      <c r="E2649" s="5" t="str">
        <f>VLOOKUP(F2649,'Set up'!$A$2:$C$50,2,FALSE)</f>
        <v>C00000042</v>
      </c>
      <c r="F2649" s="1" t="s">
        <v>2014</v>
      </c>
      <c r="G2649" s="90" t="s">
        <v>2004</v>
      </c>
      <c r="H2649" s="5">
        <v>1</v>
      </c>
      <c r="I2649" s="5" t="str">
        <f>VLOOKUP(F2649,'Set up'!$A$2:$C$50,3,FALSE)</f>
        <v>Cash</v>
      </c>
      <c r="J2649" s="5">
        <f>VLOOKUP(F2649,'Set up'!$A$2:$D$50,4,FALSE)</f>
        <v>0</v>
      </c>
      <c r="K2649" s="4">
        <f t="shared" si="876"/>
        <v>45342</v>
      </c>
      <c r="L2649" s="5">
        <f t="shared" si="877"/>
        <v>2</v>
      </c>
      <c r="M2649" s="5">
        <f t="shared" si="878"/>
        <v>2024</v>
      </c>
      <c r="N2649" s="6">
        <v>900</v>
      </c>
      <c r="P2649" s="6">
        <f t="shared" si="879"/>
        <v>900</v>
      </c>
      <c r="Q2649" s="7">
        <f t="shared" si="873"/>
        <v>4292055.05</v>
      </c>
      <c r="R2649" s="44" t="str">
        <f>VLOOKUP(F2649,'Set up'!$A$2:$E$50,5,FALSE)</f>
        <v>Trsf</v>
      </c>
    </row>
    <row r="2650" spans="1:18" x14ac:dyDescent="0.35">
      <c r="A2650" s="4">
        <v>45342</v>
      </c>
      <c r="B2650" s="5">
        <f t="shared" si="874"/>
        <v>2</v>
      </c>
      <c r="C2650" s="5">
        <f t="shared" si="875"/>
        <v>2024</v>
      </c>
      <c r="D2650" s="5" t="s">
        <v>2424</v>
      </c>
      <c r="E2650" s="5" t="str">
        <f>VLOOKUP(F2650,'Set up'!$A$2:$C$50,2,FALSE)</f>
        <v>C00000042</v>
      </c>
      <c r="F2650" s="1" t="s">
        <v>2014</v>
      </c>
      <c r="G2650" s="99" t="s">
        <v>46</v>
      </c>
      <c r="H2650" s="5">
        <v>1</v>
      </c>
      <c r="I2650" s="5" t="str">
        <f>VLOOKUP(F2650,'Set up'!$A$2:$C$50,3,FALSE)</f>
        <v>Cash</v>
      </c>
      <c r="J2650" s="5">
        <f>VLOOKUP(F2650,'Set up'!$A$2:$D$50,4,FALSE)</f>
        <v>0</v>
      </c>
      <c r="K2650" s="4">
        <f t="shared" si="876"/>
        <v>45342</v>
      </c>
      <c r="L2650" s="5">
        <f t="shared" si="877"/>
        <v>2</v>
      </c>
      <c r="M2650" s="5">
        <f t="shared" si="878"/>
        <v>2024</v>
      </c>
      <c r="N2650" s="6">
        <v>110</v>
      </c>
      <c r="P2650" s="6">
        <f t="shared" si="879"/>
        <v>110</v>
      </c>
      <c r="Q2650" s="7">
        <f t="shared" si="873"/>
        <v>4292165.05</v>
      </c>
      <c r="R2650" s="44" t="str">
        <f>VLOOKUP(F2650,'Set up'!$A$2:$E$50,5,FALSE)</f>
        <v>Trsf</v>
      </c>
    </row>
    <row r="2651" spans="1:18" x14ac:dyDescent="0.35">
      <c r="A2651" s="4">
        <v>45342</v>
      </c>
      <c r="B2651" s="5">
        <f t="shared" si="874"/>
        <v>2</v>
      </c>
      <c r="C2651" s="5">
        <f t="shared" si="875"/>
        <v>2024</v>
      </c>
      <c r="D2651" s="5" t="s">
        <v>2425</v>
      </c>
      <c r="E2651" s="5" t="str">
        <f>VLOOKUP(F2651,'Set up'!$A$2:$C$50,2,FALSE)</f>
        <v>C00000026</v>
      </c>
      <c r="F2651" s="1" t="s">
        <v>785</v>
      </c>
      <c r="G2651" s="95" t="s">
        <v>1400</v>
      </c>
      <c r="H2651" s="5">
        <v>2</v>
      </c>
      <c r="I2651" s="5" t="str">
        <f>VLOOKUP(F2651,'Set up'!$A$2:$C$50,3,FALSE)</f>
        <v>Cash</v>
      </c>
      <c r="J2651" s="5">
        <f>VLOOKUP(F2651,'Set up'!$A$2:$D$50,4,FALSE)</f>
        <v>0</v>
      </c>
      <c r="K2651" s="4">
        <f t="shared" si="876"/>
        <v>45342</v>
      </c>
      <c r="L2651" s="5">
        <f t="shared" si="877"/>
        <v>2</v>
      </c>
      <c r="M2651" s="5">
        <f t="shared" si="878"/>
        <v>2024</v>
      </c>
      <c r="N2651" s="6">
        <v>350</v>
      </c>
      <c r="P2651" s="6">
        <f t="shared" si="879"/>
        <v>350</v>
      </c>
      <c r="Q2651" s="7">
        <f t="shared" si="873"/>
        <v>4292515.05</v>
      </c>
      <c r="R2651" s="44" t="str">
        <f>VLOOKUP(F2651,'Set up'!$A$2:$E$50,5,FALSE)</f>
        <v>Trsf</v>
      </c>
    </row>
    <row r="2652" spans="1:18" x14ac:dyDescent="0.35">
      <c r="A2652" s="4">
        <v>45342</v>
      </c>
      <c r="B2652" s="5">
        <f t="shared" si="874"/>
        <v>2</v>
      </c>
      <c r="C2652" s="5">
        <f t="shared" si="875"/>
        <v>2024</v>
      </c>
      <c r="D2652" s="5" t="s">
        <v>2425</v>
      </c>
      <c r="E2652" s="5" t="str">
        <f>VLOOKUP(F2652,'Set up'!$A$2:$C$50,2,FALSE)</f>
        <v>C00000026</v>
      </c>
      <c r="F2652" s="1" t="s">
        <v>785</v>
      </c>
      <c r="G2652" s="90" t="s">
        <v>1130</v>
      </c>
      <c r="H2652" s="5">
        <v>1</v>
      </c>
      <c r="I2652" s="5" t="str">
        <f>VLOOKUP(F2652,'Set up'!$A$2:$C$50,3,FALSE)</f>
        <v>Cash</v>
      </c>
      <c r="J2652" s="5">
        <f>VLOOKUP(F2652,'Set up'!$A$2:$D$50,4,FALSE)</f>
        <v>0</v>
      </c>
      <c r="K2652" s="4">
        <f t="shared" si="876"/>
        <v>45342</v>
      </c>
      <c r="L2652" s="5">
        <f t="shared" si="877"/>
        <v>2</v>
      </c>
      <c r="M2652" s="5">
        <f t="shared" si="878"/>
        <v>2024</v>
      </c>
      <c r="N2652" s="6">
        <v>50</v>
      </c>
      <c r="P2652" s="6">
        <f t="shared" si="879"/>
        <v>50</v>
      </c>
      <c r="Q2652" s="7">
        <f t="shared" si="873"/>
        <v>4292565.05</v>
      </c>
      <c r="R2652" s="44" t="str">
        <f>VLOOKUP(F2652,'Set up'!$A$2:$E$50,5,FALSE)</f>
        <v>Trsf</v>
      </c>
    </row>
    <row r="2653" spans="1:18" x14ac:dyDescent="0.35">
      <c r="A2653" s="4">
        <v>45342</v>
      </c>
      <c r="B2653" s="5">
        <f t="shared" si="874"/>
        <v>2</v>
      </c>
      <c r="C2653" s="5">
        <f t="shared" si="875"/>
        <v>2024</v>
      </c>
      <c r="D2653" s="5" t="s">
        <v>2426</v>
      </c>
      <c r="E2653" s="5" t="e">
        <f>VLOOKUP(F2653,'Set up'!$A$2:$C$50,2,FALSE)</f>
        <v>#N/A</v>
      </c>
      <c r="F2653" s="1" t="s">
        <v>2427</v>
      </c>
      <c r="G2653" s="103" t="s">
        <v>2211</v>
      </c>
      <c r="H2653" s="5">
        <v>1</v>
      </c>
      <c r="I2653" s="5" t="e">
        <f>VLOOKUP(F2653,'Set up'!$A$2:$C$50,3,FALSE)</f>
        <v>#N/A</v>
      </c>
      <c r="J2653" s="5" t="e">
        <f>VLOOKUP(F2653,'Set up'!$A$2:$D$50,4,FALSE)</f>
        <v>#N/A</v>
      </c>
      <c r="K2653" s="4" t="e">
        <f t="shared" si="876"/>
        <v>#N/A</v>
      </c>
      <c r="L2653" s="5" t="e">
        <f t="shared" si="877"/>
        <v>#N/A</v>
      </c>
      <c r="M2653" s="5" t="e">
        <f t="shared" si="878"/>
        <v>#N/A</v>
      </c>
      <c r="N2653" s="96">
        <v>575</v>
      </c>
      <c r="P2653" s="6">
        <f t="shared" si="879"/>
        <v>575</v>
      </c>
      <c r="Q2653" s="7">
        <f t="shared" si="873"/>
        <v>4293140.05</v>
      </c>
      <c r="R2653" s="44" t="e">
        <f>VLOOKUP(F2653,'Set up'!$A$2:$E$50,5,FALSE)</f>
        <v>#N/A</v>
      </c>
    </row>
    <row r="2654" spans="1:18" x14ac:dyDescent="0.35">
      <c r="A2654" s="4">
        <v>45342</v>
      </c>
      <c r="B2654" s="5">
        <f t="shared" si="874"/>
        <v>2</v>
      </c>
      <c r="C2654" s="5">
        <f t="shared" si="875"/>
        <v>2024</v>
      </c>
      <c r="D2654" s="5" t="s">
        <v>2426</v>
      </c>
      <c r="E2654" s="5" t="e">
        <f>VLOOKUP(F2654,'Set up'!$A$2:$C$50,2,FALSE)</f>
        <v>#N/A</v>
      </c>
      <c r="F2654" s="1" t="s">
        <v>2427</v>
      </c>
      <c r="G2654" s="103" t="s">
        <v>2428</v>
      </c>
      <c r="H2654" s="5">
        <v>1</v>
      </c>
      <c r="I2654" s="5" t="e">
        <f>VLOOKUP(F2654,'Set up'!$A$2:$C$50,3,FALSE)</f>
        <v>#N/A</v>
      </c>
      <c r="J2654" s="5" t="e">
        <f>VLOOKUP(F2654,'Set up'!$A$2:$D$50,4,FALSE)</f>
        <v>#N/A</v>
      </c>
      <c r="K2654" s="4" t="e">
        <f t="shared" si="876"/>
        <v>#N/A</v>
      </c>
      <c r="L2654" s="5" t="e">
        <f t="shared" si="877"/>
        <v>#N/A</v>
      </c>
      <c r="M2654" s="5" t="e">
        <f t="shared" si="878"/>
        <v>#N/A</v>
      </c>
      <c r="N2654" s="96">
        <v>48</v>
      </c>
      <c r="P2654" s="6">
        <f t="shared" si="879"/>
        <v>48</v>
      </c>
      <c r="Q2654" s="7">
        <f t="shared" si="873"/>
        <v>4293188.05</v>
      </c>
      <c r="R2654" s="44" t="e">
        <f>VLOOKUP(F2654,'Set up'!$A$2:$E$50,5,FALSE)</f>
        <v>#N/A</v>
      </c>
    </row>
    <row r="2655" spans="1:18" x14ac:dyDescent="0.35">
      <c r="A2655" s="4">
        <v>45343</v>
      </c>
      <c r="B2655" s="5">
        <f t="shared" si="874"/>
        <v>2</v>
      </c>
      <c r="C2655" s="5">
        <f t="shared" si="875"/>
        <v>2024</v>
      </c>
      <c r="D2655" s="5" t="s">
        <v>2429</v>
      </c>
      <c r="E2655" s="5" t="str">
        <f>VLOOKUP(F2655,'Set up'!$A$2:$C$50,2,FALSE)</f>
        <v>C00000044</v>
      </c>
      <c r="F2655" s="1" t="s">
        <v>2213</v>
      </c>
      <c r="G2655" s="120" t="s">
        <v>2371</v>
      </c>
      <c r="H2655" s="5">
        <v>1</v>
      </c>
      <c r="I2655" s="5" t="str">
        <f>VLOOKUP(F2655,'Set up'!$A$2:$C$50,3,FALSE)</f>
        <v>Cash</v>
      </c>
      <c r="J2655" s="5">
        <f>VLOOKUP(F2655,'Set up'!$A$2:$D$50,4,FALSE)</f>
        <v>0</v>
      </c>
      <c r="K2655" s="4">
        <f t="shared" si="876"/>
        <v>45343</v>
      </c>
      <c r="L2655" s="5">
        <f t="shared" si="877"/>
        <v>2</v>
      </c>
      <c r="M2655" s="5">
        <f t="shared" si="878"/>
        <v>2024</v>
      </c>
      <c r="N2655" s="6">
        <v>1606</v>
      </c>
      <c r="P2655" s="6">
        <f t="shared" si="879"/>
        <v>1606</v>
      </c>
      <c r="Q2655" s="7">
        <f t="shared" si="873"/>
        <v>4294794.05</v>
      </c>
      <c r="R2655" s="44" t="str">
        <f>VLOOKUP(F2655,'Set up'!$A$2:$E$50,5,FALSE)</f>
        <v>Trsf</v>
      </c>
    </row>
    <row r="2656" spans="1:18" x14ac:dyDescent="0.35">
      <c r="A2656" s="4">
        <v>45343</v>
      </c>
      <c r="B2656" s="5">
        <f t="shared" si="874"/>
        <v>2</v>
      </c>
      <c r="C2656" s="5">
        <f t="shared" si="875"/>
        <v>2024</v>
      </c>
      <c r="D2656" s="5" t="s">
        <v>2429</v>
      </c>
      <c r="E2656" s="5" t="str">
        <f>VLOOKUP(F2656,'Set up'!$A$2:$C$50,2,FALSE)</f>
        <v>C00000044</v>
      </c>
      <c r="F2656" s="1" t="s">
        <v>2213</v>
      </c>
      <c r="G2656" s="121" t="s">
        <v>2372</v>
      </c>
      <c r="H2656" s="5">
        <v>3</v>
      </c>
      <c r="I2656" s="5" t="str">
        <f>VLOOKUP(F2656,'Set up'!$A$2:$C$50,3,FALSE)</f>
        <v>Cash</v>
      </c>
      <c r="J2656" s="5">
        <f>VLOOKUP(F2656,'Set up'!$A$2:$D$50,4,FALSE)</f>
        <v>0</v>
      </c>
      <c r="K2656" s="4">
        <f t="shared" si="876"/>
        <v>45343</v>
      </c>
      <c r="L2656" s="5">
        <f t="shared" si="877"/>
        <v>2</v>
      </c>
      <c r="M2656" s="5">
        <f t="shared" si="878"/>
        <v>2024</v>
      </c>
      <c r="N2656" s="6">
        <v>630</v>
      </c>
      <c r="P2656" s="6">
        <f t="shared" si="879"/>
        <v>630</v>
      </c>
      <c r="Q2656" s="7">
        <f t="shared" ref="Q2656:Q2675" si="880">SUM(Q2655+N2656)</f>
        <v>4295424.05</v>
      </c>
      <c r="R2656" s="44" t="str">
        <f>VLOOKUP(F2656,'Set up'!$A$2:$E$50,5,FALSE)</f>
        <v>Trsf</v>
      </c>
    </row>
    <row r="2657" spans="1:18" x14ac:dyDescent="0.35">
      <c r="A2657" s="4">
        <v>45344</v>
      </c>
      <c r="B2657" s="5">
        <f t="shared" si="874"/>
        <v>2</v>
      </c>
      <c r="C2657" s="5">
        <f t="shared" si="875"/>
        <v>2024</v>
      </c>
      <c r="D2657" s="5" t="s">
        <v>2430</v>
      </c>
      <c r="E2657" s="5" t="str">
        <f>VLOOKUP(F2657,'Set up'!$A$2:$C$50,2,FALSE)</f>
        <v>C00000009</v>
      </c>
      <c r="F2657" s="1" t="s">
        <v>58</v>
      </c>
      <c r="G2657" s="11" t="s">
        <v>95</v>
      </c>
      <c r="H2657" s="5">
        <v>2</v>
      </c>
      <c r="I2657" s="5">
        <f>VLOOKUP(F2657,'Set up'!$A$2:$C$50,3,FALSE)</f>
        <v>60</v>
      </c>
      <c r="J2657" s="5">
        <f>VLOOKUP(F2657,'Set up'!$A$2:$D$50,4,FALSE)</f>
        <v>60</v>
      </c>
      <c r="K2657" s="4">
        <f t="shared" si="876"/>
        <v>45404</v>
      </c>
      <c r="L2657" s="5">
        <f t="shared" si="877"/>
        <v>4</v>
      </c>
      <c r="M2657" s="5">
        <f t="shared" si="878"/>
        <v>2024</v>
      </c>
      <c r="N2657" s="6">
        <v>3212</v>
      </c>
      <c r="P2657" s="6">
        <f t="shared" si="879"/>
        <v>3212</v>
      </c>
      <c r="Q2657" s="7">
        <f t="shared" si="880"/>
        <v>4298636.05</v>
      </c>
      <c r="R2657" s="44" t="str">
        <f>VLOOKUP(F2657,'Set up'!$A$2:$E$50,5,FALSE)</f>
        <v>Chq</v>
      </c>
    </row>
    <row r="2658" spans="1:18" x14ac:dyDescent="0.35">
      <c r="A2658" s="4">
        <v>45344</v>
      </c>
      <c r="B2658" s="5">
        <f t="shared" si="874"/>
        <v>2</v>
      </c>
      <c r="C2658" s="5">
        <f t="shared" si="875"/>
        <v>2024</v>
      </c>
      <c r="D2658" s="5" t="s">
        <v>2430</v>
      </c>
      <c r="E2658" s="5" t="str">
        <f>VLOOKUP(F2658,'Set up'!$A$2:$C$50,2,FALSE)</f>
        <v>C00000009</v>
      </c>
      <c r="F2658" s="1" t="s">
        <v>58</v>
      </c>
      <c r="G2658" s="11" t="s">
        <v>617</v>
      </c>
      <c r="H2658" s="5">
        <v>1</v>
      </c>
      <c r="I2658" s="5">
        <f>VLOOKUP(F2658,'Set up'!$A$2:$C$50,3,FALSE)</f>
        <v>60</v>
      </c>
      <c r="J2658" s="5">
        <f>VLOOKUP(F2658,'Set up'!$A$2:$D$50,4,FALSE)</f>
        <v>60</v>
      </c>
      <c r="K2658" s="4">
        <f t="shared" si="876"/>
        <v>45404</v>
      </c>
      <c r="L2658" s="5">
        <f t="shared" si="877"/>
        <v>4</v>
      </c>
      <c r="M2658" s="5">
        <f t="shared" si="878"/>
        <v>2024</v>
      </c>
      <c r="N2658" s="6">
        <v>1606</v>
      </c>
      <c r="P2658" s="6">
        <f t="shared" si="879"/>
        <v>1606</v>
      </c>
      <c r="Q2658" s="7">
        <f t="shared" si="880"/>
        <v>4300242.05</v>
      </c>
      <c r="R2658" s="44" t="str">
        <f>VLOOKUP(F2658,'Set up'!$A$2:$E$50,5,FALSE)</f>
        <v>Chq</v>
      </c>
    </row>
    <row r="2659" spans="1:18" x14ac:dyDescent="0.35">
      <c r="A2659" s="4">
        <v>45344</v>
      </c>
      <c r="B2659" s="5">
        <f t="shared" si="874"/>
        <v>2</v>
      </c>
      <c r="C2659" s="5">
        <f t="shared" si="875"/>
        <v>2024</v>
      </c>
      <c r="D2659" s="5" t="s">
        <v>2430</v>
      </c>
      <c r="E2659" s="5" t="str">
        <f>VLOOKUP(F2659,'Set up'!$A$2:$C$50,2,FALSE)</f>
        <v>C00000009</v>
      </c>
      <c r="F2659" s="1" t="s">
        <v>58</v>
      </c>
      <c r="G2659" s="89" t="s">
        <v>1412</v>
      </c>
      <c r="H2659" s="5">
        <v>2</v>
      </c>
      <c r="I2659" s="5">
        <f>VLOOKUP(F2659,'Set up'!$A$2:$C$50,3,FALSE)</f>
        <v>60</v>
      </c>
      <c r="J2659" s="5">
        <f>VLOOKUP(F2659,'Set up'!$A$2:$D$50,4,FALSE)</f>
        <v>60</v>
      </c>
      <c r="K2659" s="4">
        <f t="shared" si="876"/>
        <v>45404</v>
      </c>
      <c r="L2659" s="5">
        <f t="shared" si="877"/>
        <v>4</v>
      </c>
      <c r="M2659" s="5">
        <f t="shared" si="878"/>
        <v>2024</v>
      </c>
      <c r="N2659" s="6">
        <v>626.4</v>
      </c>
      <c r="P2659" s="6">
        <f t="shared" si="879"/>
        <v>626.4</v>
      </c>
      <c r="Q2659" s="7">
        <f t="shared" si="880"/>
        <v>4300868.45</v>
      </c>
      <c r="R2659" s="44" t="str">
        <f>VLOOKUP(F2659,'Set up'!$A$2:$E$50,5,FALSE)</f>
        <v>Chq</v>
      </c>
    </row>
    <row r="2660" spans="1:18" x14ac:dyDescent="0.35">
      <c r="A2660" s="4">
        <v>45344</v>
      </c>
      <c r="B2660" s="5">
        <f t="shared" si="874"/>
        <v>2</v>
      </c>
      <c r="C2660" s="5">
        <f t="shared" si="875"/>
        <v>2024</v>
      </c>
      <c r="D2660" s="5" t="s">
        <v>2430</v>
      </c>
      <c r="E2660" s="5" t="str">
        <f>VLOOKUP(F2660,'Set up'!$A$2:$C$50,2,FALSE)</f>
        <v>C00000009</v>
      </c>
      <c r="F2660" s="1" t="s">
        <v>58</v>
      </c>
      <c r="G2660" s="90" t="s">
        <v>46</v>
      </c>
      <c r="H2660" s="5">
        <v>4</v>
      </c>
      <c r="I2660" s="5">
        <f>VLOOKUP(F2660,'Set up'!$A$2:$C$50,3,FALSE)</f>
        <v>60</v>
      </c>
      <c r="J2660" s="5">
        <f>VLOOKUP(F2660,'Set up'!$A$2:$D$50,4,FALSE)</f>
        <v>60</v>
      </c>
      <c r="K2660" s="4">
        <f t="shared" si="876"/>
        <v>45404</v>
      </c>
      <c r="L2660" s="5">
        <f t="shared" si="877"/>
        <v>4</v>
      </c>
      <c r="M2660" s="5">
        <f t="shared" si="878"/>
        <v>2024</v>
      </c>
      <c r="N2660" s="6">
        <v>440</v>
      </c>
      <c r="P2660" s="6">
        <f t="shared" si="879"/>
        <v>440</v>
      </c>
      <c r="Q2660" s="7">
        <f t="shared" si="880"/>
        <v>4301308.45</v>
      </c>
      <c r="R2660" s="44" t="str">
        <f>VLOOKUP(F2660,'Set up'!$A$2:$E$50,5,FALSE)</f>
        <v>Chq</v>
      </c>
    </row>
    <row r="2661" spans="1:18" x14ac:dyDescent="0.35">
      <c r="A2661" s="4">
        <v>45345</v>
      </c>
      <c r="B2661" s="5">
        <f t="shared" si="874"/>
        <v>2</v>
      </c>
      <c r="C2661" s="5">
        <f t="shared" si="875"/>
        <v>2024</v>
      </c>
      <c r="D2661" s="5" t="s">
        <v>2431</v>
      </c>
      <c r="E2661" s="5" t="str">
        <f>VLOOKUP(F2661,'Set up'!$A$2:$C$50,2,FALSE)</f>
        <v>C00000019</v>
      </c>
      <c r="F2661" s="1" t="s">
        <v>401</v>
      </c>
      <c r="G2661" s="90" t="s">
        <v>95</v>
      </c>
      <c r="H2661" s="5">
        <v>1</v>
      </c>
      <c r="I2661" s="5" t="str">
        <f>VLOOKUP(F2661,'Set up'!$A$2:$C$50,3,FALSE)</f>
        <v>Cash</v>
      </c>
      <c r="J2661" s="5">
        <f>VLOOKUP(F2661,'Set up'!$A$2:$D$50,4,FALSE)</f>
        <v>0</v>
      </c>
      <c r="K2661" s="4">
        <f t="shared" si="876"/>
        <v>45345</v>
      </c>
      <c r="L2661" s="5">
        <f t="shared" si="877"/>
        <v>2</v>
      </c>
      <c r="M2661" s="5">
        <f t="shared" si="878"/>
        <v>2024</v>
      </c>
      <c r="N2661" s="98">
        <v>1738</v>
      </c>
      <c r="P2661" s="6">
        <f t="shared" si="879"/>
        <v>1738</v>
      </c>
      <c r="Q2661" s="7">
        <f t="shared" si="880"/>
        <v>4303046.45</v>
      </c>
      <c r="R2661" s="44" t="str">
        <f>VLOOKUP(F2661,'Set up'!$A$2:$E$50,5,FALSE)</f>
        <v>Trsf</v>
      </c>
    </row>
    <row r="2662" spans="1:18" ht="19.25" customHeight="1" x14ac:dyDescent="0.35">
      <c r="A2662" s="4">
        <v>45345</v>
      </c>
      <c r="B2662" s="5">
        <f t="shared" si="874"/>
        <v>2</v>
      </c>
      <c r="C2662" s="5">
        <f t="shared" si="875"/>
        <v>2024</v>
      </c>
      <c r="D2662" s="5" t="s">
        <v>2431</v>
      </c>
      <c r="E2662" s="5" t="str">
        <f>VLOOKUP(F2662,'Set up'!$A$2:$C$50,2,FALSE)</f>
        <v>C00000019</v>
      </c>
      <c r="F2662" s="1" t="s">
        <v>401</v>
      </c>
      <c r="G2662" s="90" t="s">
        <v>2215</v>
      </c>
      <c r="H2662" s="5">
        <v>1</v>
      </c>
      <c r="I2662" s="5" t="str">
        <f>VLOOKUP(F2662,'Set up'!$A$2:$C$50,3,FALSE)</f>
        <v>Cash</v>
      </c>
      <c r="J2662" s="5">
        <f>VLOOKUP(F2662,'Set up'!$A$2:$D$50,4,FALSE)</f>
        <v>0</v>
      </c>
      <c r="K2662" s="4">
        <f t="shared" si="876"/>
        <v>45345</v>
      </c>
      <c r="L2662" s="5">
        <f t="shared" si="877"/>
        <v>2</v>
      </c>
      <c r="M2662" s="5">
        <f t="shared" si="878"/>
        <v>2024</v>
      </c>
      <c r="N2662" s="98">
        <v>405</v>
      </c>
      <c r="P2662" s="6">
        <f t="shared" si="879"/>
        <v>405</v>
      </c>
      <c r="Q2662" s="7">
        <f t="shared" si="880"/>
        <v>4303451.45</v>
      </c>
      <c r="R2662" s="44" t="str">
        <f>VLOOKUP(F2662,'Set up'!$A$2:$E$50,5,FALSE)</f>
        <v>Trsf</v>
      </c>
    </row>
    <row r="2663" spans="1:18" x14ac:dyDescent="0.35">
      <c r="A2663" s="4">
        <v>45345</v>
      </c>
      <c r="B2663" s="5">
        <f t="shared" si="874"/>
        <v>2</v>
      </c>
      <c r="C2663" s="5">
        <f t="shared" si="875"/>
        <v>2024</v>
      </c>
      <c r="D2663" s="5" t="s">
        <v>2431</v>
      </c>
      <c r="E2663" s="5" t="str">
        <f>VLOOKUP(F2663,'Set up'!$A$2:$C$50,2,FALSE)</f>
        <v>C00000019</v>
      </c>
      <c r="F2663" s="1" t="s">
        <v>401</v>
      </c>
      <c r="G2663" s="90" t="s">
        <v>792</v>
      </c>
      <c r="H2663" s="5">
        <v>3</v>
      </c>
      <c r="I2663" s="5" t="str">
        <f>VLOOKUP(F2663,'Set up'!$A$2:$C$50,3,FALSE)</f>
        <v>Cash</v>
      </c>
      <c r="J2663" s="5">
        <f>VLOOKUP(F2663,'Set up'!$A$2:$D$50,4,FALSE)</f>
        <v>0</v>
      </c>
      <c r="K2663" s="4">
        <f t="shared" si="876"/>
        <v>45345</v>
      </c>
      <c r="L2663" s="5">
        <f t="shared" si="877"/>
        <v>2</v>
      </c>
      <c r="M2663" s="5">
        <f t="shared" si="878"/>
        <v>2024</v>
      </c>
      <c r="N2663" s="6">
        <v>187.5</v>
      </c>
      <c r="P2663" s="6">
        <f t="shared" si="879"/>
        <v>187.5</v>
      </c>
      <c r="Q2663" s="7">
        <f t="shared" si="880"/>
        <v>4303638.95</v>
      </c>
      <c r="R2663" s="44" t="str">
        <f>VLOOKUP(F2663,'Set up'!$A$2:$E$50,5,FALSE)</f>
        <v>Trsf</v>
      </c>
    </row>
    <row r="2664" spans="1:18" x14ac:dyDescent="0.35">
      <c r="A2664" s="4">
        <v>45345</v>
      </c>
      <c r="B2664" s="5">
        <f t="shared" si="874"/>
        <v>2</v>
      </c>
      <c r="C2664" s="5">
        <f t="shared" si="875"/>
        <v>2024</v>
      </c>
      <c r="D2664" s="5" t="s">
        <v>2431</v>
      </c>
      <c r="E2664" s="5" t="str">
        <f>VLOOKUP(F2664,'Set up'!$A$2:$C$50,2,FALSE)</f>
        <v>C00000019</v>
      </c>
      <c r="F2664" s="1" t="s">
        <v>401</v>
      </c>
      <c r="G2664" s="90" t="s">
        <v>945</v>
      </c>
      <c r="H2664" s="5">
        <v>1</v>
      </c>
      <c r="I2664" s="5" t="str">
        <f>VLOOKUP(F2664,'Set up'!$A$2:$C$50,3,FALSE)</f>
        <v>Cash</v>
      </c>
      <c r="J2664" s="5">
        <f>VLOOKUP(F2664,'Set up'!$A$2:$D$50,4,FALSE)</f>
        <v>0</v>
      </c>
      <c r="K2664" s="4">
        <f t="shared" si="876"/>
        <v>45345</v>
      </c>
      <c r="L2664" s="5">
        <f t="shared" si="877"/>
        <v>2</v>
      </c>
      <c r="M2664" s="5">
        <f t="shared" si="878"/>
        <v>2024</v>
      </c>
      <c r="N2664" s="98">
        <v>420</v>
      </c>
      <c r="P2664" s="6">
        <f t="shared" si="879"/>
        <v>420</v>
      </c>
      <c r="Q2664" s="7">
        <f t="shared" si="880"/>
        <v>4304058.95</v>
      </c>
      <c r="R2664" s="44" t="str">
        <f>VLOOKUP(F2664,'Set up'!$A$2:$E$50,5,FALSE)</f>
        <v>Trsf</v>
      </c>
    </row>
    <row r="2665" spans="1:18" x14ac:dyDescent="0.35">
      <c r="A2665" s="4">
        <v>45345</v>
      </c>
      <c r="B2665" s="5">
        <f t="shared" si="874"/>
        <v>2</v>
      </c>
      <c r="C2665" s="5">
        <f t="shared" si="875"/>
        <v>2024</v>
      </c>
      <c r="D2665" s="5" t="s">
        <v>2431</v>
      </c>
      <c r="E2665" s="5" t="str">
        <f>VLOOKUP(F2665,'Set up'!$A$2:$C$50,2,FALSE)</f>
        <v>C00000019</v>
      </c>
      <c r="F2665" s="1" t="s">
        <v>401</v>
      </c>
      <c r="G2665" s="90" t="s">
        <v>2432</v>
      </c>
      <c r="H2665" s="5">
        <v>1</v>
      </c>
      <c r="I2665" s="5" t="str">
        <f>VLOOKUP(F2665,'Set up'!$A$2:$C$50,3,FALSE)</f>
        <v>Cash</v>
      </c>
      <c r="J2665" s="5">
        <f>VLOOKUP(F2665,'Set up'!$A$2:$D$50,4,FALSE)</f>
        <v>0</v>
      </c>
      <c r="K2665" s="4">
        <f t="shared" si="876"/>
        <v>45345</v>
      </c>
      <c r="L2665" s="5">
        <f t="shared" si="877"/>
        <v>2</v>
      </c>
      <c r="M2665" s="5">
        <f t="shared" si="878"/>
        <v>2024</v>
      </c>
      <c r="N2665" s="98">
        <v>150</v>
      </c>
      <c r="P2665" s="6">
        <f t="shared" si="879"/>
        <v>150</v>
      </c>
      <c r="Q2665" s="7">
        <f t="shared" si="880"/>
        <v>4304208.95</v>
      </c>
      <c r="R2665" s="44" t="str">
        <f>VLOOKUP(F2665,'Set up'!$A$2:$E$50,5,FALSE)</f>
        <v>Trsf</v>
      </c>
    </row>
    <row r="2666" spans="1:18" x14ac:dyDescent="0.35">
      <c r="A2666" s="4">
        <v>45345</v>
      </c>
      <c r="B2666" s="5">
        <f t="shared" si="874"/>
        <v>2</v>
      </c>
      <c r="C2666" s="5">
        <f t="shared" si="875"/>
        <v>2024</v>
      </c>
      <c r="D2666" s="5" t="s">
        <v>2431</v>
      </c>
      <c r="E2666" s="5" t="str">
        <f>VLOOKUP(F2666,'Set up'!$A$2:$C$50,2,FALSE)</f>
        <v>C00000019</v>
      </c>
      <c r="F2666" s="1" t="s">
        <v>401</v>
      </c>
      <c r="G2666" s="89" t="s">
        <v>1661</v>
      </c>
      <c r="H2666" s="5">
        <v>1</v>
      </c>
      <c r="I2666" s="5" t="str">
        <f>VLOOKUP(F2666,'Set up'!$A$2:$C$50,3,FALSE)</f>
        <v>Cash</v>
      </c>
      <c r="J2666" s="5">
        <f>VLOOKUP(F2666,'Set up'!$A$2:$D$50,4,FALSE)</f>
        <v>0</v>
      </c>
      <c r="K2666" s="4">
        <f t="shared" si="876"/>
        <v>45345</v>
      </c>
      <c r="L2666" s="5">
        <f t="shared" si="877"/>
        <v>2</v>
      </c>
      <c r="M2666" s="5">
        <f t="shared" si="878"/>
        <v>2024</v>
      </c>
      <c r="N2666" s="98">
        <v>160</v>
      </c>
      <c r="P2666" s="6">
        <f t="shared" si="879"/>
        <v>160</v>
      </c>
      <c r="Q2666" s="7">
        <f t="shared" si="880"/>
        <v>4304368.95</v>
      </c>
      <c r="R2666" s="44" t="str">
        <f>VLOOKUP(F2666,'Set up'!$A$2:$E$50,5,FALSE)</f>
        <v>Trsf</v>
      </c>
    </row>
    <row r="2667" spans="1:18" x14ac:dyDescent="0.35">
      <c r="A2667" s="4">
        <v>45348</v>
      </c>
      <c r="B2667" s="5">
        <f t="shared" si="874"/>
        <v>2</v>
      </c>
      <c r="C2667" s="5">
        <f t="shared" si="875"/>
        <v>2024</v>
      </c>
      <c r="D2667" s="5" t="s">
        <v>2433</v>
      </c>
      <c r="E2667" s="5" t="str">
        <f>VLOOKUP(F2667,'Set up'!$A$2:$C$50,2,FALSE)</f>
        <v>C00000042</v>
      </c>
      <c r="F2667" s="1" t="s">
        <v>2014</v>
      </c>
      <c r="G2667" s="103" t="s">
        <v>1111</v>
      </c>
      <c r="H2667" s="5">
        <v>7</v>
      </c>
      <c r="I2667" s="5" t="str">
        <f>VLOOKUP(F2667,'Set up'!$A$2:$C$50,3,FALSE)</f>
        <v>Cash</v>
      </c>
      <c r="J2667" s="5">
        <f>VLOOKUP(F2667,'Set up'!$A$2:$D$50,4,FALSE)</f>
        <v>0</v>
      </c>
      <c r="K2667" s="4">
        <f t="shared" si="876"/>
        <v>45348</v>
      </c>
      <c r="L2667" s="5">
        <f t="shared" si="877"/>
        <v>2</v>
      </c>
      <c r="M2667" s="5">
        <f t="shared" si="878"/>
        <v>2024</v>
      </c>
      <c r="N2667" s="6">
        <v>437.5</v>
      </c>
      <c r="P2667" s="6">
        <f t="shared" si="879"/>
        <v>437.5</v>
      </c>
      <c r="Q2667" s="7">
        <f t="shared" si="880"/>
        <v>4304806.45</v>
      </c>
      <c r="R2667" s="44" t="str">
        <f>VLOOKUP(F2667,'Set up'!$A$2:$E$50,5,FALSE)</f>
        <v>Trsf</v>
      </c>
    </row>
    <row r="2668" spans="1:18" x14ac:dyDescent="0.35">
      <c r="A2668" s="4">
        <v>45348</v>
      </c>
      <c r="B2668" s="5">
        <f t="shared" si="874"/>
        <v>2</v>
      </c>
      <c r="C2668" s="5">
        <f t="shared" si="875"/>
        <v>2024</v>
      </c>
      <c r="D2668" s="5" t="s">
        <v>2434</v>
      </c>
      <c r="E2668" s="5" t="str">
        <f>VLOOKUP(F2668,'Set up'!$A$2:$C$50,2,FALSE)</f>
        <v>C00000042</v>
      </c>
      <c r="F2668" s="1" t="s">
        <v>2014</v>
      </c>
      <c r="G2668" s="103" t="s">
        <v>1734</v>
      </c>
      <c r="H2668" s="122">
        <v>7</v>
      </c>
      <c r="I2668" s="5" t="str">
        <f>VLOOKUP(F2668,'Set up'!$A$2:$C$50,3,FALSE)</f>
        <v>Cash</v>
      </c>
      <c r="J2668" s="5">
        <f>VLOOKUP(F2668,'Set up'!$A$2:$D$50,4,FALSE)</f>
        <v>0</v>
      </c>
      <c r="K2668" s="4">
        <f t="shared" si="876"/>
        <v>45348</v>
      </c>
      <c r="L2668" s="5">
        <f t="shared" si="877"/>
        <v>2</v>
      </c>
      <c r="M2668" s="5">
        <f t="shared" si="878"/>
        <v>2024</v>
      </c>
      <c r="N2668" s="6">
        <v>11121</v>
      </c>
      <c r="P2668" s="6">
        <f t="shared" si="879"/>
        <v>11121</v>
      </c>
      <c r="Q2668" s="7">
        <f t="shared" si="880"/>
        <v>4315927.45</v>
      </c>
      <c r="R2668" s="44" t="str">
        <f>VLOOKUP(F2668,'Set up'!$A$2:$E$50,5,FALSE)</f>
        <v>Trsf</v>
      </c>
    </row>
    <row r="2669" spans="1:18" x14ac:dyDescent="0.35">
      <c r="A2669" s="4">
        <v>45348</v>
      </c>
      <c r="B2669" s="5">
        <f t="shared" si="874"/>
        <v>2</v>
      </c>
      <c r="C2669" s="5">
        <f t="shared" si="875"/>
        <v>2024</v>
      </c>
      <c r="D2669" s="5" t="s">
        <v>2434</v>
      </c>
      <c r="E2669" s="5" t="str">
        <f>VLOOKUP(F2669,'Set up'!$A$2:$C$50,2,FALSE)</f>
        <v>C00000042</v>
      </c>
      <c r="F2669" s="1" t="s">
        <v>2014</v>
      </c>
      <c r="G2669" s="90" t="s">
        <v>2435</v>
      </c>
      <c r="H2669" s="122">
        <v>19</v>
      </c>
      <c r="I2669" s="5" t="str">
        <f>VLOOKUP(F2669,'Set up'!$A$2:$C$50,3,FALSE)</f>
        <v>Cash</v>
      </c>
      <c r="J2669" s="5">
        <f>VLOOKUP(F2669,'Set up'!$A$2:$D$50,4,FALSE)</f>
        <v>0</v>
      </c>
      <c r="K2669" s="4">
        <f t="shared" si="876"/>
        <v>45348</v>
      </c>
      <c r="L2669" s="5">
        <f t="shared" si="877"/>
        <v>2</v>
      </c>
      <c r="M2669" s="5">
        <f t="shared" si="878"/>
        <v>2024</v>
      </c>
      <c r="N2669" s="6">
        <v>4077.4</v>
      </c>
      <c r="P2669" s="6">
        <f t="shared" si="879"/>
        <v>4077.4</v>
      </c>
      <c r="Q2669" s="7">
        <f t="shared" si="880"/>
        <v>4320004.8500000006</v>
      </c>
      <c r="R2669" s="44" t="str">
        <f>VLOOKUP(F2669,'Set up'!$A$2:$E$50,5,FALSE)</f>
        <v>Trsf</v>
      </c>
    </row>
    <row r="2670" spans="1:18" x14ac:dyDescent="0.35">
      <c r="A2670" s="4">
        <v>45348</v>
      </c>
      <c r="B2670" s="5">
        <f t="shared" si="874"/>
        <v>2</v>
      </c>
      <c r="C2670" s="5">
        <f t="shared" si="875"/>
        <v>2024</v>
      </c>
      <c r="D2670" s="5" t="s">
        <v>2434</v>
      </c>
      <c r="E2670" s="5" t="str">
        <f>VLOOKUP(F2670,'Set up'!$A$2:$C$50,2,FALSE)</f>
        <v>C00000042</v>
      </c>
      <c r="F2670" s="1" t="s">
        <v>2014</v>
      </c>
      <c r="G2670" s="90" t="s">
        <v>1923</v>
      </c>
      <c r="H2670" s="122">
        <v>10</v>
      </c>
      <c r="I2670" s="5" t="str">
        <f>VLOOKUP(F2670,'Set up'!$A$2:$C$50,3,FALSE)</f>
        <v>Cash</v>
      </c>
      <c r="J2670" s="5">
        <f>VLOOKUP(F2670,'Set up'!$A$2:$D$50,4,FALSE)</f>
        <v>0</v>
      </c>
      <c r="K2670" s="4">
        <f t="shared" si="876"/>
        <v>45348</v>
      </c>
      <c r="L2670" s="5">
        <f t="shared" si="877"/>
        <v>2</v>
      </c>
      <c r="M2670" s="5">
        <f t="shared" si="878"/>
        <v>2024</v>
      </c>
      <c r="N2670" s="6">
        <v>2340</v>
      </c>
      <c r="P2670" s="6">
        <f t="shared" si="879"/>
        <v>2340</v>
      </c>
      <c r="Q2670" s="7">
        <f t="shared" si="880"/>
        <v>4322344.8500000006</v>
      </c>
      <c r="R2670" s="44" t="str">
        <f>VLOOKUP(F2670,'Set up'!$A$2:$E$50,5,FALSE)</f>
        <v>Trsf</v>
      </c>
    </row>
    <row r="2671" spans="1:18" x14ac:dyDescent="0.35">
      <c r="A2671" s="4">
        <v>45348</v>
      </c>
      <c r="B2671" s="5">
        <f t="shared" si="874"/>
        <v>2</v>
      </c>
      <c r="C2671" s="5">
        <f t="shared" si="875"/>
        <v>2024</v>
      </c>
      <c r="D2671" s="5" t="s">
        <v>2434</v>
      </c>
      <c r="E2671" s="5" t="str">
        <f>VLOOKUP(F2671,'Set up'!$A$2:$C$50,2,FALSE)</f>
        <v>C00000042</v>
      </c>
      <c r="F2671" s="1" t="s">
        <v>2014</v>
      </c>
      <c r="G2671" s="90" t="s">
        <v>1062</v>
      </c>
      <c r="H2671" s="122">
        <v>4</v>
      </c>
      <c r="I2671" s="5" t="str">
        <f>VLOOKUP(F2671,'Set up'!$A$2:$C$50,3,FALSE)</f>
        <v>Cash</v>
      </c>
      <c r="J2671" s="5">
        <f>VLOOKUP(F2671,'Set up'!$A$2:$D$50,4,FALSE)</f>
        <v>0</v>
      </c>
      <c r="K2671" s="4">
        <f t="shared" si="876"/>
        <v>45348</v>
      </c>
      <c r="L2671" s="5">
        <f t="shared" si="877"/>
        <v>2</v>
      </c>
      <c r="M2671" s="5">
        <f t="shared" si="878"/>
        <v>2024</v>
      </c>
      <c r="N2671" s="6">
        <v>380</v>
      </c>
      <c r="P2671" s="6">
        <f t="shared" si="879"/>
        <v>380</v>
      </c>
      <c r="Q2671" s="7">
        <f t="shared" si="880"/>
        <v>4322724.8500000006</v>
      </c>
      <c r="R2671" s="44" t="str">
        <f>VLOOKUP(F2671,'Set up'!$A$2:$E$50,5,FALSE)</f>
        <v>Trsf</v>
      </c>
    </row>
    <row r="2672" spans="1:18" x14ac:dyDescent="0.35">
      <c r="A2672" s="4">
        <v>45348</v>
      </c>
      <c r="B2672" s="5">
        <f t="shared" si="874"/>
        <v>2</v>
      </c>
      <c r="C2672" s="5">
        <f t="shared" si="875"/>
        <v>2024</v>
      </c>
      <c r="D2672" s="5" t="s">
        <v>2434</v>
      </c>
      <c r="E2672" s="5" t="str">
        <f>VLOOKUP(F2672,'Set up'!$A$2:$C$50,2,FALSE)</f>
        <v>C00000042</v>
      </c>
      <c r="F2672" s="1" t="s">
        <v>2014</v>
      </c>
      <c r="G2672" s="90" t="s">
        <v>2004</v>
      </c>
      <c r="H2672" s="122">
        <v>1</v>
      </c>
      <c r="I2672" s="5" t="str">
        <f>VLOOKUP(F2672,'Set up'!$A$2:$C$50,3,FALSE)</f>
        <v>Cash</v>
      </c>
      <c r="J2672" s="5">
        <f>VLOOKUP(F2672,'Set up'!$A$2:$D$50,4,FALSE)</f>
        <v>0</v>
      </c>
      <c r="K2672" s="4">
        <f t="shared" si="876"/>
        <v>45348</v>
      </c>
      <c r="L2672" s="5">
        <f t="shared" si="877"/>
        <v>2</v>
      </c>
      <c r="M2672" s="5">
        <f t="shared" si="878"/>
        <v>2024</v>
      </c>
      <c r="N2672" s="6">
        <v>900</v>
      </c>
      <c r="P2672" s="6">
        <f t="shared" si="879"/>
        <v>900</v>
      </c>
      <c r="Q2672" s="7">
        <f t="shared" si="880"/>
        <v>4323624.8500000006</v>
      </c>
      <c r="R2672" s="44" t="str">
        <f>VLOOKUP(F2672,'Set up'!$A$2:$E$50,5,FALSE)</f>
        <v>Trsf</v>
      </c>
    </row>
    <row r="2673" spans="1:18" x14ac:dyDescent="0.35">
      <c r="A2673" s="4">
        <v>45349</v>
      </c>
      <c r="B2673" s="5">
        <f t="shared" si="874"/>
        <v>2</v>
      </c>
      <c r="C2673" s="5">
        <f t="shared" si="875"/>
        <v>2024</v>
      </c>
      <c r="D2673" s="5" t="s">
        <v>2436</v>
      </c>
      <c r="E2673" s="5" t="str">
        <f>VLOOKUP(F2673,'Set up'!$A$2:$C$50,2,FALSE)</f>
        <v>C00000026</v>
      </c>
      <c r="F2673" s="1" t="s">
        <v>785</v>
      </c>
      <c r="G2673" s="90" t="s">
        <v>2218</v>
      </c>
      <c r="H2673" s="5">
        <v>2</v>
      </c>
      <c r="I2673" s="5" t="str">
        <f>VLOOKUP(F2673,'Set up'!$A$2:$C$50,3,FALSE)</f>
        <v>Cash</v>
      </c>
      <c r="J2673" s="5">
        <f>VLOOKUP(F2673,'Set up'!$A$2:$D$50,4,FALSE)</f>
        <v>0</v>
      </c>
      <c r="K2673" s="4">
        <f t="shared" si="876"/>
        <v>45349</v>
      </c>
      <c r="L2673" s="5">
        <f t="shared" si="877"/>
        <v>2</v>
      </c>
      <c r="M2673" s="5">
        <f t="shared" si="878"/>
        <v>2024</v>
      </c>
      <c r="N2673" s="6">
        <v>567.6</v>
      </c>
      <c r="P2673" s="6">
        <f t="shared" si="879"/>
        <v>567.6</v>
      </c>
      <c r="Q2673" s="7">
        <f t="shared" si="880"/>
        <v>4324192.45</v>
      </c>
      <c r="R2673" s="44" t="str">
        <f>VLOOKUP(F2673,'Set up'!$A$2:$E$50,5,FALSE)</f>
        <v>Trsf</v>
      </c>
    </row>
    <row r="2674" spans="1:18" x14ac:dyDescent="0.35">
      <c r="A2674" s="4">
        <v>45350</v>
      </c>
      <c r="B2674" s="5">
        <f t="shared" si="874"/>
        <v>2</v>
      </c>
      <c r="C2674" s="5">
        <f t="shared" si="875"/>
        <v>2024</v>
      </c>
      <c r="D2674" s="5" t="s">
        <v>2437</v>
      </c>
      <c r="E2674" s="5" t="str">
        <f>VLOOKUP(F2674,'Set up'!$A$2:$C$50,2,FALSE)</f>
        <v>C00000042</v>
      </c>
      <c r="F2674" s="1" t="s">
        <v>2014</v>
      </c>
      <c r="G2674" s="123" t="s">
        <v>1074</v>
      </c>
      <c r="H2674" s="5">
        <v>1</v>
      </c>
      <c r="I2674" s="5" t="str">
        <f>VLOOKUP(F2674,'Set up'!$A$2:$C$50,3,FALSE)</f>
        <v>Cash</v>
      </c>
      <c r="J2674" s="5">
        <f>VLOOKUP(F2674,'Set up'!$A$2:$D$50,4,FALSE)</f>
        <v>0</v>
      </c>
      <c r="K2674" s="4">
        <f t="shared" si="876"/>
        <v>45350</v>
      </c>
      <c r="L2674" s="5">
        <f t="shared" si="877"/>
        <v>2</v>
      </c>
      <c r="M2674" s="5">
        <f t="shared" si="878"/>
        <v>2024</v>
      </c>
      <c r="N2674" s="12">
        <v>1000</v>
      </c>
      <c r="O2674" s="12"/>
      <c r="P2674" s="12">
        <f t="shared" si="879"/>
        <v>1000</v>
      </c>
      <c r="Q2674" s="7">
        <f t="shared" si="880"/>
        <v>4325192.45</v>
      </c>
      <c r="R2674" s="44" t="str">
        <f>VLOOKUP(F2674,'Set up'!$A$2:$E$50,5,FALSE)</f>
        <v>Trsf</v>
      </c>
    </row>
    <row r="2675" spans="1:18" x14ac:dyDescent="0.35">
      <c r="A2675" s="4">
        <v>45352</v>
      </c>
      <c r="B2675" s="5">
        <f t="shared" ref="B2675:B2711" si="881">MONTH(A2675)</f>
        <v>3</v>
      </c>
      <c r="C2675" s="5">
        <f t="shared" ref="C2675:C2711" si="882">YEAR(A2675)</f>
        <v>2024</v>
      </c>
      <c r="D2675" s="5" t="s">
        <v>2438</v>
      </c>
      <c r="E2675" s="5" t="str">
        <f>VLOOKUP(F2675,'Set up'!$A$2:$C$50,2,FALSE)</f>
        <v>C00000021</v>
      </c>
      <c r="F2675" s="1" t="s">
        <v>492</v>
      </c>
      <c r="G2675" s="107" t="s">
        <v>717</v>
      </c>
      <c r="H2675" s="124">
        <v>1</v>
      </c>
      <c r="I2675" s="5" t="str">
        <f>VLOOKUP(F2675,'Set up'!$A$2:$C$50,3,FALSE)</f>
        <v>Cash</v>
      </c>
      <c r="J2675" s="5">
        <f>VLOOKUP(F2675,'Set up'!$A$2:$D$50,4,FALSE)</f>
        <v>0</v>
      </c>
      <c r="K2675" s="4">
        <f t="shared" si="876"/>
        <v>45352</v>
      </c>
      <c r="L2675" s="5">
        <f t="shared" ref="L2675" si="883">MONTH(K2675)</f>
        <v>3</v>
      </c>
      <c r="M2675" s="5">
        <f t="shared" ref="M2675" si="884">YEAR(K2675)</f>
        <v>2024</v>
      </c>
      <c r="N2675" s="12">
        <v>1738</v>
      </c>
      <c r="O2675" s="12"/>
      <c r="P2675" s="12">
        <f t="shared" si="879"/>
        <v>1738</v>
      </c>
      <c r="Q2675" s="7">
        <f t="shared" si="880"/>
        <v>4326930.45</v>
      </c>
      <c r="R2675" s="44" t="str">
        <f>VLOOKUP(F2675,'Set up'!$A$2:$E$50,5,FALSE)</f>
        <v>PD Chq</v>
      </c>
    </row>
    <row r="2676" spans="1:18" x14ac:dyDescent="0.35">
      <c r="A2676" s="4">
        <v>45352</v>
      </c>
      <c r="B2676" s="5">
        <f t="shared" ref="B2676:B2678" si="885">MONTH(A2676)</f>
        <v>3</v>
      </c>
      <c r="C2676" s="5">
        <f t="shared" ref="C2676:C2678" si="886">YEAR(A2676)</f>
        <v>2024</v>
      </c>
      <c r="D2676" s="5" t="s">
        <v>2438</v>
      </c>
      <c r="E2676" s="5" t="str">
        <f>VLOOKUP(F2676,'Set up'!$A$2:$C$50,2,FALSE)</f>
        <v>C00000021</v>
      </c>
      <c r="F2676" s="1" t="s">
        <v>492</v>
      </c>
      <c r="G2676" s="99" t="s">
        <v>2435</v>
      </c>
      <c r="H2676" s="124">
        <v>2</v>
      </c>
      <c r="I2676" s="5" t="str">
        <f>VLOOKUP(F2676,'Set up'!$A$2:$C$50,3,FALSE)</f>
        <v>Cash</v>
      </c>
      <c r="J2676" s="5">
        <f>VLOOKUP(F2676,'Set up'!$A$2:$D$50,4,FALSE)</f>
        <v>0</v>
      </c>
      <c r="K2676" s="4">
        <f t="shared" ref="K2676:K2711" si="887">A2676+J2676</f>
        <v>45352</v>
      </c>
      <c r="L2676" s="5">
        <f t="shared" ref="L2676:L2711" si="888">MONTH(K2676)</f>
        <v>3</v>
      </c>
      <c r="M2676" s="5">
        <f t="shared" ref="M2676:M2711" si="889">YEAR(K2676)</f>
        <v>2024</v>
      </c>
      <c r="N2676" s="12">
        <v>555</v>
      </c>
      <c r="O2676" s="12"/>
      <c r="P2676" s="12">
        <f t="shared" ref="P2676:P2711" si="890">SUM(N2676+O2676)</f>
        <v>555</v>
      </c>
      <c r="Q2676" s="7">
        <f t="shared" ref="Q2676:Q2711" si="891">SUM(Q2675+N2676)</f>
        <v>4327485.45</v>
      </c>
      <c r="R2676" s="44" t="str">
        <f>VLOOKUP(F2676,'Set up'!$A$2:$E$50,5,FALSE)</f>
        <v>PD Chq</v>
      </c>
    </row>
    <row r="2677" spans="1:18" x14ac:dyDescent="0.35">
      <c r="A2677" s="4">
        <v>45352</v>
      </c>
      <c r="B2677" s="5">
        <f t="shared" si="885"/>
        <v>3</v>
      </c>
      <c r="C2677" s="5">
        <f t="shared" si="886"/>
        <v>2024</v>
      </c>
      <c r="D2677" s="5" t="s">
        <v>2438</v>
      </c>
      <c r="E2677" s="5" t="str">
        <f>VLOOKUP(F2677,'Set up'!$A$2:$C$50,2,FALSE)</f>
        <v>C00000021</v>
      </c>
      <c r="F2677" s="1" t="s">
        <v>492</v>
      </c>
      <c r="G2677" s="99" t="s">
        <v>1062</v>
      </c>
      <c r="H2677" s="124">
        <v>1</v>
      </c>
      <c r="I2677" s="5" t="str">
        <f>VLOOKUP(F2677,'Set up'!$A$2:$C$50,3,FALSE)</f>
        <v>Cash</v>
      </c>
      <c r="J2677" s="5">
        <f>VLOOKUP(F2677,'Set up'!$A$2:$D$50,4,FALSE)</f>
        <v>0</v>
      </c>
      <c r="K2677" s="4">
        <f t="shared" si="887"/>
        <v>45352</v>
      </c>
      <c r="L2677" s="5">
        <f t="shared" si="888"/>
        <v>3</v>
      </c>
      <c r="M2677" s="5">
        <f t="shared" si="889"/>
        <v>2024</v>
      </c>
      <c r="N2677" s="12">
        <v>95</v>
      </c>
      <c r="O2677" s="12"/>
      <c r="P2677" s="12">
        <f t="shared" si="890"/>
        <v>95</v>
      </c>
      <c r="Q2677" s="7">
        <f t="shared" si="891"/>
        <v>4327580.45</v>
      </c>
      <c r="R2677" s="44" t="str">
        <f>VLOOKUP(F2677,'Set up'!$A$2:$E$50,5,FALSE)</f>
        <v>PD Chq</v>
      </c>
    </row>
    <row r="2678" spans="1:18" x14ac:dyDescent="0.35">
      <c r="A2678" s="4">
        <v>45352</v>
      </c>
      <c r="B2678" s="5">
        <f t="shared" si="885"/>
        <v>3</v>
      </c>
      <c r="C2678" s="5">
        <f t="shared" si="886"/>
        <v>2024</v>
      </c>
      <c r="D2678" s="5" t="s">
        <v>2438</v>
      </c>
      <c r="E2678" s="5" t="str">
        <f>VLOOKUP(F2678,'Set up'!$A$2:$C$50,2,FALSE)</f>
        <v>C00000021</v>
      </c>
      <c r="F2678" s="1" t="s">
        <v>492</v>
      </c>
      <c r="G2678" s="90" t="s">
        <v>801</v>
      </c>
      <c r="H2678" s="124">
        <v>1</v>
      </c>
      <c r="I2678" s="5" t="str">
        <f>VLOOKUP(F2678,'Set up'!$A$2:$C$50,3,FALSE)</f>
        <v>Cash</v>
      </c>
      <c r="J2678" s="5">
        <f>VLOOKUP(F2678,'Set up'!$A$2:$D$50,4,FALSE)</f>
        <v>0</v>
      </c>
      <c r="K2678" s="4">
        <f t="shared" si="887"/>
        <v>45352</v>
      </c>
      <c r="L2678" s="5">
        <f t="shared" si="888"/>
        <v>3</v>
      </c>
      <c r="M2678" s="5">
        <f t="shared" si="889"/>
        <v>2024</v>
      </c>
      <c r="N2678" s="12">
        <v>225</v>
      </c>
      <c r="O2678" s="12"/>
      <c r="P2678" s="12">
        <f t="shared" si="890"/>
        <v>225</v>
      </c>
      <c r="Q2678" s="7">
        <f t="shared" si="891"/>
        <v>4327805.45</v>
      </c>
      <c r="R2678" s="44" t="str">
        <f>VLOOKUP(F2678,'Set up'!$A$2:$E$50,5,FALSE)</f>
        <v>PD Chq</v>
      </c>
    </row>
    <row r="2679" spans="1:18" x14ac:dyDescent="0.35">
      <c r="A2679" s="4">
        <v>45353</v>
      </c>
      <c r="B2679" s="5">
        <f t="shared" si="881"/>
        <v>3</v>
      </c>
      <c r="C2679" s="5">
        <f t="shared" si="882"/>
        <v>2024</v>
      </c>
      <c r="D2679" s="5" t="s">
        <v>2439</v>
      </c>
      <c r="E2679" s="5" t="str">
        <f>VLOOKUP(F2679,'Set up'!$A$2:$C$50,2,FALSE)</f>
        <v>C00000010</v>
      </c>
      <c r="F2679" s="1" t="s">
        <v>62</v>
      </c>
      <c r="G2679" s="95" t="s">
        <v>1403</v>
      </c>
      <c r="H2679" s="125">
        <v>8</v>
      </c>
      <c r="I2679" s="5">
        <f>VLOOKUP(F2679,'Set up'!$A$2:$C$50,3,FALSE)</f>
        <v>120</v>
      </c>
      <c r="J2679" s="5">
        <f>VLOOKUP(F2679,'Set up'!$A$2:$D$50,4,FALSE)</f>
        <v>120</v>
      </c>
      <c r="K2679" s="4">
        <f t="shared" si="887"/>
        <v>45473</v>
      </c>
      <c r="L2679" s="5">
        <f t="shared" si="888"/>
        <v>6</v>
      </c>
      <c r="M2679" s="5">
        <f t="shared" si="889"/>
        <v>2024</v>
      </c>
      <c r="N2679" s="12">
        <v>12848</v>
      </c>
      <c r="O2679" s="12"/>
      <c r="P2679" s="12">
        <f t="shared" si="890"/>
        <v>12848</v>
      </c>
      <c r="Q2679" s="7">
        <f t="shared" si="891"/>
        <v>4340653.45</v>
      </c>
      <c r="R2679" s="44" t="str">
        <f>VLOOKUP(F2679,'Set up'!$A$2:$E$50,5,FALSE)</f>
        <v>Trsf</v>
      </c>
    </row>
    <row r="2680" spans="1:18" x14ac:dyDescent="0.35">
      <c r="A2680" s="4">
        <v>45353</v>
      </c>
      <c r="B2680" s="5">
        <f t="shared" si="881"/>
        <v>3</v>
      </c>
      <c r="C2680" s="5">
        <f t="shared" si="882"/>
        <v>2024</v>
      </c>
      <c r="D2680" s="5" t="s">
        <v>2439</v>
      </c>
      <c r="E2680" s="5" t="str">
        <f>VLOOKUP(F2680,'Set up'!$A$2:$C$50,2,FALSE)</f>
        <v>C00000010</v>
      </c>
      <c r="F2680" s="1" t="s">
        <v>62</v>
      </c>
      <c r="G2680" s="90" t="s">
        <v>1544</v>
      </c>
      <c r="H2680" s="126">
        <v>5</v>
      </c>
      <c r="I2680" s="5">
        <f>VLOOKUP(F2680,'Set up'!$A$2:$C$50,3,FALSE)</f>
        <v>120</v>
      </c>
      <c r="J2680" s="5">
        <f>VLOOKUP(F2680,'Set up'!$A$2:$D$50,4,FALSE)</f>
        <v>120</v>
      </c>
      <c r="K2680" s="4">
        <f t="shared" si="887"/>
        <v>45473</v>
      </c>
      <c r="L2680" s="5">
        <f t="shared" si="888"/>
        <v>6</v>
      </c>
      <c r="M2680" s="5">
        <f t="shared" si="889"/>
        <v>2024</v>
      </c>
      <c r="N2680" s="12">
        <v>870</v>
      </c>
      <c r="O2680" s="12"/>
      <c r="P2680" s="12">
        <f t="shared" si="890"/>
        <v>870</v>
      </c>
      <c r="Q2680" s="7">
        <f t="shared" si="891"/>
        <v>4341523.45</v>
      </c>
      <c r="R2680" s="44" t="str">
        <f>VLOOKUP(F2680,'Set up'!$A$2:$E$50,5,FALSE)</f>
        <v>Trsf</v>
      </c>
    </row>
    <row r="2681" spans="1:18" x14ac:dyDescent="0.35">
      <c r="A2681" s="4">
        <v>45353</v>
      </c>
      <c r="B2681" s="5">
        <f t="shared" si="881"/>
        <v>3</v>
      </c>
      <c r="C2681" s="5">
        <f t="shared" si="882"/>
        <v>2024</v>
      </c>
      <c r="D2681" s="5" t="s">
        <v>2439</v>
      </c>
      <c r="E2681" s="5" t="str">
        <f>VLOOKUP(F2681,'Set up'!$A$2:$C$50,2,FALSE)</f>
        <v>C00000010</v>
      </c>
      <c r="F2681" s="1" t="s">
        <v>62</v>
      </c>
      <c r="G2681" s="90" t="s">
        <v>792</v>
      </c>
      <c r="H2681" s="126">
        <v>10</v>
      </c>
      <c r="I2681" s="5">
        <f>VLOOKUP(F2681,'Set up'!$A$2:$C$50,3,FALSE)</f>
        <v>120</v>
      </c>
      <c r="J2681" s="5">
        <f>VLOOKUP(F2681,'Set up'!$A$2:$D$50,4,FALSE)</f>
        <v>120</v>
      </c>
      <c r="K2681" s="4">
        <f t="shared" si="887"/>
        <v>45473</v>
      </c>
      <c r="L2681" s="5">
        <f t="shared" si="888"/>
        <v>6</v>
      </c>
      <c r="M2681" s="5">
        <f t="shared" si="889"/>
        <v>2024</v>
      </c>
      <c r="N2681" s="12">
        <v>575</v>
      </c>
      <c r="O2681" s="12"/>
      <c r="P2681" s="12">
        <f t="shared" si="890"/>
        <v>575</v>
      </c>
      <c r="Q2681" s="7">
        <f t="shared" si="891"/>
        <v>4342098.45</v>
      </c>
      <c r="R2681" s="44" t="str">
        <f>VLOOKUP(F2681,'Set up'!$A$2:$E$50,5,FALSE)</f>
        <v>Trsf</v>
      </c>
    </row>
    <row r="2682" spans="1:18" x14ac:dyDescent="0.35">
      <c r="A2682" s="4">
        <v>45353</v>
      </c>
      <c r="B2682" s="5">
        <f t="shared" si="881"/>
        <v>3</v>
      </c>
      <c r="C2682" s="5">
        <f t="shared" si="882"/>
        <v>2024</v>
      </c>
      <c r="D2682" s="5" t="s">
        <v>2439</v>
      </c>
      <c r="E2682" s="5" t="str">
        <f>VLOOKUP(F2682,'Set up'!$A$2:$C$50,2,FALSE)</f>
        <v>C00000010</v>
      </c>
      <c r="F2682" s="1" t="s">
        <v>62</v>
      </c>
      <c r="G2682" s="11" t="s">
        <v>46</v>
      </c>
      <c r="H2682" s="126">
        <v>4</v>
      </c>
      <c r="I2682" s="5">
        <f>VLOOKUP(F2682,'Set up'!$A$2:$C$50,3,FALSE)</f>
        <v>120</v>
      </c>
      <c r="J2682" s="5">
        <f>VLOOKUP(F2682,'Set up'!$A$2:$D$50,4,FALSE)</f>
        <v>120</v>
      </c>
      <c r="K2682" s="4">
        <f t="shared" si="887"/>
        <v>45473</v>
      </c>
      <c r="L2682" s="5">
        <f t="shared" si="888"/>
        <v>6</v>
      </c>
      <c r="M2682" s="5">
        <f t="shared" si="889"/>
        <v>2024</v>
      </c>
      <c r="N2682" s="12">
        <v>440</v>
      </c>
      <c r="O2682" s="12"/>
      <c r="P2682" s="12">
        <f t="shared" si="890"/>
        <v>440</v>
      </c>
      <c r="Q2682" s="7">
        <f t="shared" si="891"/>
        <v>4342538.45</v>
      </c>
      <c r="R2682" s="44" t="str">
        <f>VLOOKUP(F2682,'Set up'!$A$2:$E$50,5,FALSE)</f>
        <v>Trsf</v>
      </c>
    </row>
    <row r="2683" spans="1:18" x14ac:dyDescent="0.35">
      <c r="A2683" s="4">
        <v>45353</v>
      </c>
      <c r="B2683" s="5">
        <f t="shared" si="881"/>
        <v>3</v>
      </c>
      <c r="C2683" s="5">
        <f t="shared" si="882"/>
        <v>2024</v>
      </c>
      <c r="D2683" s="5" t="s">
        <v>2439</v>
      </c>
      <c r="E2683" s="5" t="str">
        <f>VLOOKUP(F2683,'Set up'!$A$2:$C$50,2,FALSE)</f>
        <v>C00000010</v>
      </c>
      <c r="F2683" s="1" t="s">
        <v>62</v>
      </c>
      <c r="G2683" s="90" t="s">
        <v>945</v>
      </c>
      <c r="H2683" s="126">
        <v>1</v>
      </c>
      <c r="I2683" s="5">
        <f>VLOOKUP(F2683,'Set up'!$A$2:$C$50,3,FALSE)</f>
        <v>120</v>
      </c>
      <c r="J2683" s="5">
        <f>VLOOKUP(F2683,'Set up'!$A$2:$D$50,4,FALSE)</f>
        <v>120</v>
      </c>
      <c r="K2683" s="4">
        <f t="shared" si="887"/>
        <v>45473</v>
      </c>
      <c r="L2683" s="5">
        <f t="shared" si="888"/>
        <v>6</v>
      </c>
      <c r="M2683" s="5">
        <f t="shared" si="889"/>
        <v>2024</v>
      </c>
      <c r="N2683" s="12">
        <v>420</v>
      </c>
      <c r="O2683" s="12"/>
      <c r="P2683" s="12">
        <f t="shared" si="890"/>
        <v>420</v>
      </c>
      <c r="Q2683" s="7">
        <f t="shared" si="891"/>
        <v>4342958.45</v>
      </c>
      <c r="R2683" s="44" t="str">
        <f>VLOOKUP(F2683,'Set up'!$A$2:$E$50,5,FALSE)</f>
        <v>Trsf</v>
      </c>
    </row>
    <row r="2684" spans="1:18" x14ac:dyDescent="0.35">
      <c r="A2684" s="4">
        <v>45353</v>
      </c>
      <c r="B2684" s="5">
        <f t="shared" si="881"/>
        <v>3</v>
      </c>
      <c r="C2684" s="5">
        <f t="shared" si="882"/>
        <v>2024</v>
      </c>
      <c r="D2684" s="5" t="s">
        <v>2439</v>
      </c>
      <c r="E2684" s="5" t="str">
        <f>VLOOKUP(F2684,'Set up'!$A$2:$C$50,2,FALSE)</f>
        <v>C00000010</v>
      </c>
      <c r="F2684" s="1" t="s">
        <v>62</v>
      </c>
      <c r="G2684" s="90" t="s">
        <v>615</v>
      </c>
      <c r="H2684" s="126">
        <v>1</v>
      </c>
      <c r="I2684" s="5">
        <f>VLOOKUP(F2684,'Set up'!$A$2:$C$50,3,FALSE)</f>
        <v>120</v>
      </c>
      <c r="J2684" s="5">
        <f>VLOOKUP(F2684,'Set up'!$A$2:$D$50,4,FALSE)</f>
        <v>120</v>
      </c>
      <c r="K2684" s="4">
        <f t="shared" si="887"/>
        <v>45473</v>
      </c>
      <c r="L2684" s="5">
        <f t="shared" si="888"/>
        <v>6</v>
      </c>
      <c r="M2684" s="5">
        <f t="shared" si="889"/>
        <v>2024</v>
      </c>
      <c r="N2684" s="12">
        <v>395</v>
      </c>
      <c r="O2684" s="12"/>
      <c r="P2684" s="12">
        <f t="shared" si="890"/>
        <v>395</v>
      </c>
      <c r="Q2684" s="7">
        <f t="shared" si="891"/>
        <v>4343353.45</v>
      </c>
      <c r="R2684" s="44" t="str">
        <f>VLOOKUP(F2684,'Set up'!$A$2:$E$50,5,FALSE)</f>
        <v>Trsf</v>
      </c>
    </row>
    <row r="2685" spans="1:18" x14ac:dyDescent="0.35">
      <c r="A2685" s="4">
        <v>45353</v>
      </c>
      <c r="B2685" s="5">
        <f t="shared" si="881"/>
        <v>3</v>
      </c>
      <c r="C2685" s="5">
        <f t="shared" si="882"/>
        <v>2024</v>
      </c>
      <c r="D2685" s="5" t="s">
        <v>2440</v>
      </c>
      <c r="E2685" s="5" t="str">
        <f>VLOOKUP(F2685,'Set up'!$A$2:$C$50,2,FALSE)</f>
        <v>C00000043</v>
      </c>
      <c r="F2685" s="1" t="s">
        <v>2207</v>
      </c>
      <c r="G2685" s="107" t="s">
        <v>1391</v>
      </c>
      <c r="H2685" s="5">
        <v>3</v>
      </c>
      <c r="I2685" s="5" t="str">
        <f>VLOOKUP(F2685,'Set up'!$A$2:$C$50,3,FALSE)</f>
        <v>Cash</v>
      </c>
      <c r="J2685" s="5">
        <f>VLOOKUP(F2685,'Set up'!$A$2:$D$50,4,FALSE)</f>
        <v>0</v>
      </c>
      <c r="K2685" s="4">
        <f t="shared" si="887"/>
        <v>45353</v>
      </c>
      <c r="L2685" s="5">
        <f t="shared" si="888"/>
        <v>3</v>
      </c>
      <c r="M2685" s="5">
        <f t="shared" si="889"/>
        <v>2024</v>
      </c>
      <c r="N2685" s="12">
        <v>1279.8</v>
      </c>
      <c r="O2685" s="12"/>
      <c r="P2685" s="12">
        <f t="shared" si="890"/>
        <v>1279.8</v>
      </c>
      <c r="Q2685" s="7">
        <f t="shared" si="891"/>
        <v>4344633.25</v>
      </c>
      <c r="R2685" s="44" t="str">
        <f>VLOOKUP(F2685,'Set up'!$A$2:$E$50,5,FALSE)</f>
        <v>Trsf</v>
      </c>
    </row>
    <row r="2686" spans="1:18" x14ac:dyDescent="0.35">
      <c r="A2686" s="4">
        <v>45356</v>
      </c>
      <c r="B2686" s="5">
        <f t="shared" si="881"/>
        <v>3</v>
      </c>
      <c r="C2686" s="5">
        <f t="shared" si="882"/>
        <v>2024</v>
      </c>
      <c r="D2686" s="5" t="s">
        <v>2441</v>
      </c>
      <c r="E2686" s="5" t="str">
        <f>VLOOKUP(F2686,'Set up'!$A$2:$C$50,2,FALSE)</f>
        <v>C00000042</v>
      </c>
      <c r="F2686" s="1" t="s">
        <v>2014</v>
      </c>
      <c r="G2686" s="103" t="s">
        <v>1111</v>
      </c>
      <c r="H2686" s="5">
        <v>10</v>
      </c>
      <c r="I2686" s="5" t="str">
        <f>VLOOKUP(F2686,'Set up'!$A$2:$C$50,3,FALSE)</f>
        <v>Cash</v>
      </c>
      <c r="J2686" s="5">
        <f>VLOOKUP(F2686,'Set up'!$A$2:$D$50,4,FALSE)</f>
        <v>0</v>
      </c>
      <c r="K2686" s="4">
        <f t="shared" si="887"/>
        <v>45356</v>
      </c>
      <c r="L2686" s="5">
        <f t="shared" si="888"/>
        <v>3</v>
      </c>
      <c r="M2686" s="5">
        <f t="shared" si="889"/>
        <v>2024</v>
      </c>
      <c r="N2686" s="12">
        <v>625</v>
      </c>
      <c r="O2686" s="12"/>
      <c r="P2686" s="12">
        <f t="shared" si="890"/>
        <v>625</v>
      </c>
      <c r="Q2686" s="7">
        <f t="shared" si="891"/>
        <v>4345258.25</v>
      </c>
      <c r="R2686" s="44" t="str">
        <f>VLOOKUP(F2686,'Set up'!$A$2:$E$50,5,FALSE)</f>
        <v>Trsf</v>
      </c>
    </row>
    <row r="2687" spans="1:18" x14ac:dyDescent="0.35">
      <c r="A2687" s="4">
        <v>45356</v>
      </c>
      <c r="B2687" s="5">
        <f t="shared" si="881"/>
        <v>3</v>
      </c>
      <c r="C2687" s="5">
        <f t="shared" si="882"/>
        <v>2024</v>
      </c>
      <c r="D2687" s="5" t="s">
        <v>2442</v>
      </c>
      <c r="E2687" s="5" t="str">
        <f>VLOOKUP(F2687,'Set up'!$A$2:$C$50,2,FALSE)</f>
        <v>C00000042</v>
      </c>
      <c r="F2687" s="1" t="s">
        <v>2014</v>
      </c>
      <c r="G2687" s="103" t="s">
        <v>1734</v>
      </c>
      <c r="H2687" s="126">
        <v>10</v>
      </c>
      <c r="I2687" s="5" t="str">
        <f>VLOOKUP(F2687,'Set up'!$A$2:$C$50,3,FALSE)</f>
        <v>Cash</v>
      </c>
      <c r="J2687" s="5">
        <f>VLOOKUP(F2687,'Set up'!$A$2:$D$50,4,FALSE)</f>
        <v>0</v>
      </c>
      <c r="K2687" s="4">
        <f t="shared" si="887"/>
        <v>45356</v>
      </c>
      <c r="L2687" s="5">
        <f t="shared" si="888"/>
        <v>3</v>
      </c>
      <c r="M2687" s="5">
        <f t="shared" si="889"/>
        <v>2024</v>
      </c>
      <c r="N2687" s="12">
        <v>16060</v>
      </c>
      <c r="O2687" s="12"/>
      <c r="P2687" s="12">
        <f t="shared" si="890"/>
        <v>16060</v>
      </c>
      <c r="Q2687" s="7">
        <f t="shared" si="891"/>
        <v>4361318.25</v>
      </c>
      <c r="R2687" s="44" t="str">
        <f>VLOOKUP(F2687,'Set up'!$A$2:$E$50,5,FALSE)</f>
        <v>Trsf</v>
      </c>
    </row>
    <row r="2688" spans="1:18" x14ac:dyDescent="0.35">
      <c r="A2688" s="4">
        <v>45356</v>
      </c>
      <c r="B2688" s="5">
        <f t="shared" si="881"/>
        <v>3</v>
      </c>
      <c r="C2688" s="5">
        <f t="shared" si="882"/>
        <v>2024</v>
      </c>
      <c r="D2688" s="5" t="s">
        <v>2442</v>
      </c>
      <c r="E2688" s="5" t="str">
        <f>VLOOKUP(F2688,'Set up'!$A$2:$C$50,2,FALSE)</f>
        <v>C00000042</v>
      </c>
      <c r="F2688" s="1" t="s">
        <v>2014</v>
      </c>
      <c r="G2688" s="90" t="s">
        <v>914</v>
      </c>
      <c r="H2688" s="126">
        <v>20</v>
      </c>
      <c r="I2688" s="5" t="str">
        <f>VLOOKUP(F2688,'Set up'!$A$2:$C$50,3,FALSE)</f>
        <v>Cash</v>
      </c>
      <c r="J2688" s="5">
        <f>VLOOKUP(F2688,'Set up'!$A$2:$D$50,4,FALSE)</f>
        <v>0</v>
      </c>
      <c r="K2688" s="4">
        <f t="shared" si="887"/>
        <v>45356</v>
      </c>
      <c r="L2688" s="5">
        <f t="shared" si="888"/>
        <v>3</v>
      </c>
      <c r="M2688" s="5">
        <f t="shared" si="889"/>
        <v>2024</v>
      </c>
      <c r="N2688" s="12">
        <v>3480</v>
      </c>
      <c r="O2688" s="12"/>
      <c r="P2688" s="12">
        <f t="shared" si="890"/>
        <v>3480</v>
      </c>
      <c r="Q2688" s="7">
        <f t="shared" si="891"/>
        <v>4364798.25</v>
      </c>
      <c r="R2688" s="44" t="str">
        <f>VLOOKUP(F2688,'Set up'!$A$2:$E$50,5,FALSE)</f>
        <v>Trsf</v>
      </c>
    </row>
    <row r="2689" spans="1:18" x14ac:dyDescent="0.35">
      <c r="A2689" s="4">
        <v>45356</v>
      </c>
      <c r="B2689" s="5">
        <f t="shared" si="881"/>
        <v>3</v>
      </c>
      <c r="C2689" s="5">
        <f t="shared" si="882"/>
        <v>2024</v>
      </c>
      <c r="D2689" s="5" t="s">
        <v>2442</v>
      </c>
      <c r="E2689" s="5" t="str">
        <f>VLOOKUP(F2689,'Set up'!$A$2:$C$50,2,FALSE)</f>
        <v>C00000042</v>
      </c>
      <c r="F2689" s="1" t="s">
        <v>2014</v>
      </c>
      <c r="G2689" s="90" t="s">
        <v>2435</v>
      </c>
      <c r="H2689" s="126">
        <v>10</v>
      </c>
      <c r="I2689" s="5" t="str">
        <f>VLOOKUP(F2689,'Set up'!$A$2:$C$50,3,FALSE)</f>
        <v>Cash</v>
      </c>
      <c r="J2689" s="5">
        <f>VLOOKUP(F2689,'Set up'!$A$2:$D$50,4,FALSE)</f>
        <v>0</v>
      </c>
      <c r="K2689" s="4">
        <f t="shared" si="887"/>
        <v>45356</v>
      </c>
      <c r="L2689" s="5">
        <f t="shared" si="888"/>
        <v>3</v>
      </c>
      <c r="M2689" s="5">
        <f t="shared" si="889"/>
        <v>2024</v>
      </c>
      <c r="N2689" s="12">
        <v>2146</v>
      </c>
      <c r="O2689" s="12"/>
      <c r="P2689" s="12">
        <f t="shared" si="890"/>
        <v>2146</v>
      </c>
      <c r="Q2689" s="7">
        <f t="shared" si="891"/>
        <v>4366944.25</v>
      </c>
      <c r="R2689" s="44" t="str">
        <f>VLOOKUP(F2689,'Set up'!$A$2:$E$50,5,FALSE)</f>
        <v>Trsf</v>
      </c>
    </row>
    <row r="2690" spans="1:18" x14ac:dyDescent="0.35">
      <c r="A2690" s="4">
        <v>45356</v>
      </c>
      <c r="B2690" s="5">
        <f t="shared" si="881"/>
        <v>3</v>
      </c>
      <c r="C2690" s="5">
        <f t="shared" si="882"/>
        <v>2024</v>
      </c>
      <c r="D2690" s="5" t="s">
        <v>2442</v>
      </c>
      <c r="E2690" s="5" t="str">
        <f>VLOOKUP(F2690,'Set up'!$A$2:$C$50,2,FALSE)</f>
        <v>C00000042</v>
      </c>
      <c r="F2690" s="1" t="s">
        <v>2014</v>
      </c>
      <c r="G2690" s="90" t="s">
        <v>1923</v>
      </c>
      <c r="H2690" s="126">
        <v>15</v>
      </c>
      <c r="I2690" s="5" t="str">
        <f>VLOOKUP(F2690,'Set up'!$A$2:$C$50,3,FALSE)</f>
        <v>Cash</v>
      </c>
      <c r="J2690" s="5">
        <f>VLOOKUP(F2690,'Set up'!$A$2:$D$50,4,FALSE)</f>
        <v>0</v>
      </c>
      <c r="K2690" s="4">
        <f t="shared" si="887"/>
        <v>45356</v>
      </c>
      <c r="L2690" s="5">
        <f t="shared" si="888"/>
        <v>3</v>
      </c>
      <c r="M2690" s="5">
        <f t="shared" si="889"/>
        <v>2024</v>
      </c>
      <c r="N2690" s="12">
        <v>3510</v>
      </c>
      <c r="O2690" s="12"/>
      <c r="P2690" s="12">
        <f t="shared" si="890"/>
        <v>3510</v>
      </c>
      <c r="Q2690" s="7">
        <f t="shared" si="891"/>
        <v>4370454.25</v>
      </c>
      <c r="R2690" s="44" t="str">
        <f>VLOOKUP(F2690,'Set up'!$A$2:$E$50,5,FALSE)</f>
        <v>Trsf</v>
      </c>
    </row>
    <row r="2691" spans="1:18" x14ac:dyDescent="0.35">
      <c r="A2691" s="4">
        <v>45356</v>
      </c>
      <c r="B2691" s="5">
        <f t="shared" si="881"/>
        <v>3</v>
      </c>
      <c r="C2691" s="5">
        <f t="shared" si="882"/>
        <v>2024</v>
      </c>
      <c r="D2691" s="5" t="s">
        <v>2442</v>
      </c>
      <c r="E2691" s="5" t="str">
        <f>VLOOKUP(F2691,'Set up'!$A$2:$C$50,2,FALSE)</f>
        <v>C00000042</v>
      </c>
      <c r="F2691" s="1" t="s">
        <v>2014</v>
      </c>
      <c r="G2691" s="90" t="s">
        <v>1062</v>
      </c>
      <c r="H2691" s="126">
        <v>4</v>
      </c>
      <c r="I2691" s="5" t="str">
        <f>VLOOKUP(F2691,'Set up'!$A$2:$C$50,3,FALSE)</f>
        <v>Cash</v>
      </c>
      <c r="J2691" s="5">
        <f>VLOOKUP(F2691,'Set up'!$A$2:$D$50,4,FALSE)</f>
        <v>0</v>
      </c>
      <c r="K2691" s="4">
        <f t="shared" si="887"/>
        <v>45356</v>
      </c>
      <c r="L2691" s="5">
        <f t="shared" si="888"/>
        <v>3</v>
      </c>
      <c r="M2691" s="5">
        <f t="shared" si="889"/>
        <v>2024</v>
      </c>
      <c r="N2691" s="12">
        <v>380</v>
      </c>
      <c r="O2691" s="12"/>
      <c r="P2691" s="12">
        <f t="shared" si="890"/>
        <v>380</v>
      </c>
      <c r="Q2691" s="7">
        <f t="shared" si="891"/>
        <v>4370834.25</v>
      </c>
      <c r="R2691" s="44" t="str">
        <f>VLOOKUP(F2691,'Set up'!$A$2:$E$50,5,FALSE)</f>
        <v>Trsf</v>
      </c>
    </row>
    <row r="2692" spans="1:18" x14ac:dyDescent="0.35">
      <c r="A2692" s="4">
        <v>45355</v>
      </c>
      <c r="B2692" s="5">
        <f t="shared" si="881"/>
        <v>3</v>
      </c>
      <c r="C2692" s="5">
        <f t="shared" si="882"/>
        <v>2024</v>
      </c>
      <c r="D2692" s="5" t="s">
        <v>2443</v>
      </c>
      <c r="E2692" s="5" t="str">
        <f>VLOOKUP(F2692,'Set up'!$A$2:$C$50,2,FALSE)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up'!$A$2:$C$50,3,FALSE)</f>
        <v>60</v>
      </c>
      <c r="J2692" s="5">
        <f>VLOOKUP(F2692,'Set up'!$A$2:$D$50,4,FALSE)</f>
        <v>60</v>
      </c>
      <c r="K2692" s="4">
        <f t="shared" si="887"/>
        <v>45415</v>
      </c>
      <c r="L2692" s="5">
        <f t="shared" si="888"/>
        <v>5</v>
      </c>
      <c r="M2692" s="5">
        <f t="shared" si="889"/>
        <v>2024</v>
      </c>
      <c r="N2692" s="12">
        <v>3212</v>
      </c>
      <c r="O2692" s="12"/>
      <c r="P2692" s="12">
        <f t="shared" si="890"/>
        <v>3212</v>
      </c>
      <c r="Q2692" s="7">
        <f t="shared" si="891"/>
        <v>4374046.25</v>
      </c>
      <c r="R2692" s="44" t="str">
        <f>VLOOKUP(F2692,'Set up'!$A$2:$E$50,5,FALSE)</f>
        <v>Chq</v>
      </c>
    </row>
    <row r="2693" spans="1:18" x14ac:dyDescent="0.35">
      <c r="A2693" s="4">
        <v>45356</v>
      </c>
      <c r="B2693" s="5">
        <f t="shared" si="881"/>
        <v>3</v>
      </c>
      <c r="C2693" s="5">
        <f t="shared" si="882"/>
        <v>2024</v>
      </c>
      <c r="D2693" s="5" t="s">
        <v>2444</v>
      </c>
      <c r="E2693" s="5" t="str">
        <f>VLOOKUP(F2693,'Set up'!$A$2:$C$50,2,FALSE)</f>
        <v>C00000044</v>
      </c>
      <c r="F2693" s="1" t="s">
        <v>2213</v>
      </c>
      <c r="G2693" s="120" t="s">
        <v>2371</v>
      </c>
      <c r="H2693" s="5">
        <v>1</v>
      </c>
      <c r="I2693" s="5" t="str">
        <f>VLOOKUP(F2693,'Set up'!$A$2:$C$50,3,FALSE)</f>
        <v>Cash</v>
      </c>
      <c r="J2693" s="5">
        <f>VLOOKUP(F2693,'Set up'!$A$2:$D$50,4,FALSE)</f>
        <v>0</v>
      </c>
      <c r="K2693" s="4">
        <f t="shared" si="887"/>
        <v>45356</v>
      </c>
      <c r="L2693" s="5">
        <f t="shared" si="888"/>
        <v>3</v>
      </c>
      <c r="M2693" s="5">
        <f t="shared" si="889"/>
        <v>2024</v>
      </c>
      <c r="N2693" s="12">
        <v>1628</v>
      </c>
      <c r="O2693" s="12"/>
      <c r="P2693" s="12">
        <f t="shared" si="890"/>
        <v>1628</v>
      </c>
      <c r="Q2693" s="7">
        <f t="shared" si="891"/>
        <v>4375674.25</v>
      </c>
      <c r="R2693" s="44" t="str">
        <f>VLOOKUP(F2693,'Set up'!$A$2:$E$50,5,FALSE)</f>
        <v>Trsf</v>
      </c>
    </row>
    <row r="2694" spans="1:18" x14ac:dyDescent="0.35">
      <c r="A2694" s="4">
        <v>45356</v>
      </c>
      <c r="B2694" s="5">
        <f t="shared" si="881"/>
        <v>3</v>
      </c>
      <c r="C2694" s="5">
        <f t="shared" si="882"/>
        <v>2024</v>
      </c>
      <c r="D2694" s="5" t="s">
        <v>2444</v>
      </c>
      <c r="E2694" s="5" t="str">
        <f>VLOOKUP(F2694,'Set up'!$A$2:$C$50,2,FALSE)</f>
        <v>C00000044</v>
      </c>
      <c r="F2694" s="1" t="s">
        <v>2213</v>
      </c>
      <c r="G2694" s="121" t="s">
        <v>2372</v>
      </c>
      <c r="H2694" s="5">
        <v>3</v>
      </c>
      <c r="I2694" s="5" t="str">
        <f>VLOOKUP(F2694,'Set up'!$A$2:$C$50,3,FALSE)</f>
        <v>Cash</v>
      </c>
      <c r="J2694" s="5">
        <f>VLOOKUP(F2694,'Set up'!$A$2:$D$50,4,FALSE)</f>
        <v>0</v>
      </c>
      <c r="K2694" s="4">
        <f t="shared" si="887"/>
        <v>45356</v>
      </c>
      <c r="L2694" s="5">
        <f t="shared" si="888"/>
        <v>3</v>
      </c>
      <c r="M2694" s="5">
        <f t="shared" si="889"/>
        <v>2024</v>
      </c>
      <c r="N2694" s="12">
        <v>630</v>
      </c>
      <c r="O2694" s="12"/>
      <c r="P2694" s="12">
        <f t="shared" si="890"/>
        <v>630</v>
      </c>
      <c r="Q2694" s="7">
        <f t="shared" si="891"/>
        <v>4376304.25</v>
      </c>
      <c r="R2694" s="44" t="str">
        <f>VLOOKUP(F2694,'Set up'!$A$2:$E$50,5,FALSE)</f>
        <v>Trsf</v>
      </c>
    </row>
    <row r="2695" spans="1:18" x14ac:dyDescent="0.35">
      <c r="A2695" s="4">
        <v>45356</v>
      </c>
      <c r="B2695" s="5">
        <f t="shared" si="881"/>
        <v>3</v>
      </c>
      <c r="C2695" s="5">
        <f t="shared" si="882"/>
        <v>2024</v>
      </c>
      <c r="D2695" s="5" t="s">
        <v>2445</v>
      </c>
      <c r="E2695" s="5" t="str">
        <f>VLOOKUP(F2695,'Set up'!$A$2:$C$50,2,FALSE)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up'!$A$2:$C$50,3,FALSE)</f>
        <v>Cash</v>
      </c>
      <c r="J2695" s="5">
        <f>VLOOKUP(F2695,'Set up'!$A$2:$D$50,4,FALSE)</f>
        <v>0</v>
      </c>
      <c r="K2695" s="4">
        <f t="shared" si="887"/>
        <v>45356</v>
      </c>
      <c r="L2695" s="5">
        <f t="shared" si="888"/>
        <v>3</v>
      </c>
      <c r="M2695" s="5">
        <f t="shared" si="889"/>
        <v>2024</v>
      </c>
      <c r="N2695" s="12">
        <v>1738</v>
      </c>
      <c r="O2695" s="12"/>
      <c r="P2695" s="12">
        <f t="shared" si="890"/>
        <v>1738</v>
      </c>
      <c r="Q2695" s="7">
        <f t="shared" si="891"/>
        <v>4378042.25</v>
      </c>
      <c r="R2695" s="44" t="str">
        <f>VLOOKUP(F2695,'Set up'!$A$2:$E$50,5,FALSE)</f>
        <v>Trsf</v>
      </c>
    </row>
    <row r="2696" spans="1:18" x14ac:dyDescent="0.35">
      <c r="A2696" s="4">
        <v>45356</v>
      </c>
      <c r="B2696" s="5">
        <f t="shared" si="881"/>
        <v>3</v>
      </c>
      <c r="C2696" s="5">
        <f t="shared" si="882"/>
        <v>2024</v>
      </c>
      <c r="D2696" s="5" t="s">
        <v>2445</v>
      </c>
      <c r="E2696" s="5" t="str">
        <f>VLOOKUP(F2696,'Set up'!$A$2:$C$50,2,FALSE)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up'!$A$2:$C$50,3,FALSE)</f>
        <v>Cash</v>
      </c>
      <c r="J2696" s="5">
        <f>VLOOKUP(F2696,'Set up'!$A$2:$D$50,4,FALSE)</f>
        <v>0</v>
      </c>
      <c r="K2696" s="4">
        <f t="shared" si="887"/>
        <v>45356</v>
      </c>
      <c r="L2696" s="5">
        <f t="shared" si="888"/>
        <v>3</v>
      </c>
      <c r="M2696" s="5">
        <f t="shared" si="889"/>
        <v>2024</v>
      </c>
      <c r="N2696" s="12">
        <v>110</v>
      </c>
      <c r="O2696" s="12"/>
      <c r="P2696" s="12">
        <f t="shared" si="890"/>
        <v>110</v>
      </c>
      <c r="Q2696" s="7">
        <f t="shared" si="891"/>
        <v>4378152.25</v>
      </c>
      <c r="R2696" s="44" t="str">
        <f>VLOOKUP(F2696,'Set up'!$A$2:$E$50,5,FALSE)</f>
        <v>Trsf</v>
      </c>
    </row>
    <row r="2697" spans="1:18" x14ac:dyDescent="0.35">
      <c r="A2697" s="4">
        <v>45358</v>
      </c>
      <c r="B2697" s="5">
        <f t="shared" si="881"/>
        <v>3</v>
      </c>
      <c r="C2697" s="5">
        <f t="shared" si="882"/>
        <v>2024</v>
      </c>
      <c r="D2697" s="5" t="s">
        <v>2446</v>
      </c>
      <c r="E2697" s="5" t="str">
        <f>VLOOKUP(F2697,'Set up'!$A$2:$C$50,2,FALSE)</f>
        <v>C00000026</v>
      </c>
      <c r="F2697" s="1" t="s">
        <v>785</v>
      </c>
      <c r="G2697" s="95" t="s">
        <v>1734</v>
      </c>
      <c r="H2697" s="5">
        <v>1</v>
      </c>
      <c r="I2697" s="5" t="str">
        <f>VLOOKUP(F2697,'Set up'!$A$2:$C$50,3,FALSE)</f>
        <v>Cash</v>
      </c>
      <c r="J2697" s="5">
        <f>VLOOKUP(F2697,'Set up'!$A$2:$D$50,4,FALSE)</f>
        <v>0</v>
      </c>
      <c r="K2697" s="4">
        <f t="shared" si="887"/>
        <v>45358</v>
      </c>
      <c r="L2697" s="5">
        <f t="shared" si="888"/>
        <v>3</v>
      </c>
      <c r="M2697" s="5">
        <f t="shared" si="889"/>
        <v>2024</v>
      </c>
      <c r="N2697" s="12">
        <v>1738</v>
      </c>
      <c r="O2697" s="12"/>
      <c r="P2697" s="12">
        <f t="shared" si="890"/>
        <v>1738</v>
      </c>
      <c r="Q2697" s="7">
        <f t="shared" si="891"/>
        <v>4379890.25</v>
      </c>
      <c r="R2697" s="44" t="str">
        <f>VLOOKUP(F2697,'Set up'!$A$2:$E$50,5,FALSE)</f>
        <v>Trsf</v>
      </c>
    </row>
    <row r="2698" spans="1:18" x14ac:dyDescent="0.35">
      <c r="A2698" s="4">
        <v>45358</v>
      </c>
      <c r="B2698" s="5">
        <f t="shared" si="881"/>
        <v>3</v>
      </c>
      <c r="C2698" s="5">
        <f t="shared" si="882"/>
        <v>2024</v>
      </c>
      <c r="D2698" s="5" t="s">
        <v>2446</v>
      </c>
      <c r="E2698" s="5" t="str">
        <f>VLOOKUP(F2698,'Set up'!$A$2:$C$50,2,FALSE)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up'!$A$2:$C$50,3,FALSE)</f>
        <v>Cash</v>
      </c>
      <c r="J2698" s="5">
        <f>VLOOKUP(F2698,'Set up'!$A$2:$D$50,4,FALSE)</f>
        <v>0</v>
      </c>
      <c r="K2698" s="4">
        <f t="shared" si="887"/>
        <v>45358</v>
      </c>
      <c r="L2698" s="5">
        <f t="shared" si="888"/>
        <v>3</v>
      </c>
      <c r="M2698" s="5">
        <f t="shared" si="889"/>
        <v>2024</v>
      </c>
      <c r="N2698" s="12">
        <v>110</v>
      </c>
      <c r="O2698" s="12"/>
      <c r="P2698" s="12">
        <f t="shared" si="890"/>
        <v>110</v>
      </c>
      <c r="Q2698" s="7">
        <f t="shared" si="891"/>
        <v>4380000.25</v>
      </c>
      <c r="R2698" s="44" t="str">
        <f>VLOOKUP(F2698,'Set up'!$A$2:$E$50,5,FALSE)</f>
        <v>Trsf</v>
      </c>
    </row>
    <row r="2699" spans="1:18" x14ac:dyDescent="0.35">
      <c r="A2699" s="4">
        <v>45358</v>
      </c>
      <c r="B2699" s="5">
        <f t="shared" si="881"/>
        <v>3</v>
      </c>
      <c r="C2699" s="5">
        <f t="shared" si="882"/>
        <v>2024</v>
      </c>
      <c r="D2699" s="5" t="s">
        <v>2446</v>
      </c>
      <c r="E2699" s="5" t="str">
        <f>VLOOKUP(F2699,'Set up'!$A$2:$C$50,2,FALSE)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up'!$A$2:$C$50,3,FALSE)</f>
        <v>Cash</v>
      </c>
      <c r="J2699" s="5">
        <f>VLOOKUP(F2699,'Set up'!$A$2:$D$50,4,FALSE)</f>
        <v>0</v>
      </c>
      <c r="K2699" s="4">
        <f t="shared" si="887"/>
        <v>45358</v>
      </c>
      <c r="L2699" s="5">
        <f t="shared" si="888"/>
        <v>3</v>
      </c>
      <c r="M2699" s="5">
        <f t="shared" si="889"/>
        <v>2024</v>
      </c>
      <c r="N2699" s="12">
        <v>125</v>
      </c>
      <c r="O2699" s="12"/>
      <c r="P2699" s="12">
        <f t="shared" si="890"/>
        <v>125</v>
      </c>
      <c r="Q2699" s="7">
        <f t="shared" si="891"/>
        <v>4380125.25</v>
      </c>
      <c r="R2699" s="44" t="str">
        <f>VLOOKUP(F2699,'Set up'!$A$2:$E$50,5,FALSE)</f>
        <v>Trsf</v>
      </c>
    </row>
    <row r="2700" spans="1:18" x14ac:dyDescent="0.35">
      <c r="A2700" s="4">
        <v>45363</v>
      </c>
      <c r="B2700" s="5">
        <f t="shared" si="881"/>
        <v>3</v>
      </c>
      <c r="C2700" s="5">
        <f t="shared" si="882"/>
        <v>2024</v>
      </c>
      <c r="D2700" s="5" t="s">
        <v>2447</v>
      </c>
      <c r="E2700" s="5" t="str">
        <f>VLOOKUP(F2700,'Set up'!$A$2:$C$50,2,FALSE)</f>
        <v>C00000003</v>
      </c>
      <c r="F2700" s="1" t="s">
        <v>20</v>
      </c>
      <c r="G2700" s="107" t="s">
        <v>67</v>
      </c>
      <c r="H2700" s="5">
        <v>1</v>
      </c>
      <c r="I2700" s="5">
        <f>VLOOKUP(F2700,'Set up'!$A$2:$C$50,3,FALSE)</f>
        <v>45</v>
      </c>
      <c r="J2700" s="5">
        <f>VLOOKUP(F2700,'Set up'!$A$2:$D$50,4,FALSE)</f>
        <v>45</v>
      </c>
      <c r="K2700" s="4">
        <f t="shared" si="887"/>
        <v>45408</v>
      </c>
      <c r="L2700" s="5">
        <f t="shared" si="888"/>
        <v>4</v>
      </c>
      <c r="M2700" s="5">
        <f t="shared" si="889"/>
        <v>2024</v>
      </c>
      <c r="N2700" s="12">
        <v>1738</v>
      </c>
      <c r="O2700" s="12"/>
      <c r="P2700" s="12">
        <f t="shared" si="890"/>
        <v>1738</v>
      </c>
      <c r="Q2700" s="7">
        <f t="shared" si="891"/>
        <v>4381863.25</v>
      </c>
      <c r="R2700" s="44" t="str">
        <f>VLOOKUP(F2700,'Set up'!$A$2:$E$50,5,FALSE)</f>
        <v>PD Chq</v>
      </c>
    </row>
    <row r="2701" spans="1:18" x14ac:dyDescent="0.35">
      <c r="A2701" s="4">
        <v>45363</v>
      </c>
      <c r="B2701" s="5">
        <f t="shared" si="881"/>
        <v>3</v>
      </c>
      <c r="C2701" s="5">
        <f t="shared" si="882"/>
        <v>2024</v>
      </c>
      <c r="D2701" s="5" t="s">
        <v>2447</v>
      </c>
      <c r="E2701" s="5" t="str">
        <f>VLOOKUP(F2701,'Set up'!$A$2:$C$50,2,FALSE)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up'!$A$2:$C$50,3,FALSE)</f>
        <v>45</v>
      </c>
      <c r="J2701" s="5">
        <f>VLOOKUP(F2701,'Set up'!$A$2:$D$50,4,FALSE)</f>
        <v>45</v>
      </c>
      <c r="K2701" s="4">
        <f t="shared" si="887"/>
        <v>45408</v>
      </c>
      <c r="L2701" s="5">
        <f t="shared" si="888"/>
        <v>4</v>
      </c>
      <c r="M2701" s="5">
        <f t="shared" si="889"/>
        <v>2024</v>
      </c>
      <c r="N2701" s="12">
        <v>220</v>
      </c>
      <c r="O2701" s="12"/>
      <c r="P2701" s="12">
        <f t="shared" si="890"/>
        <v>220</v>
      </c>
      <c r="Q2701" s="7">
        <f t="shared" si="891"/>
        <v>4382083.25</v>
      </c>
      <c r="R2701" s="44" t="str">
        <f>VLOOKUP(F2701,'Set up'!$A$2:$E$50,5,FALSE)</f>
        <v>PD Chq</v>
      </c>
    </row>
    <row r="2702" spans="1:18" x14ac:dyDescent="0.35">
      <c r="A2702" s="4">
        <v>45363</v>
      </c>
      <c r="B2702" s="5">
        <f t="shared" si="881"/>
        <v>3</v>
      </c>
      <c r="C2702" s="5">
        <f t="shared" si="882"/>
        <v>2024</v>
      </c>
      <c r="D2702" s="5" t="s">
        <v>2447</v>
      </c>
      <c r="E2702" s="5" t="str">
        <f>VLOOKUP(F2702,'Set up'!$A$2:$C$50,2,FALSE)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up'!$A$2:$C$50,3,FALSE)</f>
        <v>45</v>
      </c>
      <c r="J2702" s="5">
        <f>VLOOKUP(F2702,'Set up'!$A$2:$D$50,4,FALSE)</f>
        <v>45</v>
      </c>
      <c r="K2702" s="4">
        <f t="shared" si="887"/>
        <v>45408</v>
      </c>
      <c r="L2702" s="5">
        <f t="shared" si="888"/>
        <v>4</v>
      </c>
      <c r="M2702" s="5">
        <f t="shared" si="889"/>
        <v>2024</v>
      </c>
      <c r="N2702" s="12">
        <v>60</v>
      </c>
      <c r="O2702" s="12"/>
      <c r="P2702" s="12">
        <f t="shared" si="890"/>
        <v>60</v>
      </c>
      <c r="Q2702" s="7">
        <f t="shared" si="891"/>
        <v>4382143.25</v>
      </c>
      <c r="R2702" s="44" t="str">
        <f>VLOOKUP(F2702,'Set up'!$A$2:$E$50,5,FALSE)</f>
        <v>PD Chq</v>
      </c>
    </row>
    <row r="2703" spans="1:18" x14ac:dyDescent="0.35">
      <c r="A2703" s="4">
        <v>45364</v>
      </c>
      <c r="B2703" s="5">
        <f t="shared" si="881"/>
        <v>3</v>
      </c>
      <c r="C2703" s="5">
        <f t="shared" si="882"/>
        <v>2024</v>
      </c>
      <c r="D2703" s="5" t="s">
        <v>2448</v>
      </c>
      <c r="E2703" s="5" t="str">
        <f>VLOOKUP(F2703,'Set up'!$A$2:$C$50,2,FALSE)</f>
        <v>C00000010</v>
      </c>
      <c r="F2703" s="1" t="s">
        <v>62</v>
      </c>
      <c r="G2703" s="95" t="s">
        <v>1179</v>
      </c>
      <c r="H2703" s="125">
        <v>8</v>
      </c>
      <c r="I2703" s="5">
        <f>VLOOKUP(F2703,'Set up'!$A$2:$C$50,3,FALSE)</f>
        <v>120</v>
      </c>
      <c r="J2703" s="5">
        <f>VLOOKUP(F2703,'Set up'!$A$2:$D$50,4,FALSE)</f>
        <v>120</v>
      </c>
      <c r="K2703" s="4">
        <f t="shared" si="887"/>
        <v>45484</v>
      </c>
      <c r="L2703" s="5">
        <f t="shared" si="888"/>
        <v>7</v>
      </c>
      <c r="M2703" s="5">
        <f t="shared" si="889"/>
        <v>2024</v>
      </c>
      <c r="N2703" s="12">
        <v>12848</v>
      </c>
      <c r="O2703" s="12"/>
      <c r="P2703" s="12">
        <f t="shared" si="890"/>
        <v>12848</v>
      </c>
      <c r="Q2703" s="7">
        <f t="shared" si="891"/>
        <v>4394991.25</v>
      </c>
      <c r="R2703" s="44" t="str">
        <f>VLOOKUP(F2703,'Set up'!$A$2:$E$50,5,FALSE)</f>
        <v>Trsf</v>
      </c>
    </row>
    <row r="2704" spans="1:18" x14ac:dyDescent="0.35">
      <c r="A2704" s="4">
        <v>45364</v>
      </c>
      <c r="B2704" s="5">
        <f t="shared" si="881"/>
        <v>3</v>
      </c>
      <c r="C2704" s="5">
        <f t="shared" si="882"/>
        <v>2024</v>
      </c>
      <c r="D2704" s="5" t="s">
        <v>2448</v>
      </c>
      <c r="E2704" s="5" t="str">
        <f>VLOOKUP(F2704,'Set up'!$A$2:$C$50,2,FALSE)</f>
        <v>C00000010</v>
      </c>
      <c r="F2704" s="1" t="s">
        <v>62</v>
      </c>
      <c r="G2704" s="90" t="s">
        <v>2449</v>
      </c>
      <c r="H2704" s="126">
        <v>5</v>
      </c>
      <c r="I2704" s="5">
        <f>VLOOKUP(F2704,'Set up'!$A$2:$C$50,3,FALSE)</f>
        <v>120</v>
      </c>
      <c r="J2704" s="5">
        <f>VLOOKUP(F2704,'Set up'!$A$2:$D$50,4,FALSE)</f>
        <v>120</v>
      </c>
      <c r="K2704" s="4">
        <f t="shared" si="887"/>
        <v>45484</v>
      </c>
      <c r="L2704" s="5">
        <f t="shared" si="888"/>
        <v>7</v>
      </c>
      <c r="M2704" s="5">
        <f t="shared" si="889"/>
        <v>2024</v>
      </c>
      <c r="N2704" s="12">
        <v>1073</v>
      </c>
      <c r="O2704" s="12"/>
      <c r="P2704" s="12">
        <f t="shared" si="890"/>
        <v>1073</v>
      </c>
      <c r="Q2704" s="7">
        <f t="shared" si="891"/>
        <v>4396064.25</v>
      </c>
      <c r="R2704" s="44" t="str">
        <f>VLOOKUP(F2704,'Set up'!$A$2:$E$50,5,FALSE)</f>
        <v>Trsf</v>
      </c>
    </row>
    <row r="2705" spans="1:18" x14ac:dyDescent="0.35">
      <c r="A2705" s="4">
        <v>45364</v>
      </c>
      <c r="B2705" s="5">
        <f t="shared" si="881"/>
        <v>3</v>
      </c>
      <c r="C2705" s="5">
        <f t="shared" si="882"/>
        <v>2024</v>
      </c>
      <c r="D2705" s="5" t="s">
        <v>2448</v>
      </c>
      <c r="E2705" s="5" t="str">
        <f>VLOOKUP(F2705,'Set up'!$A$2:$C$50,2,FALSE)</f>
        <v>C00000010</v>
      </c>
      <c r="F2705" s="1" t="s">
        <v>62</v>
      </c>
      <c r="G2705" s="90" t="s">
        <v>792</v>
      </c>
      <c r="H2705" s="126">
        <v>5</v>
      </c>
      <c r="I2705" s="5">
        <f>VLOOKUP(F2705,'Set up'!$A$2:$C$50,3,FALSE)</f>
        <v>120</v>
      </c>
      <c r="J2705" s="5">
        <f>VLOOKUP(F2705,'Set up'!$A$2:$D$50,4,FALSE)</f>
        <v>120</v>
      </c>
      <c r="K2705" s="4">
        <f t="shared" si="887"/>
        <v>45484</v>
      </c>
      <c r="L2705" s="5">
        <f t="shared" si="888"/>
        <v>7</v>
      </c>
      <c r="M2705" s="5">
        <f t="shared" si="889"/>
        <v>2024</v>
      </c>
      <c r="N2705" s="12">
        <v>287.5</v>
      </c>
      <c r="O2705" s="12"/>
      <c r="P2705" s="12">
        <f t="shared" si="890"/>
        <v>287.5</v>
      </c>
      <c r="Q2705" s="7">
        <f t="shared" si="891"/>
        <v>4396351.75</v>
      </c>
      <c r="R2705" s="44" t="str">
        <f>VLOOKUP(F2705,'Set up'!$A$2:$E$50,5,FALSE)</f>
        <v>Trsf</v>
      </c>
    </row>
    <row r="2706" spans="1:18" x14ac:dyDescent="0.35">
      <c r="A2706" s="4">
        <v>45364</v>
      </c>
      <c r="B2706" s="5">
        <f t="shared" si="881"/>
        <v>3</v>
      </c>
      <c r="C2706" s="5">
        <f t="shared" si="882"/>
        <v>2024</v>
      </c>
      <c r="D2706" s="5" t="s">
        <v>2448</v>
      </c>
      <c r="E2706" s="5" t="str">
        <f>VLOOKUP(F2706,'Set up'!$A$2:$C$50,2,FALSE)</f>
        <v>C00000010</v>
      </c>
      <c r="F2706" s="1" t="s">
        <v>62</v>
      </c>
      <c r="G2706" s="11" t="s">
        <v>46</v>
      </c>
      <c r="H2706" s="126">
        <v>4</v>
      </c>
      <c r="I2706" s="5">
        <f>VLOOKUP(F2706,'Set up'!$A$2:$C$50,3,FALSE)</f>
        <v>120</v>
      </c>
      <c r="J2706" s="5">
        <f>VLOOKUP(F2706,'Set up'!$A$2:$D$50,4,FALSE)</f>
        <v>120</v>
      </c>
      <c r="K2706" s="4">
        <f t="shared" si="887"/>
        <v>45484</v>
      </c>
      <c r="L2706" s="5">
        <f t="shared" si="888"/>
        <v>7</v>
      </c>
      <c r="M2706" s="5">
        <f t="shared" si="889"/>
        <v>2024</v>
      </c>
      <c r="N2706" s="12">
        <v>440</v>
      </c>
      <c r="O2706" s="12"/>
      <c r="P2706" s="12">
        <f t="shared" si="890"/>
        <v>440</v>
      </c>
      <c r="Q2706" s="7">
        <f t="shared" si="891"/>
        <v>4396791.75</v>
      </c>
      <c r="R2706" s="44" t="str">
        <f>VLOOKUP(F2706,'Set up'!$A$2:$E$50,5,FALSE)</f>
        <v>Trsf</v>
      </c>
    </row>
    <row r="2707" spans="1:18" x14ac:dyDescent="0.35">
      <c r="A2707" s="4">
        <v>45364</v>
      </c>
      <c r="B2707" s="5">
        <f t="shared" si="881"/>
        <v>3</v>
      </c>
      <c r="C2707" s="5">
        <f t="shared" si="882"/>
        <v>2024</v>
      </c>
      <c r="D2707" s="5" t="s">
        <v>2448</v>
      </c>
      <c r="E2707" s="5" t="str">
        <f>VLOOKUP(F2707,'Set up'!$A$2:$C$50,2,FALSE)</f>
        <v>C00000010</v>
      </c>
      <c r="F2707" s="1" t="s">
        <v>62</v>
      </c>
      <c r="G2707" s="90" t="s">
        <v>945</v>
      </c>
      <c r="H2707" s="126">
        <v>1</v>
      </c>
      <c r="I2707" s="5">
        <f>VLOOKUP(F2707,'Set up'!$A$2:$C$50,3,FALSE)</f>
        <v>120</v>
      </c>
      <c r="J2707" s="5">
        <f>VLOOKUP(F2707,'Set up'!$A$2:$D$50,4,FALSE)</f>
        <v>120</v>
      </c>
      <c r="K2707" s="4">
        <f t="shared" si="887"/>
        <v>45484</v>
      </c>
      <c r="L2707" s="5">
        <f t="shared" si="888"/>
        <v>7</v>
      </c>
      <c r="M2707" s="5">
        <f t="shared" si="889"/>
        <v>2024</v>
      </c>
      <c r="N2707" s="12">
        <v>420</v>
      </c>
      <c r="O2707" s="12"/>
      <c r="P2707" s="12">
        <f t="shared" si="890"/>
        <v>420</v>
      </c>
      <c r="Q2707" s="7">
        <f t="shared" si="891"/>
        <v>4397211.75</v>
      </c>
      <c r="R2707" s="44" t="str">
        <f>VLOOKUP(F2707,'Set up'!$A$2:$E$50,5,FALSE)</f>
        <v>Trsf</v>
      </c>
    </row>
    <row r="2708" spans="1:18" x14ac:dyDescent="0.35">
      <c r="A2708" s="4">
        <v>45364</v>
      </c>
      <c r="B2708" s="5">
        <f t="shared" si="881"/>
        <v>3</v>
      </c>
      <c r="C2708" s="5">
        <f t="shared" si="882"/>
        <v>2024</v>
      </c>
      <c r="D2708" s="5" t="s">
        <v>2450</v>
      </c>
      <c r="E2708" s="5" t="str">
        <f>VLOOKUP(F2708,'Set up'!$A$2:$C$50,2,FALSE)</f>
        <v>C00000042</v>
      </c>
      <c r="F2708" s="1" t="s">
        <v>2014</v>
      </c>
      <c r="G2708" s="103" t="s">
        <v>1111</v>
      </c>
      <c r="H2708" s="5">
        <v>10</v>
      </c>
      <c r="I2708" s="5" t="str">
        <f>VLOOKUP(F2708,'Set up'!$A$2:$C$50,3,FALSE)</f>
        <v>Cash</v>
      </c>
      <c r="J2708" s="5">
        <f>VLOOKUP(F2708,'Set up'!$A$2:$D$50,4,FALSE)</f>
        <v>0</v>
      </c>
      <c r="K2708" s="4">
        <f t="shared" si="887"/>
        <v>45364</v>
      </c>
      <c r="L2708" s="5">
        <f t="shared" si="888"/>
        <v>3</v>
      </c>
      <c r="M2708" s="5">
        <f t="shared" si="889"/>
        <v>2024</v>
      </c>
      <c r="N2708" s="12">
        <v>625</v>
      </c>
      <c r="O2708" s="12"/>
      <c r="P2708" s="12">
        <f t="shared" si="890"/>
        <v>625</v>
      </c>
      <c r="Q2708" s="7">
        <f t="shared" si="891"/>
        <v>4397836.75</v>
      </c>
      <c r="R2708" s="44" t="str">
        <f>VLOOKUP(F2708,'Set up'!$A$2:$E$50,5,FALSE)</f>
        <v>Trsf</v>
      </c>
    </row>
    <row r="2709" spans="1:18" x14ac:dyDescent="0.35">
      <c r="A2709" s="4">
        <v>45364</v>
      </c>
      <c r="B2709" s="5">
        <f t="shared" si="881"/>
        <v>3</v>
      </c>
      <c r="C2709" s="5">
        <f t="shared" si="882"/>
        <v>2024</v>
      </c>
      <c r="D2709" s="5" t="s">
        <v>2451</v>
      </c>
      <c r="E2709" s="5" t="str">
        <f>VLOOKUP(F2709,'Set up'!$A$2:$C$50,2,FALSE)</f>
        <v>C00000042</v>
      </c>
      <c r="F2709" s="1" t="s">
        <v>2014</v>
      </c>
      <c r="G2709" s="103" t="s">
        <v>1734</v>
      </c>
      <c r="H2709" s="126">
        <v>10</v>
      </c>
      <c r="I2709" s="5" t="str">
        <f>VLOOKUP(F2709,'Set up'!$A$2:$C$50,3,FALSE)</f>
        <v>Cash</v>
      </c>
      <c r="J2709" s="5">
        <f>VLOOKUP(F2709,'Set up'!$A$2:$D$50,4,FALSE)</f>
        <v>0</v>
      </c>
      <c r="K2709" s="4">
        <f t="shared" si="887"/>
        <v>45364</v>
      </c>
      <c r="L2709" s="5">
        <f t="shared" si="888"/>
        <v>3</v>
      </c>
      <c r="M2709" s="5">
        <f t="shared" si="889"/>
        <v>2024</v>
      </c>
      <c r="N2709" s="12">
        <v>16060</v>
      </c>
      <c r="O2709" s="12"/>
      <c r="P2709" s="12">
        <f t="shared" si="890"/>
        <v>16060</v>
      </c>
      <c r="Q2709" s="7">
        <f t="shared" si="891"/>
        <v>4413896.75</v>
      </c>
      <c r="R2709" s="44" t="str">
        <f>VLOOKUP(F2709,'Set up'!$A$2:$E$50,5,FALSE)</f>
        <v>Trsf</v>
      </c>
    </row>
    <row r="2710" spans="1:18" x14ac:dyDescent="0.35">
      <c r="A2710" s="4">
        <v>45364</v>
      </c>
      <c r="B2710" s="5">
        <f t="shared" si="881"/>
        <v>3</v>
      </c>
      <c r="C2710" s="5">
        <f t="shared" si="882"/>
        <v>2024</v>
      </c>
      <c r="D2710" s="5" t="s">
        <v>2451</v>
      </c>
      <c r="E2710" s="5" t="str">
        <f>VLOOKUP(F2710,'Set up'!$A$2:$C$50,2,FALSE)</f>
        <v>C00000042</v>
      </c>
      <c r="F2710" s="1" t="s">
        <v>2014</v>
      </c>
      <c r="G2710" s="90" t="s">
        <v>914</v>
      </c>
      <c r="H2710" s="126">
        <v>30</v>
      </c>
      <c r="I2710" s="5" t="str">
        <f>VLOOKUP(F2710,'Set up'!$A$2:$C$50,3,FALSE)</f>
        <v>Cash</v>
      </c>
      <c r="J2710" s="5">
        <f>VLOOKUP(F2710,'Set up'!$A$2:$D$50,4,FALSE)</f>
        <v>0</v>
      </c>
      <c r="K2710" s="4">
        <f t="shared" si="887"/>
        <v>45364</v>
      </c>
      <c r="L2710" s="5">
        <f t="shared" si="888"/>
        <v>3</v>
      </c>
      <c r="M2710" s="5">
        <f t="shared" si="889"/>
        <v>2024</v>
      </c>
      <c r="N2710" s="12">
        <v>5220</v>
      </c>
      <c r="O2710" s="12"/>
      <c r="P2710" s="12">
        <f t="shared" si="890"/>
        <v>5220</v>
      </c>
      <c r="Q2710" s="7">
        <f t="shared" si="891"/>
        <v>4419116.75</v>
      </c>
      <c r="R2710" s="44" t="str">
        <f>VLOOKUP(F2710,'Set up'!$A$2:$E$50,5,FALSE)</f>
        <v>Trsf</v>
      </c>
    </row>
    <row r="2711" spans="1:18" x14ac:dyDescent="0.35">
      <c r="A2711" s="4">
        <v>45364</v>
      </c>
      <c r="B2711" s="5">
        <f t="shared" si="881"/>
        <v>3</v>
      </c>
      <c r="C2711" s="5">
        <f t="shared" si="882"/>
        <v>2024</v>
      </c>
      <c r="D2711" s="5" t="s">
        <v>2451</v>
      </c>
      <c r="E2711" s="5" t="str">
        <f>VLOOKUP(F2711,'Set up'!$A$2:$C$50,2,FALSE)</f>
        <v>C00000042</v>
      </c>
      <c r="F2711" s="1" t="s">
        <v>2014</v>
      </c>
      <c r="G2711" s="90" t="s">
        <v>1923</v>
      </c>
      <c r="H2711" s="126">
        <v>15</v>
      </c>
      <c r="I2711" s="5" t="str">
        <f>VLOOKUP(F2711,'Set up'!$A$2:$C$50,3,FALSE)</f>
        <v>Cash</v>
      </c>
      <c r="J2711" s="5">
        <f>VLOOKUP(F2711,'Set up'!$A$2:$D$50,4,FALSE)</f>
        <v>0</v>
      </c>
      <c r="K2711" s="4">
        <f t="shared" si="887"/>
        <v>45364</v>
      </c>
      <c r="L2711" s="5">
        <f t="shared" si="888"/>
        <v>3</v>
      </c>
      <c r="M2711" s="5">
        <f t="shared" si="889"/>
        <v>2024</v>
      </c>
      <c r="N2711" s="12">
        <v>3510</v>
      </c>
      <c r="O2711" s="12"/>
      <c r="P2711" s="12">
        <f t="shared" si="890"/>
        <v>3510</v>
      </c>
      <c r="Q2711" s="7">
        <f t="shared" si="891"/>
        <v>4422626.75</v>
      </c>
      <c r="R2711" s="44" t="str">
        <f>VLOOKUP(F2711,'Set up'!$A$2:$E$50,5,FALSE)</f>
        <v>Trsf</v>
      </c>
    </row>
    <row r="2712" spans="1:18" x14ac:dyDescent="0.35">
      <c r="A2712" s="4">
        <v>45364</v>
      </c>
      <c r="B2712" s="5">
        <f t="shared" ref="B2712:B2728" si="892">MONTH(A2712)</f>
        <v>3</v>
      </c>
      <c r="C2712" s="5">
        <f t="shared" ref="C2712:C2728" si="893">YEAR(A2712)</f>
        <v>2024</v>
      </c>
      <c r="D2712" s="5" t="s">
        <v>2451</v>
      </c>
      <c r="E2712" s="5" t="str">
        <f>VLOOKUP(F2712,'Set up'!$A$2:$C$50,2,FALSE)</f>
        <v>C00000042</v>
      </c>
      <c r="F2712" s="1" t="s">
        <v>2014</v>
      </c>
      <c r="G2712" s="90" t="s">
        <v>1074</v>
      </c>
      <c r="H2712" s="126">
        <v>1</v>
      </c>
      <c r="I2712" s="5" t="str">
        <f>VLOOKUP(F2712,'Set up'!$A$2:$C$50,3,FALSE)</f>
        <v>Cash</v>
      </c>
      <c r="J2712" s="5">
        <f>VLOOKUP(F2712,'Set up'!$A$2:$D$50,4,FALSE)</f>
        <v>0</v>
      </c>
      <c r="K2712" s="4">
        <f t="shared" ref="K2712:K2728" si="894">A2712+J2712</f>
        <v>45364</v>
      </c>
      <c r="L2712" s="5">
        <f t="shared" ref="L2712:L2728" si="895">MONTH(K2712)</f>
        <v>3</v>
      </c>
      <c r="M2712" s="5">
        <f t="shared" ref="M2712:M2728" si="896">YEAR(K2712)</f>
        <v>2024</v>
      </c>
      <c r="N2712" s="12">
        <v>1000</v>
      </c>
      <c r="O2712" s="12"/>
      <c r="P2712" s="12">
        <f t="shared" ref="P2712:P2728" si="897">SUM(N2712+O2712)</f>
        <v>1000</v>
      </c>
      <c r="Q2712" s="7">
        <f t="shared" ref="Q2712:Q2728" si="898">SUM(Q2711+N2712)</f>
        <v>4423626.75</v>
      </c>
      <c r="R2712" s="44" t="str">
        <f>VLOOKUP(F2712,'Set up'!$A$2:$E$50,5,FALSE)</f>
        <v>Trsf</v>
      </c>
    </row>
    <row r="2713" spans="1:18" x14ac:dyDescent="0.35">
      <c r="A2713" s="4">
        <v>45364</v>
      </c>
      <c r="B2713" s="5">
        <f t="shared" si="892"/>
        <v>3</v>
      </c>
      <c r="C2713" s="5">
        <f t="shared" si="893"/>
        <v>2024</v>
      </c>
      <c r="D2713" s="5" t="s">
        <v>2451</v>
      </c>
      <c r="E2713" s="5" t="str">
        <f>VLOOKUP(F2713,'Set up'!$A$2:$C$50,2,FALSE)</f>
        <v>C00000042</v>
      </c>
      <c r="F2713" s="1" t="s">
        <v>2014</v>
      </c>
      <c r="G2713" s="90" t="s">
        <v>2452</v>
      </c>
      <c r="H2713" s="126">
        <v>1</v>
      </c>
      <c r="I2713" s="5" t="str">
        <f>VLOOKUP(F2713,'Set up'!$A$2:$C$50,3,FALSE)</f>
        <v>Cash</v>
      </c>
      <c r="J2713" s="5">
        <f>VLOOKUP(F2713,'Set up'!$A$2:$D$50,4,FALSE)</f>
        <v>0</v>
      </c>
      <c r="K2713" s="4">
        <f t="shared" si="894"/>
        <v>45364</v>
      </c>
      <c r="L2713" s="5">
        <f t="shared" si="895"/>
        <v>3</v>
      </c>
      <c r="M2713" s="5">
        <f t="shared" si="896"/>
        <v>2024</v>
      </c>
      <c r="N2713" s="12">
        <v>360</v>
      </c>
      <c r="O2713" s="12"/>
      <c r="P2713" s="12">
        <f t="shared" si="897"/>
        <v>360</v>
      </c>
      <c r="Q2713" s="7">
        <f t="shared" si="898"/>
        <v>4423986.75</v>
      </c>
      <c r="R2713" s="44" t="str">
        <f>VLOOKUP(F2713,'Set up'!$A$2:$E$50,5,FALSE)</f>
        <v>Trsf</v>
      </c>
    </row>
    <row r="2714" spans="1:18" x14ac:dyDescent="0.35">
      <c r="A2714" s="4">
        <v>45364</v>
      </c>
      <c r="B2714" s="5">
        <f t="shared" si="892"/>
        <v>3</v>
      </c>
      <c r="C2714" s="5">
        <f t="shared" si="893"/>
        <v>2024</v>
      </c>
      <c r="D2714" s="5" t="s">
        <v>2451</v>
      </c>
      <c r="E2714" s="5" t="str">
        <f>VLOOKUP(F2714,'Set up'!$A$2:$C$50,2,FALSE)</f>
        <v>C00000042</v>
      </c>
      <c r="F2714" s="1" t="s">
        <v>2014</v>
      </c>
      <c r="G2714" s="99" t="s">
        <v>1062</v>
      </c>
      <c r="H2714" s="124">
        <v>4</v>
      </c>
      <c r="I2714" s="5" t="str">
        <f>VLOOKUP(F2714,'Set up'!$A$2:$C$50,3,FALSE)</f>
        <v>Cash</v>
      </c>
      <c r="J2714" s="5">
        <f>VLOOKUP(F2714,'Set up'!$A$2:$D$50,4,FALSE)</f>
        <v>0</v>
      </c>
      <c r="K2714" s="4">
        <f t="shared" si="894"/>
        <v>45364</v>
      </c>
      <c r="L2714" s="5">
        <f t="shared" si="895"/>
        <v>3</v>
      </c>
      <c r="M2714" s="5">
        <f t="shared" si="896"/>
        <v>2024</v>
      </c>
      <c r="N2714" s="12">
        <v>380</v>
      </c>
      <c r="O2714" s="12"/>
      <c r="P2714" s="12">
        <f t="shared" si="897"/>
        <v>380</v>
      </c>
      <c r="Q2714" s="7">
        <f t="shared" si="898"/>
        <v>4424366.75</v>
      </c>
      <c r="R2714" s="44" t="str">
        <f>VLOOKUP(F2714,'Set up'!$A$2:$E$50,5,FALSE)</f>
        <v>Trsf</v>
      </c>
    </row>
    <row r="2715" spans="1:18" x14ac:dyDescent="0.35">
      <c r="A2715" s="4">
        <v>45367</v>
      </c>
      <c r="B2715" s="5">
        <f t="shared" si="892"/>
        <v>3</v>
      </c>
      <c r="C2715" s="5">
        <f t="shared" si="893"/>
        <v>2024</v>
      </c>
      <c r="D2715" s="5" t="s">
        <v>2453</v>
      </c>
      <c r="E2715" s="5" t="str">
        <f>VLOOKUP(F2715,'Set up'!$A$2:$C$50,2,FALSE)</f>
        <v>C00000014</v>
      </c>
      <c r="F2715" s="1" t="s">
        <v>263</v>
      </c>
      <c r="G2715" s="95" t="s">
        <v>304</v>
      </c>
      <c r="H2715" s="126">
        <v>2</v>
      </c>
      <c r="I2715" s="5" t="str">
        <f>VLOOKUP(F2715,'Set up'!$A$2:$C$50,3,FALSE)</f>
        <v>Cash</v>
      </c>
      <c r="J2715" s="5">
        <f>VLOOKUP(F2715,'Set up'!$A$2:$D$50,4,FALSE)</f>
        <v>0</v>
      </c>
      <c r="K2715" s="4">
        <f t="shared" si="894"/>
        <v>45367</v>
      </c>
      <c r="L2715" s="5">
        <f t="shared" si="895"/>
        <v>3</v>
      </c>
      <c r="M2715" s="5">
        <f t="shared" si="896"/>
        <v>2024</v>
      </c>
      <c r="N2715" s="12">
        <v>3212</v>
      </c>
      <c r="O2715" s="12"/>
      <c r="P2715" s="12">
        <f t="shared" si="897"/>
        <v>3212</v>
      </c>
      <c r="Q2715" s="7">
        <f t="shared" si="898"/>
        <v>4427578.75</v>
      </c>
      <c r="R2715" s="44" t="str">
        <f>VLOOKUP(F2715,'Set up'!$A$2:$E$50,5,FALSE)</f>
        <v>Cash</v>
      </c>
    </row>
    <row r="2716" spans="1:18" x14ac:dyDescent="0.35">
      <c r="A2716" s="4">
        <v>45367</v>
      </c>
      <c r="B2716" s="5">
        <f t="shared" si="892"/>
        <v>3</v>
      </c>
      <c r="C2716" s="5">
        <f t="shared" si="893"/>
        <v>2024</v>
      </c>
      <c r="D2716" s="5" t="s">
        <v>2453</v>
      </c>
      <c r="E2716" s="5" t="str">
        <f>VLOOKUP(F2716,'Set up'!$A$2:$C$50,2,FALSE)</f>
        <v>C00000014</v>
      </c>
      <c r="F2716" s="1" t="s">
        <v>263</v>
      </c>
      <c r="G2716" s="1" t="s">
        <v>1544</v>
      </c>
      <c r="H2716" s="126">
        <v>4</v>
      </c>
      <c r="I2716" s="5" t="str">
        <f>VLOOKUP(F2716,'Set up'!$A$2:$C$50,3,FALSE)</f>
        <v>Cash</v>
      </c>
      <c r="J2716" s="5">
        <f>VLOOKUP(F2716,'Set up'!$A$2:$D$50,4,FALSE)</f>
        <v>0</v>
      </c>
      <c r="K2716" s="4">
        <f t="shared" si="894"/>
        <v>45367</v>
      </c>
      <c r="L2716" s="5">
        <f t="shared" si="895"/>
        <v>3</v>
      </c>
      <c r="M2716" s="5">
        <f t="shared" si="896"/>
        <v>2024</v>
      </c>
      <c r="N2716" s="12">
        <v>828</v>
      </c>
      <c r="O2716" s="12"/>
      <c r="P2716" s="12">
        <f t="shared" si="897"/>
        <v>828</v>
      </c>
      <c r="Q2716" s="7">
        <f t="shared" si="898"/>
        <v>4428406.75</v>
      </c>
      <c r="R2716" s="44" t="str">
        <f>VLOOKUP(F2716,'Set up'!$A$2:$E$50,5,FALSE)</f>
        <v>Cash</v>
      </c>
    </row>
    <row r="2717" spans="1:18" x14ac:dyDescent="0.35">
      <c r="A2717" s="4">
        <v>45367</v>
      </c>
      <c r="B2717" s="5">
        <f t="shared" si="892"/>
        <v>3</v>
      </c>
      <c r="C2717" s="5">
        <f t="shared" si="893"/>
        <v>2024</v>
      </c>
      <c r="D2717" s="5" t="s">
        <v>2453</v>
      </c>
      <c r="E2717" s="5" t="str">
        <f>VLOOKUP(F2717,'Set up'!$A$2:$C$50,2,FALSE)</f>
        <v>C00000014</v>
      </c>
      <c r="F2717" s="1" t="s">
        <v>263</v>
      </c>
      <c r="G2717" s="11" t="s">
        <v>2112</v>
      </c>
      <c r="H2717" s="126">
        <v>2</v>
      </c>
      <c r="I2717" s="5" t="str">
        <f>VLOOKUP(F2717,'Set up'!$A$2:$C$50,3,FALSE)</f>
        <v>Cash</v>
      </c>
      <c r="J2717" s="5">
        <f>VLOOKUP(F2717,'Set up'!$A$2:$D$50,4,FALSE)</f>
        <v>0</v>
      </c>
      <c r="K2717" s="4">
        <f t="shared" si="894"/>
        <v>45367</v>
      </c>
      <c r="L2717" s="5">
        <f t="shared" si="895"/>
        <v>3</v>
      </c>
      <c r="M2717" s="5">
        <f t="shared" si="896"/>
        <v>2024</v>
      </c>
      <c r="N2717" s="12">
        <v>567.6</v>
      </c>
      <c r="O2717" s="12"/>
      <c r="P2717" s="12">
        <f t="shared" si="897"/>
        <v>567.6</v>
      </c>
      <c r="Q2717" s="7">
        <f t="shared" si="898"/>
        <v>4428974.3499999996</v>
      </c>
      <c r="R2717" s="44" t="str">
        <f>VLOOKUP(F2717,'Set up'!$A$2:$E$50,5,FALSE)</f>
        <v>Cash</v>
      </c>
    </row>
    <row r="2718" spans="1:18" x14ac:dyDescent="0.35">
      <c r="A2718" s="4">
        <v>45367</v>
      </c>
      <c r="B2718" s="5">
        <f t="shared" si="892"/>
        <v>3</v>
      </c>
      <c r="C2718" s="5">
        <f t="shared" si="893"/>
        <v>2024</v>
      </c>
      <c r="D2718" s="5" t="s">
        <v>2453</v>
      </c>
      <c r="E2718" s="5" t="str">
        <f>VLOOKUP(F2718,'Set up'!$A$2:$C$50,2,FALSE)</f>
        <v>C00000014</v>
      </c>
      <c r="F2718" s="1" t="s">
        <v>263</v>
      </c>
      <c r="G2718" s="90" t="s">
        <v>17</v>
      </c>
      <c r="H2718" s="126">
        <v>1</v>
      </c>
      <c r="I2718" s="5" t="str">
        <f>VLOOKUP(F2718,'Set up'!$A$2:$C$50,3,FALSE)</f>
        <v>Cash</v>
      </c>
      <c r="J2718" s="5">
        <f>VLOOKUP(F2718,'Set up'!$A$2:$D$50,4,FALSE)</f>
        <v>0</v>
      </c>
      <c r="K2718" s="4">
        <f t="shared" si="894"/>
        <v>45367</v>
      </c>
      <c r="L2718" s="5">
        <f t="shared" si="895"/>
        <v>3</v>
      </c>
      <c r="M2718" s="5">
        <f t="shared" si="896"/>
        <v>2024</v>
      </c>
      <c r="N2718" s="12">
        <v>110</v>
      </c>
      <c r="O2718" s="12"/>
      <c r="P2718" s="12">
        <f t="shared" si="897"/>
        <v>110</v>
      </c>
      <c r="Q2718" s="7">
        <f t="shared" si="898"/>
        <v>4429084.3499999996</v>
      </c>
      <c r="R2718" s="44" t="str">
        <f>VLOOKUP(F2718,'Set up'!$A$2:$E$50,5,FALSE)</f>
        <v>Cash</v>
      </c>
    </row>
    <row r="2719" spans="1:18" x14ac:dyDescent="0.35">
      <c r="A2719" s="4">
        <v>45367</v>
      </c>
      <c r="B2719" s="5">
        <f t="shared" si="892"/>
        <v>3</v>
      </c>
      <c r="C2719" s="5">
        <f t="shared" si="893"/>
        <v>2024</v>
      </c>
      <c r="D2719" s="5" t="s">
        <v>2453</v>
      </c>
      <c r="E2719" s="5" t="str">
        <f>VLOOKUP(F2719,'Set up'!$A$2:$C$50,2,FALSE)</f>
        <v>C00000014</v>
      </c>
      <c r="F2719" s="1" t="s">
        <v>263</v>
      </c>
      <c r="G2719" s="99" t="s">
        <v>1887</v>
      </c>
      <c r="H2719" s="126">
        <v>1</v>
      </c>
      <c r="I2719" s="5" t="str">
        <f>VLOOKUP(F2719,'Set up'!$A$2:$C$50,3,FALSE)</f>
        <v>Cash</v>
      </c>
      <c r="J2719" s="5">
        <f>VLOOKUP(F2719,'Set up'!$A$2:$D$50,4,FALSE)</f>
        <v>0</v>
      </c>
      <c r="K2719" s="4">
        <f t="shared" si="894"/>
        <v>45367</v>
      </c>
      <c r="L2719" s="5">
        <f t="shared" si="895"/>
        <v>3</v>
      </c>
      <c r="M2719" s="5">
        <f t="shared" si="896"/>
        <v>2024</v>
      </c>
      <c r="N2719" s="12">
        <v>160</v>
      </c>
      <c r="O2719" s="12"/>
      <c r="P2719" s="12">
        <f t="shared" si="897"/>
        <v>160</v>
      </c>
      <c r="Q2719" s="7">
        <f t="shared" si="898"/>
        <v>4429244.3499999996</v>
      </c>
      <c r="R2719" s="44" t="str">
        <f>VLOOKUP(F2719,'Set up'!$A$2:$E$50,5,FALSE)</f>
        <v>Cash</v>
      </c>
    </row>
    <row r="2720" spans="1:18" x14ac:dyDescent="0.35">
      <c r="A2720" s="4">
        <v>45367</v>
      </c>
      <c r="B2720" s="5">
        <f t="shared" si="892"/>
        <v>3</v>
      </c>
      <c r="C2720" s="5">
        <f t="shared" si="893"/>
        <v>2024</v>
      </c>
      <c r="D2720" s="5" t="s">
        <v>2454</v>
      </c>
      <c r="E2720" s="5" t="str">
        <f>VLOOKUP(F2720,'Set up'!$A$2:$C$50,2,FALSE)</f>
        <v>C00000048</v>
      </c>
      <c r="F2720" s="1" t="s">
        <v>2457</v>
      </c>
      <c r="G2720" s="95" t="s">
        <v>1424</v>
      </c>
      <c r="H2720" s="5">
        <v>1</v>
      </c>
      <c r="I2720" s="5" t="str">
        <f>VLOOKUP(F2720,'Set up'!$A$2:$C$50,3,FALSE)</f>
        <v>Cash</v>
      </c>
      <c r="J2720" s="5">
        <f>VLOOKUP(F2720,'Set up'!$A$2:$D$50,4,FALSE)</f>
        <v>0</v>
      </c>
      <c r="K2720" s="4">
        <f t="shared" si="894"/>
        <v>45367</v>
      </c>
      <c r="L2720" s="5">
        <f t="shared" si="895"/>
        <v>3</v>
      </c>
      <c r="M2720" s="5">
        <f t="shared" si="896"/>
        <v>2024</v>
      </c>
      <c r="N2720" s="12">
        <v>220</v>
      </c>
      <c r="O2720" s="12"/>
      <c r="P2720" s="12">
        <f t="shared" si="897"/>
        <v>220</v>
      </c>
      <c r="Q2720" s="7">
        <f t="shared" si="898"/>
        <v>4429464.3499999996</v>
      </c>
      <c r="R2720" s="44" t="str">
        <f>VLOOKUP(F2720,'Set up'!$A$2:$E$50,5,FALSE)</f>
        <v>Trsf</v>
      </c>
    </row>
    <row r="2721" spans="1:18" x14ac:dyDescent="0.35">
      <c r="A2721" s="4">
        <v>45367</v>
      </c>
      <c r="B2721" s="5">
        <f t="shared" si="892"/>
        <v>3</v>
      </c>
      <c r="C2721" s="5">
        <f t="shared" si="893"/>
        <v>2024</v>
      </c>
      <c r="D2721" s="5" t="s">
        <v>2459</v>
      </c>
      <c r="E2721" s="5" t="str">
        <f>VLOOKUP(F2721,'Set up'!$A$2:$C$50,2,FALSE)</f>
        <v>C00000019</v>
      </c>
      <c r="F2721" s="1" t="s">
        <v>401</v>
      </c>
      <c r="G2721" s="90" t="s">
        <v>95</v>
      </c>
      <c r="H2721" s="126">
        <v>1</v>
      </c>
      <c r="I2721" s="5" t="str">
        <f>VLOOKUP(F2721,'Set up'!$A$2:$C$50,3,FALSE)</f>
        <v>Cash</v>
      </c>
      <c r="J2721" s="5">
        <f>VLOOKUP(F2721,'Set up'!$A$2:$D$50,4,FALSE)</f>
        <v>0</v>
      </c>
      <c r="K2721" s="4">
        <f t="shared" si="894"/>
        <v>45367</v>
      </c>
      <c r="L2721" s="5">
        <f t="shared" si="895"/>
        <v>3</v>
      </c>
      <c r="M2721" s="5">
        <f t="shared" si="896"/>
        <v>2024</v>
      </c>
      <c r="N2721" s="12">
        <v>1738</v>
      </c>
      <c r="O2721" s="12"/>
      <c r="P2721" s="12">
        <f t="shared" si="897"/>
        <v>1738</v>
      </c>
      <c r="Q2721" s="7">
        <f t="shared" si="898"/>
        <v>4431202.3499999996</v>
      </c>
      <c r="R2721" s="44" t="str">
        <f>VLOOKUP(F2721,'Set up'!$A$2:$E$50,5,FALSE)</f>
        <v>Trsf</v>
      </c>
    </row>
    <row r="2722" spans="1:18" x14ac:dyDescent="0.35">
      <c r="A2722" s="4">
        <v>45367</v>
      </c>
      <c r="B2722" s="5">
        <f t="shared" si="892"/>
        <v>3</v>
      </c>
      <c r="C2722" s="5">
        <f t="shared" si="893"/>
        <v>2024</v>
      </c>
      <c r="D2722" s="5" t="s">
        <v>2459</v>
      </c>
      <c r="E2722" s="5" t="str">
        <f>VLOOKUP(F2722,'Set up'!$A$2:$C$50,2,FALSE)</f>
        <v>C00000019</v>
      </c>
      <c r="F2722" s="1" t="s">
        <v>401</v>
      </c>
      <c r="G2722" s="90" t="s">
        <v>1412</v>
      </c>
      <c r="H2722" s="126">
        <v>1</v>
      </c>
      <c r="I2722" s="5" t="str">
        <f>VLOOKUP(F2722,'Set up'!$A$2:$C$50,3,FALSE)</f>
        <v>Cash</v>
      </c>
      <c r="J2722" s="5">
        <f>VLOOKUP(F2722,'Set up'!$A$2:$D$50,4,FALSE)</f>
        <v>0</v>
      </c>
      <c r="K2722" s="4">
        <f t="shared" si="894"/>
        <v>45367</v>
      </c>
      <c r="L2722" s="5">
        <f t="shared" si="895"/>
        <v>3</v>
      </c>
      <c r="M2722" s="5">
        <f t="shared" si="896"/>
        <v>2024</v>
      </c>
      <c r="N2722" s="12">
        <v>405</v>
      </c>
      <c r="O2722" s="12"/>
      <c r="P2722" s="12">
        <f t="shared" si="897"/>
        <v>405</v>
      </c>
      <c r="Q2722" s="7">
        <f t="shared" si="898"/>
        <v>4431607.3499999996</v>
      </c>
      <c r="R2722" s="44" t="str">
        <f>VLOOKUP(F2722,'Set up'!$A$2:$E$50,5,FALSE)</f>
        <v>Trsf</v>
      </c>
    </row>
    <row r="2723" spans="1:18" x14ac:dyDescent="0.35">
      <c r="A2723" s="4">
        <v>45367</v>
      </c>
      <c r="B2723" s="5">
        <f t="shared" si="892"/>
        <v>3</v>
      </c>
      <c r="C2723" s="5">
        <f t="shared" si="893"/>
        <v>2024</v>
      </c>
      <c r="D2723" s="5" t="s">
        <v>2459</v>
      </c>
      <c r="E2723" s="5" t="str">
        <f>VLOOKUP(F2723,'Set up'!$A$2:$C$50,2,FALSE)</f>
        <v>C00000019</v>
      </c>
      <c r="F2723" s="1" t="s">
        <v>401</v>
      </c>
      <c r="G2723" s="90" t="s">
        <v>792</v>
      </c>
      <c r="H2723" s="126">
        <v>3</v>
      </c>
      <c r="I2723" s="5" t="str">
        <f>VLOOKUP(F2723,'Set up'!$A$2:$C$50,3,FALSE)</f>
        <v>Cash</v>
      </c>
      <c r="J2723" s="5">
        <f>VLOOKUP(F2723,'Set up'!$A$2:$D$50,4,FALSE)</f>
        <v>0</v>
      </c>
      <c r="K2723" s="4">
        <f t="shared" si="894"/>
        <v>45367</v>
      </c>
      <c r="L2723" s="5">
        <f t="shared" si="895"/>
        <v>3</v>
      </c>
      <c r="M2723" s="5">
        <f t="shared" si="896"/>
        <v>2024</v>
      </c>
      <c r="N2723" s="12">
        <v>187.5</v>
      </c>
      <c r="O2723" s="12"/>
      <c r="P2723" s="12">
        <f t="shared" si="897"/>
        <v>187.5</v>
      </c>
      <c r="Q2723" s="7">
        <f t="shared" si="898"/>
        <v>4431794.8499999996</v>
      </c>
      <c r="R2723" s="44" t="str">
        <f>VLOOKUP(F2723,'Set up'!$A$2:$E$50,5,FALSE)</f>
        <v>Trsf</v>
      </c>
    </row>
    <row r="2724" spans="1:18" x14ac:dyDescent="0.35">
      <c r="A2724" s="4">
        <v>45367</v>
      </c>
      <c r="B2724" s="5">
        <f t="shared" si="892"/>
        <v>3</v>
      </c>
      <c r="C2724" s="5">
        <f t="shared" si="893"/>
        <v>2024</v>
      </c>
      <c r="D2724" s="5" t="s">
        <v>2459</v>
      </c>
      <c r="E2724" s="5" t="str">
        <f>VLOOKUP(F2724,'Set up'!$A$2:$C$50,2,FALSE)</f>
        <v>C00000019</v>
      </c>
      <c r="F2724" s="1" t="s">
        <v>401</v>
      </c>
      <c r="G2724" s="90" t="s">
        <v>46</v>
      </c>
      <c r="H2724" s="126">
        <v>1</v>
      </c>
      <c r="I2724" s="5" t="str">
        <f>VLOOKUP(F2724,'Set up'!$A$2:$C$50,3,FALSE)</f>
        <v>Cash</v>
      </c>
      <c r="J2724" s="5">
        <f>VLOOKUP(F2724,'Set up'!$A$2:$D$50,4,FALSE)</f>
        <v>0</v>
      </c>
      <c r="K2724" s="4">
        <f t="shared" si="894"/>
        <v>45367</v>
      </c>
      <c r="L2724" s="5">
        <f t="shared" si="895"/>
        <v>3</v>
      </c>
      <c r="M2724" s="5">
        <f t="shared" si="896"/>
        <v>2024</v>
      </c>
      <c r="N2724" s="12">
        <v>110</v>
      </c>
      <c r="O2724" s="12"/>
      <c r="P2724" s="12">
        <f t="shared" si="897"/>
        <v>110</v>
      </c>
      <c r="Q2724" s="7">
        <f t="shared" si="898"/>
        <v>4431904.8499999996</v>
      </c>
      <c r="R2724" s="44" t="str">
        <f>VLOOKUP(F2724,'Set up'!$A$2:$E$50,5,FALSE)</f>
        <v>Trsf</v>
      </c>
    </row>
    <row r="2725" spans="1:18" x14ac:dyDescent="0.35">
      <c r="A2725" s="4">
        <v>45367</v>
      </c>
      <c r="B2725" s="5">
        <f t="shared" si="892"/>
        <v>3</v>
      </c>
      <c r="C2725" s="5">
        <f t="shared" si="893"/>
        <v>2024</v>
      </c>
      <c r="D2725" s="5" t="s">
        <v>2459</v>
      </c>
      <c r="E2725" s="5" t="str">
        <f>VLOOKUP(F2725,'Set up'!$A$2:$C$50,2,FALSE)</f>
        <v>C00000019</v>
      </c>
      <c r="F2725" s="1" t="s">
        <v>401</v>
      </c>
      <c r="G2725" s="90" t="s">
        <v>1470</v>
      </c>
      <c r="H2725" s="126">
        <v>1</v>
      </c>
      <c r="I2725" s="5" t="str">
        <f>VLOOKUP(F2725,'Set up'!$A$2:$C$50,3,FALSE)</f>
        <v>Cash</v>
      </c>
      <c r="J2725" s="5">
        <f>VLOOKUP(F2725,'Set up'!$A$2:$D$50,4,FALSE)</f>
        <v>0</v>
      </c>
      <c r="K2725" s="4">
        <f t="shared" si="894"/>
        <v>45367</v>
      </c>
      <c r="L2725" s="5">
        <f t="shared" si="895"/>
        <v>3</v>
      </c>
      <c r="M2725" s="5">
        <f t="shared" si="896"/>
        <v>2024</v>
      </c>
      <c r="N2725" s="12">
        <v>390</v>
      </c>
      <c r="O2725" s="12"/>
      <c r="P2725" s="12">
        <f t="shared" si="897"/>
        <v>390</v>
      </c>
      <c r="Q2725" s="7">
        <f t="shared" si="898"/>
        <v>4432294.8499999996</v>
      </c>
      <c r="R2725" s="44" t="str">
        <f>VLOOKUP(F2725,'Set up'!$A$2:$E$50,5,FALSE)</f>
        <v>Trsf</v>
      </c>
    </row>
    <row r="2726" spans="1:18" x14ac:dyDescent="0.35">
      <c r="A2726" s="4">
        <v>45367</v>
      </c>
      <c r="B2726" s="5">
        <f t="shared" si="892"/>
        <v>3</v>
      </c>
      <c r="C2726" s="5">
        <f t="shared" si="893"/>
        <v>2024</v>
      </c>
      <c r="D2726" s="5" t="s">
        <v>2459</v>
      </c>
      <c r="E2726" s="5" t="str">
        <f>VLOOKUP(F2726,'Set up'!$A$2:$C$50,2,FALSE)</f>
        <v>C00000019</v>
      </c>
      <c r="F2726" s="1" t="s">
        <v>401</v>
      </c>
      <c r="G2726" s="89" t="s">
        <v>2130</v>
      </c>
      <c r="H2726" s="126">
        <v>1</v>
      </c>
      <c r="I2726" s="5" t="str">
        <f>VLOOKUP(F2726,'Set up'!$A$2:$C$50,3,FALSE)</f>
        <v>Cash</v>
      </c>
      <c r="J2726" s="5">
        <f>VLOOKUP(F2726,'Set up'!$A$2:$D$50,4,FALSE)</f>
        <v>0</v>
      </c>
      <c r="K2726" s="4">
        <f t="shared" si="894"/>
        <v>45367</v>
      </c>
      <c r="L2726" s="5">
        <f t="shared" si="895"/>
        <v>3</v>
      </c>
      <c r="M2726" s="5">
        <f t="shared" si="896"/>
        <v>2024</v>
      </c>
      <c r="N2726" s="12">
        <v>283.8</v>
      </c>
      <c r="O2726" s="12"/>
      <c r="P2726" s="12">
        <f t="shared" si="897"/>
        <v>283.8</v>
      </c>
      <c r="Q2726" s="7">
        <f t="shared" si="898"/>
        <v>4432578.6499999994</v>
      </c>
      <c r="R2726" s="44" t="str">
        <f>VLOOKUP(F2726,'Set up'!$A$2:$E$50,5,FALSE)</f>
        <v>Trsf</v>
      </c>
    </row>
    <row r="2727" spans="1:18" x14ac:dyDescent="0.35">
      <c r="A2727" s="4">
        <v>45367</v>
      </c>
      <c r="B2727" s="5">
        <f t="shared" si="892"/>
        <v>3</v>
      </c>
      <c r="C2727" s="5">
        <f t="shared" si="893"/>
        <v>2024</v>
      </c>
      <c r="D2727" s="5" t="s">
        <v>2459</v>
      </c>
      <c r="E2727" s="5" t="str">
        <f>VLOOKUP(F2727,'Set up'!$A$2:$C$50,2,FALSE)</f>
        <v>C00000019</v>
      </c>
      <c r="F2727" s="1" t="s">
        <v>401</v>
      </c>
      <c r="G2727" s="90" t="s">
        <v>2458</v>
      </c>
      <c r="H2727" s="126">
        <v>1</v>
      </c>
      <c r="I2727" s="5" t="str">
        <f>VLOOKUP(F2727,'Set up'!$A$2:$C$50,3,FALSE)</f>
        <v>Cash</v>
      </c>
      <c r="J2727" s="5">
        <f>VLOOKUP(F2727,'Set up'!$A$2:$D$50,4,FALSE)</f>
        <v>0</v>
      </c>
      <c r="K2727" s="4">
        <f t="shared" si="894"/>
        <v>45367</v>
      </c>
      <c r="L2727" s="5">
        <f t="shared" si="895"/>
        <v>3</v>
      </c>
      <c r="M2727" s="5">
        <f t="shared" si="896"/>
        <v>2024</v>
      </c>
      <c r="N2727" s="12">
        <v>260</v>
      </c>
      <c r="O2727" s="12"/>
      <c r="P2727" s="12">
        <f t="shared" si="897"/>
        <v>260</v>
      </c>
      <c r="Q2727" s="7">
        <f t="shared" si="898"/>
        <v>4432838.6499999994</v>
      </c>
      <c r="R2727" s="44" t="str">
        <f>VLOOKUP(F2727,'Set up'!$A$2:$E$50,5,FALSE)</f>
        <v>Trsf</v>
      </c>
    </row>
    <row r="2728" spans="1:18" x14ac:dyDescent="0.35">
      <c r="A2728" s="4">
        <v>45367</v>
      </c>
      <c r="B2728" s="5">
        <f t="shared" si="892"/>
        <v>3</v>
      </c>
      <c r="C2728" s="5">
        <f t="shared" si="893"/>
        <v>2024</v>
      </c>
      <c r="D2728" s="5" t="s">
        <v>2459</v>
      </c>
      <c r="E2728" s="5" t="str">
        <f>VLOOKUP(F2728,'Set up'!$A$2:$C$50,2,FALSE)</f>
        <v>C00000019</v>
      </c>
      <c r="F2728" s="1" t="s">
        <v>401</v>
      </c>
      <c r="G2728" s="90" t="s">
        <v>950</v>
      </c>
      <c r="H2728" s="126">
        <v>2</v>
      </c>
      <c r="I2728" s="5" t="str">
        <f>VLOOKUP(F2728,'Set up'!$A$2:$C$50,3,FALSE)</f>
        <v>Cash</v>
      </c>
      <c r="J2728" s="5">
        <f>VLOOKUP(F2728,'Set up'!$A$2:$D$50,4,FALSE)</f>
        <v>0</v>
      </c>
      <c r="K2728" s="4">
        <f t="shared" si="894"/>
        <v>45367</v>
      </c>
      <c r="L2728" s="5">
        <f t="shared" si="895"/>
        <v>3</v>
      </c>
      <c r="M2728" s="5">
        <f t="shared" si="896"/>
        <v>2024</v>
      </c>
      <c r="N2728" s="12">
        <v>120</v>
      </c>
      <c r="O2728" s="12"/>
      <c r="P2728" s="12">
        <f t="shared" si="897"/>
        <v>120</v>
      </c>
      <c r="Q2728" s="7">
        <f t="shared" si="898"/>
        <v>4432958.6499999994</v>
      </c>
      <c r="R2728" s="44" t="str">
        <f>VLOOKUP(F2728,'Set up'!$A$2:$E$50,5,FALSE)</f>
        <v>Trsf</v>
      </c>
    </row>
    <row r="2729" spans="1:18" ht="16.25" customHeight="1" x14ac:dyDescent="0.35">
      <c r="A2729" s="4">
        <v>45367</v>
      </c>
      <c r="B2729" s="5">
        <f>MONTH(A2729)</f>
        <v>3</v>
      </c>
      <c r="C2729" s="5">
        <f>YEAR(A2729)</f>
        <v>2024</v>
      </c>
      <c r="D2729" s="5" t="s">
        <v>2460</v>
      </c>
      <c r="E2729" s="5" t="str">
        <f>VLOOKUP(F2729,'Set up'!$A$2:$C$50,2,FALSE)</f>
        <v>C00000042</v>
      </c>
      <c r="F2729" s="1" t="s">
        <v>2014</v>
      </c>
      <c r="G2729" s="103" t="s">
        <v>1111</v>
      </c>
      <c r="H2729" s="5">
        <v>3</v>
      </c>
      <c r="I2729" s="5" t="str">
        <f>VLOOKUP(F2729,'Set up'!$A$2:$C$50,3,FALSE)</f>
        <v>Cash</v>
      </c>
      <c r="J2729" s="5">
        <f>VLOOKUP(F2729,'Set up'!$A$2:$D$50,4,FALSE)</f>
        <v>0</v>
      </c>
      <c r="K2729" s="4">
        <f>A2729+J2729</f>
        <v>45367</v>
      </c>
      <c r="L2729" s="5">
        <f>MONTH(K2729)</f>
        <v>3</v>
      </c>
      <c r="M2729" s="5">
        <f>YEAR(K2729)</f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4433146.1499999994</v>
      </c>
      <c r="R2729" s="44" t="str">
        <f>VLOOKUP(F2729,'Set up'!$A$2:$E$50,5,FALSE)</f>
        <v>Trsf</v>
      </c>
    </row>
    <row r="2730" spans="1:18" ht="16.25" customHeight="1" x14ac:dyDescent="0.35">
      <c r="A2730" s="4">
        <v>45367</v>
      </c>
      <c r="B2730" s="5">
        <f t="shared" ref="B2730:B2768" si="899">MONTH(A2730)</f>
        <v>3</v>
      </c>
      <c r="C2730" s="5">
        <f t="shared" ref="C2730:C2750" si="900">YEAR(A2730)</f>
        <v>2024</v>
      </c>
      <c r="D2730" s="5" t="s">
        <v>2461</v>
      </c>
      <c r="E2730" s="5" t="str">
        <f>VLOOKUP(F2730,'Set up'!$A$2:$C$50,2,FALSE)</f>
        <v>C00000042</v>
      </c>
      <c r="F2730" s="1" t="s">
        <v>2014</v>
      </c>
      <c r="G2730" s="103" t="s">
        <v>1734</v>
      </c>
      <c r="H2730" s="126">
        <v>3</v>
      </c>
      <c r="I2730" s="5" t="str">
        <f>VLOOKUP(F2730,'Set up'!$A$2:$C$50,3,FALSE)</f>
        <v>Cash</v>
      </c>
      <c r="J2730" s="5">
        <f>VLOOKUP(F2730,'Set up'!$A$2:$D$50,4,FALSE)</f>
        <v>0</v>
      </c>
      <c r="K2730" s="4">
        <f t="shared" ref="K2730:K2750" si="901">A2730+J2730</f>
        <v>45367</v>
      </c>
      <c r="L2730" s="5">
        <f t="shared" ref="L2730:L2768" si="902">MONTH(K2730)</f>
        <v>3</v>
      </c>
      <c r="M2730" s="5">
        <f t="shared" ref="M2730:M2750" si="903">YEAR(K2730)</f>
        <v>2024</v>
      </c>
      <c r="N2730" s="12">
        <v>4818</v>
      </c>
      <c r="O2730" s="12"/>
      <c r="P2730" s="12">
        <f t="shared" ref="P2730:P2750" si="904">SUM(N2730+O2730)</f>
        <v>4818</v>
      </c>
      <c r="Q2730" s="7">
        <f t="shared" ref="Q2730:Q2750" si="905">SUM(Q2729+N2730)</f>
        <v>4437964.1499999994</v>
      </c>
      <c r="R2730" s="44" t="str">
        <f>VLOOKUP(F2730,'Set up'!$A$2:$E$50,5,FALSE)</f>
        <v>Trsf</v>
      </c>
    </row>
    <row r="2731" spans="1:18" ht="16.25" customHeight="1" x14ac:dyDescent="0.35">
      <c r="A2731" s="4">
        <v>45367</v>
      </c>
      <c r="B2731" s="5">
        <f t="shared" si="899"/>
        <v>3</v>
      </c>
      <c r="C2731" s="5">
        <f t="shared" si="900"/>
        <v>2024</v>
      </c>
      <c r="D2731" s="5" t="s">
        <v>2461</v>
      </c>
      <c r="E2731" s="5" t="str">
        <f>VLOOKUP(F2731,'Set up'!$A$2:$C$50,2,FALSE)</f>
        <v>C00000042</v>
      </c>
      <c r="F2731" s="1" t="s">
        <v>2014</v>
      </c>
      <c r="G2731" s="90" t="s">
        <v>2435</v>
      </c>
      <c r="H2731" s="126">
        <v>9</v>
      </c>
      <c r="I2731" s="5" t="str">
        <f>VLOOKUP(F2731,'Set up'!$A$2:$C$50,3,FALSE)</f>
        <v>Cash</v>
      </c>
      <c r="J2731" s="5">
        <f>VLOOKUP(F2731,'Set up'!$A$2:$D$50,4,FALSE)</f>
        <v>0</v>
      </c>
      <c r="K2731" s="4">
        <f t="shared" si="901"/>
        <v>45367</v>
      </c>
      <c r="L2731" s="5">
        <f t="shared" si="902"/>
        <v>3</v>
      </c>
      <c r="M2731" s="5">
        <f t="shared" si="903"/>
        <v>2024</v>
      </c>
      <c r="N2731" s="12">
        <v>1931.4</v>
      </c>
      <c r="O2731" s="12"/>
      <c r="P2731" s="12">
        <f t="shared" si="904"/>
        <v>1931.4</v>
      </c>
      <c r="Q2731" s="7">
        <f t="shared" si="905"/>
        <v>4439895.55</v>
      </c>
      <c r="R2731" s="44" t="str">
        <f>VLOOKUP(F2731,'Set up'!$A$2:$E$50,5,FALSE)</f>
        <v>Trsf</v>
      </c>
    </row>
    <row r="2732" spans="1:18" ht="16.25" customHeight="1" x14ac:dyDescent="0.35">
      <c r="A2732" s="4">
        <v>45367</v>
      </c>
      <c r="B2732" s="5">
        <f t="shared" si="899"/>
        <v>3</v>
      </c>
      <c r="C2732" s="5">
        <f t="shared" si="900"/>
        <v>2024</v>
      </c>
      <c r="D2732" s="5" t="s">
        <v>2461</v>
      </c>
      <c r="E2732" s="5" t="str">
        <f>VLOOKUP(F2732,'Set up'!$A$2:$C$50,2,FALSE)</f>
        <v>C00000042</v>
      </c>
      <c r="F2732" s="1" t="s">
        <v>2014</v>
      </c>
      <c r="G2732" s="90" t="s">
        <v>1923</v>
      </c>
      <c r="H2732" s="126">
        <v>5</v>
      </c>
      <c r="I2732" s="5" t="str">
        <f>VLOOKUP(F2732,'Set up'!$A$2:$C$50,3,FALSE)</f>
        <v>Cash</v>
      </c>
      <c r="J2732" s="5">
        <f>VLOOKUP(F2732,'Set up'!$A$2:$D$50,4,FALSE)</f>
        <v>0</v>
      </c>
      <c r="K2732" s="4">
        <f t="shared" si="901"/>
        <v>45367</v>
      </c>
      <c r="L2732" s="5">
        <f t="shared" si="902"/>
        <v>3</v>
      </c>
      <c r="M2732" s="5">
        <f t="shared" si="903"/>
        <v>2024</v>
      </c>
      <c r="N2732" s="12">
        <v>1170</v>
      </c>
      <c r="O2732" s="12"/>
      <c r="P2732" s="12">
        <f t="shared" si="904"/>
        <v>1170</v>
      </c>
      <c r="Q2732" s="7">
        <f t="shared" si="905"/>
        <v>4441065.55</v>
      </c>
      <c r="R2732" s="44" t="str">
        <f>VLOOKUP(F2732,'Set up'!$A$2:$E$50,5,FALSE)</f>
        <v>Trsf</v>
      </c>
    </row>
    <row r="2733" spans="1:18" ht="16.25" customHeight="1" x14ac:dyDescent="0.35">
      <c r="A2733" s="4">
        <v>45367</v>
      </c>
      <c r="B2733" s="5">
        <f t="shared" si="899"/>
        <v>3</v>
      </c>
      <c r="C2733" s="5">
        <f t="shared" si="900"/>
        <v>2024</v>
      </c>
      <c r="D2733" s="5" t="s">
        <v>2461</v>
      </c>
      <c r="E2733" s="5" t="str">
        <f>VLOOKUP(F2733,'Set up'!$A$2:$C$50,2,FALSE)</f>
        <v>C00000042</v>
      </c>
      <c r="F2733" s="1" t="s">
        <v>2014</v>
      </c>
      <c r="G2733" s="90" t="s">
        <v>1074</v>
      </c>
      <c r="H2733" s="126">
        <v>1</v>
      </c>
      <c r="I2733" s="5" t="str">
        <f>VLOOKUP(F2733,'Set up'!$A$2:$C$50,3,FALSE)</f>
        <v>Cash</v>
      </c>
      <c r="J2733" s="5">
        <f>VLOOKUP(F2733,'Set up'!$A$2:$D$50,4,FALSE)</f>
        <v>0</v>
      </c>
      <c r="K2733" s="4">
        <f t="shared" si="901"/>
        <v>45367</v>
      </c>
      <c r="L2733" s="5">
        <f t="shared" si="902"/>
        <v>3</v>
      </c>
      <c r="M2733" s="5">
        <f t="shared" si="903"/>
        <v>2024</v>
      </c>
      <c r="N2733" s="12">
        <v>1000</v>
      </c>
      <c r="O2733" s="12"/>
      <c r="P2733" s="12">
        <f t="shared" si="904"/>
        <v>1000</v>
      </c>
      <c r="Q2733" s="7">
        <f t="shared" si="905"/>
        <v>4442065.55</v>
      </c>
      <c r="R2733" s="44" t="str">
        <f>VLOOKUP(F2733,'Set up'!$A$2:$E$50,5,FALSE)</f>
        <v>Trsf</v>
      </c>
    </row>
    <row r="2734" spans="1:18" ht="16.25" customHeight="1" x14ac:dyDescent="0.35">
      <c r="A2734" s="4">
        <v>45367</v>
      </c>
      <c r="B2734" s="5">
        <f t="shared" si="899"/>
        <v>3</v>
      </c>
      <c r="C2734" s="5">
        <f t="shared" si="900"/>
        <v>2024</v>
      </c>
      <c r="D2734" s="5" t="s">
        <v>2461</v>
      </c>
      <c r="E2734" s="5" t="str">
        <f>VLOOKUP(F2734,'Set up'!$A$2:$C$50,2,FALSE)</f>
        <v>C00000042</v>
      </c>
      <c r="F2734" s="1" t="s">
        <v>2014</v>
      </c>
      <c r="G2734" s="90" t="s">
        <v>1062</v>
      </c>
      <c r="H2734" s="126">
        <v>4</v>
      </c>
      <c r="I2734" s="5" t="str">
        <f>VLOOKUP(F2734,'Set up'!$A$2:$C$50,3,FALSE)</f>
        <v>Cash</v>
      </c>
      <c r="J2734" s="5">
        <f>VLOOKUP(F2734,'Set up'!$A$2:$D$50,4,FALSE)</f>
        <v>0</v>
      </c>
      <c r="K2734" s="4">
        <f t="shared" si="901"/>
        <v>45367</v>
      </c>
      <c r="L2734" s="5">
        <f t="shared" si="902"/>
        <v>3</v>
      </c>
      <c r="M2734" s="5">
        <f t="shared" si="903"/>
        <v>2024</v>
      </c>
      <c r="N2734" s="12">
        <v>380</v>
      </c>
      <c r="O2734" s="12"/>
      <c r="P2734" s="12">
        <f t="shared" si="904"/>
        <v>380</v>
      </c>
      <c r="Q2734" s="7">
        <f t="shared" si="905"/>
        <v>4442445.55</v>
      </c>
      <c r="R2734" s="44" t="str">
        <f>VLOOKUP(F2734,'Set up'!$A$2:$E$50,5,FALSE)</f>
        <v>Trsf</v>
      </c>
    </row>
    <row r="2735" spans="1:18" ht="16.25" customHeight="1" x14ac:dyDescent="0.35">
      <c r="A2735" s="4">
        <v>45370</v>
      </c>
      <c r="B2735" s="5">
        <f t="shared" si="899"/>
        <v>3</v>
      </c>
      <c r="C2735" s="5">
        <f t="shared" si="900"/>
        <v>2024</v>
      </c>
      <c r="D2735" s="5" t="s">
        <v>2462</v>
      </c>
      <c r="E2735" s="5" t="str">
        <f>VLOOKUP(F2735,'Set up'!$A$2:$C$50,2,FALSE)</f>
        <v>C00000042</v>
      </c>
      <c r="F2735" s="1" t="s">
        <v>2014</v>
      </c>
      <c r="G2735" s="103" t="s">
        <v>1111</v>
      </c>
      <c r="H2735" s="5">
        <v>2</v>
      </c>
      <c r="I2735" s="5" t="str">
        <f>VLOOKUP(F2735,'Set up'!$A$2:$C$50,3,FALSE)</f>
        <v>Cash</v>
      </c>
      <c r="J2735" s="5">
        <f>VLOOKUP(F2735,'Set up'!$A$2:$D$50,4,FALSE)</f>
        <v>0</v>
      </c>
      <c r="K2735" s="4">
        <f t="shared" si="901"/>
        <v>45370</v>
      </c>
      <c r="L2735" s="5">
        <f t="shared" si="902"/>
        <v>3</v>
      </c>
      <c r="M2735" s="5">
        <f t="shared" si="903"/>
        <v>2024</v>
      </c>
      <c r="N2735" s="12">
        <v>125</v>
      </c>
      <c r="O2735" s="12"/>
      <c r="P2735" s="12">
        <f t="shared" si="904"/>
        <v>125</v>
      </c>
      <c r="Q2735" s="7">
        <f t="shared" si="905"/>
        <v>4442570.55</v>
      </c>
      <c r="R2735" s="44" t="str">
        <f>VLOOKUP(F2735,'Set up'!$A$2:$E$50,5,FALSE)</f>
        <v>Trsf</v>
      </c>
    </row>
    <row r="2736" spans="1:18" ht="16.25" customHeight="1" x14ac:dyDescent="0.35">
      <c r="A2736" s="4">
        <v>45370</v>
      </c>
      <c r="B2736" s="5">
        <f t="shared" si="899"/>
        <v>3</v>
      </c>
      <c r="C2736" s="5">
        <f t="shared" si="900"/>
        <v>2024</v>
      </c>
      <c r="D2736" s="5" t="s">
        <v>2463</v>
      </c>
      <c r="E2736" s="5" t="str">
        <f>VLOOKUP(F2736,'Set up'!$A$2:$C$50,2,FALSE)</f>
        <v>C00000042</v>
      </c>
      <c r="F2736" s="1" t="s">
        <v>2014</v>
      </c>
      <c r="G2736" s="103" t="s">
        <v>1734</v>
      </c>
      <c r="H2736" s="126">
        <v>2</v>
      </c>
      <c r="I2736" s="5" t="str">
        <f>VLOOKUP(F2736,'Set up'!$A$2:$C$50,3,FALSE)</f>
        <v>Cash</v>
      </c>
      <c r="J2736" s="5">
        <f>VLOOKUP(F2736,'Set up'!$A$2:$D$50,4,FALSE)</f>
        <v>0</v>
      </c>
      <c r="K2736" s="4">
        <f t="shared" si="901"/>
        <v>45370</v>
      </c>
      <c r="L2736" s="5">
        <f t="shared" si="902"/>
        <v>3</v>
      </c>
      <c r="M2736" s="5">
        <f t="shared" si="903"/>
        <v>2024</v>
      </c>
      <c r="N2736" s="12">
        <v>3212</v>
      </c>
      <c r="O2736" s="12"/>
      <c r="P2736" s="12">
        <f t="shared" si="904"/>
        <v>3212</v>
      </c>
      <c r="Q2736" s="7">
        <f t="shared" si="905"/>
        <v>4445782.55</v>
      </c>
      <c r="R2736" s="44" t="str">
        <f>VLOOKUP(F2736,'Set up'!$A$2:$E$50,5,FALSE)</f>
        <v>Trsf</v>
      </c>
    </row>
    <row r="2737" spans="1:18" ht="16.25" customHeight="1" x14ac:dyDescent="0.35">
      <c r="A2737" s="4">
        <v>45370</v>
      </c>
      <c r="B2737" s="5">
        <f t="shared" si="899"/>
        <v>3</v>
      </c>
      <c r="C2737" s="5">
        <f t="shared" si="900"/>
        <v>2024</v>
      </c>
      <c r="D2737" s="5" t="s">
        <v>2463</v>
      </c>
      <c r="E2737" s="5" t="str">
        <f>VLOOKUP(F2737,'Set up'!$A$2:$C$50,2,FALSE)</f>
        <v>C00000042</v>
      </c>
      <c r="F2737" s="1" t="s">
        <v>2014</v>
      </c>
      <c r="G2737" s="90" t="s">
        <v>2435</v>
      </c>
      <c r="H2737" s="126">
        <v>5</v>
      </c>
      <c r="I2737" s="5" t="str">
        <f>VLOOKUP(F2737,'Set up'!$A$2:$C$50,3,FALSE)</f>
        <v>Cash</v>
      </c>
      <c r="J2737" s="5">
        <f>VLOOKUP(F2737,'Set up'!$A$2:$D$50,4,FALSE)</f>
        <v>0</v>
      </c>
      <c r="K2737" s="4">
        <f t="shared" si="901"/>
        <v>45370</v>
      </c>
      <c r="L2737" s="5">
        <f t="shared" si="902"/>
        <v>3</v>
      </c>
      <c r="M2737" s="5">
        <f t="shared" si="903"/>
        <v>2024</v>
      </c>
      <c r="N2737" s="12">
        <v>1073</v>
      </c>
      <c r="O2737" s="12"/>
      <c r="P2737" s="12">
        <f t="shared" si="904"/>
        <v>1073</v>
      </c>
      <c r="Q2737" s="7">
        <f t="shared" si="905"/>
        <v>4446855.55</v>
      </c>
      <c r="R2737" s="44" t="str">
        <f>VLOOKUP(F2737,'Set up'!$A$2:$E$50,5,FALSE)</f>
        <v>Trsf</v>
      </c>
    </row>
    <row r="2738" spans="1:18" ht="16.25" customHeight="1" x14ac:dyDescent="0.35">
      <c r="A2738" s="4">
        <v>45370</v>
      </c>
      <c r="B2738" s="5">
        <f t="shared" si="899"/>
        <v>3</v>
      </c>
      <c r="C2738" s="5">
        <f t="shared" si="900"/>
        <v>2024</v>
      </c>
      <c r="D2738" s="5" t="s">
        <v>2463</v>
      </c>
      <c r="E2738" s="5" t="str">
        <f>VLOOKUP(F2738,'Set up'!$A$2:$C$50,2,FALSE)</f>
        <v>C00000042</v>
      </c>
      <c r="F2738" s="1" t="s">
        <v>2014</v>
      </c>
      <c r="G2738" s="90" t="s">
        <v>1923</v>
      </c>
      <c r="H2738" s="126">
        <v>3</v>
      </c>
      <c r="I2738" s="5" t="str">
        <f>VLOOKUP(F2738,'Set up'!$A$2:$C$50,3,FALSE)</f>
        <v>Cash</v>
      </c>
      <c r="J2738" s="5">
        <f>VLOOKUP(F2738,'Set up'!$A$2:$D$50,4,FALSE)</f>
        <v>0</v>
      </c>
      <c r="K2738" s="4">
        <f t="shared" si="901"/>
        <v>45370</v>
      </c>
      <c r="L2738" s="5">
        <f t="shared" si="902"/>
        <v>3</v>
      </c>
      <c r="M2738" s="5">
        <f t="shared" si="903"/>
        <v>2024</v>
      </c>
      <c r="N2738" s="12">
        <v>702</v>
      </c>
      <c r="O2738" s="12"/>
      <c r="P2738" s="12">
        <f t="shared" si="904"/>
        <v>702</v>
      </c>
      <c r="Q2738" s="7">
        <f t="shared" si="905"/>
        <v>4447557.55</v>
      </c>
      <c r="R2738" s="44" t="str">
        <f>VLOOKUP(F2738,'Set up'!$A$2:$E$50,5,FALSE)</f>
        <v>Trsf</v>
      </c>
    </row>
    <row r="2739" spans="1:18" ht="16.25" customHeight="1" x14ac:dyDescent="0.35">
      <c r="A2739" s="4">
        <v>45370</v>
      </c>
      <c r="B2739" s="5">
        <f t="shared" si="899"/>
        <v>3</v>
      </c>
      <c r="C2739" s="5">
        <f t="shared" si="900"/>
        <v>2024</v>
      </c>
      <c r="D2739" s="5" t="s">
        <v>2463</v>
      </c>
      <c r="E2739" s="5" t="str">
        <f>VLOOKUP(F2739,'Set up'!$A$2:$C$50,2,FALSE)</f>
        <v>C00000042</v>
      </c>
      <c r="F2739" s="1" t="s">
        <v>2014</v>
      </c>
      <c r="G2739" s="90" t="s">
        <v>1074</v>
      </c>
      <c r="H2739" s="126">
        <v>1</v>
      </c>
      <c r="I2739" s="5" t="str">
        <f>VLOOKUP(F2739,'Set up'!$A$2:$C$50,3,FALSE)</f>
        <v>Cash</v>
      </c>
      <c r="J2739" s="5">
        <f>VLOOKUP(F2739,'Set up'!$A$2:$D$50,4,FALSE)</f>
        <v>0</v>
      </c>
      <c r="K2739" s="4">
        <f t="shared" si="901"/>
        <v>45370</v>
      </c>
      <c r="L2739" s="5">
        <f t="shared" si="902"/>
        <v>3</v>
      </c>
      <c r="M2739" s="5">
        <f t="shared" si="903"/>
        <v>2024</v>
      </c>
      <c r="N2739" s="12">
        <v>1000</v>
      </c>
      <c r="O2739" s="12"/>
      <c r="P2739" s="12">
        <f t="shared" si="904"/>
        <v>1000</v>
      </c>
      <c r="Q2739" s="7">
        <f t="shared" si="905"/>
        <v>4448557.55</v>
      </c>
      <c r="R2739" s="44" t="str">
        <f>VLOOKUP(F2739,'Set up'!$A$2:$E$50,5,FALSE)</f>
        <v>Trsf</v>
      </c>
    </row>
    <row r="2740" spans="1:18" ht="16.25" customHeight="1" x14ac:dyDescent="0.35">
      <c r="A2740" s="4">
        <v>45371</v>
      </c>
      <c r="B2740" s="5">
        <f t="shared" si="899"/>
        <v>3</v>
      </c>
      <c r="C2740" s="5">
        <f t="shared" si="900"/>
        <v>2024</v>
      </c>
      <c r="D2740" s="5" t="s">
        <v>2464</v>
      </c>
      <c r="E2740" s="5" t="str">
        <f>VLOOKUP(F2740,'Set up'!$A$2:$C$50,2,FALSE)</f>
        <v>C00000037</v>
      </c>
      <c r="F2740" s="1" t="s">
        <v>1310</v>
      </c>
      <c r="G2740" s="11" t="s">
        <v>1895</v>
      </c>
      <c r="H2740" s="124">
        <v>3</v>
      </c>
      <c r="I2740" s="5">
        <f>VLOOKUP(F2740,'Set up'!$A$2:$C$50,3,FALSE)</f>
        <v>30</v>
      </c>
      <c r="J2740" s="5">
        <f>VLOOKUP(F2740,'Set up'!$A$2:$D$50,4,FALSE)</f>
        <v>30</v>
      </c>
      <c r="K2740" s="4">
        <f t="shared" si="901"/>
        <v>45401</v>
      </c>
      <c r="L2740" s="5">
        <f t="shared" si="902"/>
        <v>4</v>
      </c>
      <c r="M2740" s="5">
        <f t="shared" si="903"/>
        <v>2024</v>
      </c>
      <c r="N2740" s="12">
        <v>5214</v>
      </c>
      <c r="O2740" s="12"/>
      <c r="P2740" s="12">
        <f t="shared" si="904"/>
        <v>5214</v>
      </c>
      <c r="Q2740" s="7">
        <f t="shared" si="905"/>
        <v>4453771.55</v>
      </c>
      <c r="R2740" s="44" t="str">
        <f>VLOOKUP(F2740,'Set up'!$A$2:$E$50,5,FALSE)</f>
        <v>Chq</v>
      </c>
    </row>
    <row r="2741" spans="1:18" ht="16.25" customHeight="1" x14ac:dyDescent="0.35">
      <c r="A2741" s="4">
        <v>45371</v>
      </c>
      <c r="B2741" s="5">
        <f t="shared" si="899"/>
        <v>3</v>
      </c>
      <c r="C2741" s="5">
        <f t="shared" si="900"/>
        <v>2024</v>
      </c>
      <c r="D2741" s="5" t="s">
        <v>2464</v>
      </c>
      <c r="E2741" s="5" t="str">
        <f>VLOOKUP(F2741,'Set up'!$A$2:$C$50,2,FALSE)</f>
        <v>C00000037</v>
      </c>
      <c r="F2741" s="1" t="s">
        <v>1310</v>
      </c>
      <c r="G2741" s="11" t="s">
        <v>708</v>
      </c>
      <c r="H2741" s="124">
        <v>3</v>
      </c>
      <c r="I2741" s="5">
        <f>VLOOKUP(F2741,'Set up'!$A$2:$C$50,3,FALSE)</f>
        <v>30</v>
      </c>
      <c r="J2741" s="5">
        <f>VLOOKUP(F2741,'Set up'!$A$2:$D$50,4,FALSE)</f>
        <v>30</v>
      </c>
      <c r="K2741" s="4">
        <f t="shared" si="901"/>
        <v>45401</v>
      </c>
      <c r="L2741" s="5">
        <f t="shared" si="902"/>
        <v>4</v>
      </c>
      <c r="M2741" s="5">
        <f t="shared" si="903"/>
        <v>2024</v>
      </c>
      <c r="N2741" s="12">
        <v>1263.5999999999999</v>
      </c>
      <c r="O2741" s="12"/>
      <c r="P2741" s="12">
        <f t="shared" si="904"/>
        <v>1263.5999999999999</v>
      </c>
      <c r="Q2741" s="7">
        <f t="shared" si="905"/>
        <v>4455035.1499999994</v>
      </c>
      <c r="R2741" s="44" t="str">
        <f>VLOOKUP(F2741,'Set up'!$A$2:$E$50,5,FALSE)</f>
        <v>Chq</v>
      </c>
    </row>
    <row r="2742" spans="1:18" ht="16.25" customHeight="1" x14ac:dyDescent="0.35">
      <c r="A2742" s="4">
        <v>45371</v>
      </c>
      <c r="B2742" s="5">
        <f t="shared" si="899"/>
        <v>3</v>
      </c>
      <c r="C2742" s="5">
        <f t="shared" si="900"/>
        <v>2024</v>
      </c>
      <c r="D2742" s="5" t="s">
        <v>2464</v>
      </c>
      <c r="E2742" s="5" t="str">
        <f>VLOOKUP(F2742,'Set up'!$A$2:$C$50,2,FALSE)</f>
        <v>C00000037</v>
      </c>
      <c r="F2742" s="1" t="s">
        <v>1310</v>
      </c>
      <c r="G2742" s="11" t="s">
        <v>1406</v>
      </c>
      <c r="H2742" s="126">
        <v>5</v>
      </c>
      <c r="I2742" s="5">
        <f>VLOOKUP(F2742,'Set up'!$A$2:$C$50,3,FALSE)</f>
        <v>30</v>
      </c>
      <c r="J2742" s="5">
        <f>VLOOKUP(F2742,'Set up'!$A$2:$D$50,4,FALSE)</f>
        <v>30</v>
      </c>
      <c r="K2742" s="4">
        <f t="shared" si="901"/>
        <v>45401</v>
      </c>
      <c r="L2742" s="5">
        <f t="shared" si="902"/>
        <v>4</v>
      </c>
      <c r="M2742" s="5">
        <f t="shared" si="903"/>
        <v>2024</v>
      </c>
      <c r="N2742" s="12">
        <v>240</v>
      </c>
      <c r="O2742" s="12"/>
      <c r="P2742" s="12">
        <f t="shared" si="904"/>
        <v>240</v>
      </c>
      <c r="Q2742" s="7">
        <f t="shared" si="905"/>
        <v>4455275.1499999994</v>
      </c>
      <c r="R2742" s="44" t="str">
        <f>VLOOKUP(F2742,'Set up'!$A$2:$E$50,5,FALSE)</f>
        <v>Chq</v>
      </c>
    </row>
    <row r="2743" spans="1:18" ht="16.25" customHeight="1" x14ac:dyDescent="0.35">
      <c r="A2743" s="4">
        <v>45371</v>
      </c>
      <c r="B2743" s="5">
        <f t="shared" si="899"/>
        <v>3</v>
      </c>
      <c r="C2743" s="5">
        <f t="shared" si="900"/>
        <v>2024</v>
      </c>
      <c r="D2743" s="5" t="s">
        <v>2464</v>
      </c>
      <c r="E2743" s="5" t="str">
        <f>VLOOKUP(F2743,'Set up'!$A$2:$C$50,2,FALSE)</f>
        <v>C00000037</v>
      </c>
      <c r="F2743" s="1" t="s">
        <v>1310</v>
      </c>
      <c r="G2743" s="99" t="s">
        <v>2218</v>
      </c>
      <c r="H2743" s="124">
        <v>2</v>
      </c>
      <c r="I2743" s="5">
        <f>VLOOKUP(F2743,'Set up'!$A$2:$C$50,3,FALSE)</f>
        <v>30</v>
      </c>
      <c r="J2743" s="5">
        <f>VLOOKUP(F2743,'Set up'!$A$2:$D$50,4,FALSE)</f>
        <v>30</v>
      </c>
      <c r="K2743" s="4">
        <f t="shared" si="901"/>
        <v>45401</v>
      </c>
      <c r="L2743" s="5">
        <f t="shared" si="902"/>
        <v>4</v>
      </c>
      <c r="M2743" s="5">
        <f t="shared" si="903"/>
        <v>2024</v>
      </c>
      <c r="N2743" s="12">
        <v>572</v>
      </c>
      <c r="O2743" s="12"/>
      <c r="P2743" s="12">
        <f t="shared" si="904"/>
        <v>572</v>
      </c>
      <c r="Q2743" s="7">
        <f t="shared" si="905"/>
        <v>4455847.1499999994</v>
      </c>
      <c r="R2743" s="44" t="str">
        <f>VLOOKUP(F2743,'Set up'!$A$2:$E$50,5,FALSE)</f>
        <v>Chq</v>
      </c>
    </row>
    <row r="2744" spans="1:18" ht="16.25" customHeight="1" x14ac:dyDescent="0.35">
      <c r="A2744" s="4">
        <v>45371</v>
      </c>
      <c r="B2744" s="5">
        <f t="shared" si="899"/>
        <v>3</v>
      </c>
      <c r="C2744" s="5">
        <f t="shared" si="900"/>
        <v>2024</v>
      </c>
      <c r="D2744" s="5" t="s">
        <v>2464</v>
      </c>
      <c r="E2744" s="5" t="str">
        <f>VLOOKUP(F2744,'Set up'!$A$2:$C$50,2,FALSE)</f>
        <v>C00000037</v>
      </c>
      <c r="F2744" s="1" t="s">
        <v>1310</v>
      </c>
      <c r="G2744" s="90" t="s">
        <v>1062</v>
      </c>
      <c r="H2744" s="126">
        <v>2</v>
      </c>
      <c r="I2744" s="5">
        <f>VLOOKUP(F2744,'Set up'!$A$2:$C$50,3,FALSE)</f>
        <v>30</v>
      </c>
      <c r="J2744" s="5">
        <f>VLOOKUP(F2744,'Set up'!$A$2:$D$50,4,FALSE)</f>
        <v>30</v>
      </c>
      <c r="K2744" s="4">
        <f t="shared" si="901"/>
        <v>45401</v>
      </c>
      <c r="L2744" s="5">
        <f t="shared" si="902"/>
        <v>4</v>
      </c>
      <c r="M2744" s="5">
        <f t="shared" si="903"/>
        <v>2024</v>
      </c>
      <c r="N2744" s="12">
        <v>190</v>
      </c>
      <c r="O2744" s="12"/>
      <c r="P2744" s="12">
        <f t="shared" si="904"/>
        <v>190</v>
      </c>
      <c r="Q2744" s="7">
        <f t="shared" si="905"/>
        <v>4456037.1499999994</v>
      </c>
      <c r="R2744" s="44" t="str">
        <f>VLOOKUP(F2744,'Set up'!$A$2:$E$50,5,FALSE)</f>
        <v>Chq</v>
      </c>
    </row>
    <row r="2745" spans="1:18" ht="16.25" customHeight="1" x14ac:dyDescent="0.35">
      <c r="A2745" s="4">
        <v>45372</v>
      </c>
      <c r="B2745" s="5">
        <f t="shared" si="899"/>
        <v>3</v>
      </c>
      <c r="C2745" s="5">
        <f t="shared" si="900"/>
        <v>2024</v>
      </c>
      <c r="D2745" s="5" t="s">
        <v>2467</v>
      </c>
      <c r="E2745" s="5" t="str">
        <f>VLOOKUP(F2751,'Set up'!$A$2:$C$50,2,FALSE)</f>
        <v>C00000010</v>
      </c>
      <c r="F2745" s="1" t="s">
        <v>62</v>
      </c>
      <c r="G2745" s="95" t="s">
        <v>1179</v>
      </c>
      <c r="H2745" s="125">
        <v>6</v>
      </c>
      <c r="I2745" s="5">
        <f>VLOOKUP(F2751,'Set up'!$A$2:$C$50,3,FALSE)</f>
        <v>120</v>
      </c>
      <c r="J2745" s="5">
        <f>VLOOKUP(F2751,'Set up'!$A$2:$D$50,4,FALSE)</f>
        <v>120</v>
      </c>
      <c r="K2745" s="4">
        <f t="shared" si="901"/>
        <v>45492</v>
      </c>
      <c r="L2745" s="5">
        <f t="shared" si="902"/>
        <v>7</v>
      </c>
      <c r="M2745" s="5">
        <f t="shared" si="903"/>
        <v>2024</v>
      </c>
      <c r="N2745" s="12">
        <v>9636</v>
      </c>
      <c r="O2745" s="12"/>
      <c r="P2745" s="12">
        <f t="shared" si="904"/>
        <v>9636</v>
      </c>
      <c r="Q2745" s="7">
        <f t="shared" si="905"/>
        <v>4465673.1499999994</v>
      </c>
      <c r="R2745" s="44" t="str">
        <f>VLOOKUP(F2751,'Set up'!$A$2:$E$50,5,FALSE)</f>
        <v>Trsf</v>
      </c>
    </row>
    <row r="2746" spans="1:18" ht="16.25" customHeight="1" x14ac:dyDescent="0.35">
      <c r="A2746" s="4">
        <v>45372</v>
      </c>
      <c r="B2746" s="5">
        <f t="shared" si="899"/>
        <v>3</v>
      </c>
      <c r="C2746" s="5">
        <f t="shared" si="900"/>
        <v>2024</v>
      </c>
      <c r="D2746" s="5" t="s">
        <v>2467</v>
      </c>
      <c r="E2746" s="5" t="str">
        <f>VLOOKUP(F2746,'Set up'!$A$2:$C$50,2,FALSE)</f>
        <v>C00000010</v>
      </c>
      <c r="F2746" s="1" t="s">
        <v>62</v>
      </c>
      <c r="G2746" s="90" t="s">
        <v>1393</v>
      </c>
      <c r="H2746" s="126">
        <v>10</v>
      </c>
      <c r="I2746" s="5">
        <f>VLOOKUP(F2746,'Set up'!$A$2:$C$50,3,FALSE)</f>
        <v>120</v>
      </c>
      <c r="J2746" s="5">
        <f>VLOOKUP(F2746,'Set up'!$A$2:$D$50,4,FALSE)</f>
        <v>120</v>
      </c>
      <c r="K2746" s="4">
        <f t="shared" si="901"/>
        <v>45492</v>
      </c>
      <c r="L2746" s="5">
        <f t="shared" si="902"/>
        <v>7</v>
      </c>
      <c r="M2746" s="5">
        <f t="shared" si="903"/>
        <v>2024</v>
      </c>
      <c r="N2746" s="12">
        <v>1740</v>
      </c>
      <c r="O2746" s="12"/>
      <c r="P2746" s="12">
        <f t="shared" si="904"/>
        <v>1740</v>
      </c>
      <c r="Q2746" s="7">
        <f t="shared" si="905"/>
        <v>4467413.1499999994</v>
      </c>
      <c r="R2746" s="44" t="str">
        <f>VLOOKUP(F2746,'Set up'!$A$2:$E$50,5,FALSE)</f>
        <v>Trsf</v>
      </c>
    </row>
    <row r="2747" spans="1:18" ht="16.25" customHeight="1" x14ac:dyDescent="0.35">
      <c r="A2747" s="4">
        <v>45372</v>
      </c>
      <c r="B2747" s="5">
        <f t="shared" si="899"/>
        <v>3</v>
      </c>
      <c r="C2747" s="5">
        <f t="shared" si="900"/>
        <v>2024</v>
      </c>
      <c r="D2747" s="5" t="s">
        <v>2467</v>
      </c>
      <c r="E2747" s="5" t="str">
        <f>VLOOKUP(F2747,'Set up'!$A$2:$C$50,2,FALSE)</f>
        <v>C00000010</v>
      </c>
      <c r="F2747" s="1" t="s">
        <v>62</v>
      </c>
      <c r="G2747" s="90" t="s">
        <v>792</v>
      </c>
      <c r="H2747" s="126">
        <v>10</v>
      </c>
      <c r="I2747" s="5">
        <f>VLOOKUP(F2747,'Set up'!$A$2:$C$50,3,FALSE)</f>
        <v>120</v>
      </c>
      <c r="J2747" s="5">
        <f>VLOOKUP(F2747,'Set up'!$A$2:$D$50,4,FALSE)</f>
        <v>120</v>
      </c>
      <c r="K2747" s="4">
        <f t="shared" si="901"/>
        <v>45492</v>
      </c>
      <c r="L2747" s="5">
        <f t="shared" si="902"/>
        <v>7</v>
      </c>
      <c r="M2747" s="5">
        <f t="shared" si="903"/>
        <v>2024</v>
      </c>
      <c r="N2747" s="12">
        <v>575</v>
      </c>
      <c r="O2747" s="12"/>
      <c r="P2747" s="12">
        <f t="shared" si="904"/>
        <v>575</v>
      </c>
      <c r="Q2747" s="7">
        <f t="shared" si="905"/>
        <v>4467988.1499999994</v>
      </c>
      <c r="R2747" s="44" t="str">
        <f>VLOOKUP(F2747,'Set up'!$A$2:$E$50,5,FALSE)</f>
        <v>Trsf</v>
      </c>
    </row>
    <row r="2748" spans="1:18" ht="16.25" customHeight="1" x14ac:dyDescent="0.35">
      <c r="A2748" s="4">
        <v>45372</v>
      </c>
      <c r="B2748" s="5">
        <f t="shared" si="899"/>
        <v>3</v>
      </c>
      <c r="C2748" s="5">
        <f t="shared" si="900"/>
        <v>2024</v>
      </c>
      <c r="D2748" s="5" t="s">
        <v>2467</v>
      </c>
      <c r="E2748" s="5" t="str">
        <f>VLOOKUP(F2748,'Set up'!$A$2:$C$50,2,FALSE)</f>
        <v>C00000010</v>
      </c>
      <c r="F2748" s="1" t="s">
        <v>62</v>
      </c>
      <c r="G2748" s="11" t="s">
        <v>46</v>
      </c>
      <c r="H2748" s="126">
        <v>8</v>
      </c>
      <c r="I2748" s="5">
        <f>VLOOKUP(F2748,'Set up'!$A$2:$C$50,3,FALSE)</f>
        <v>120</v>
      </c>
      <c r="J2748" s="5">
        <f>VLOOKUP(F2748,'Set up'!$A$2:$D$50,4,FALSE)</f>
        <v>120</v>
      </c>
      <c r="K2748" s="4">
        <f t="shared" si="901"/>
        <v>45492</v>
      </c>
      <c r="L2748" s="5">
        <f t="shared" si="902"/>
        <v>7</v>
      </c>
      <c r="M2748" s="5">
        <f t="shared" si="903"/>
        <v>2024</v>
      </c>
      <c r="N2748" s="12">
        <v>880</v>
      </c>
      <c r="O2748" s="12"/>
      <c r="P2748" s="12">
        <f t="shared" si="904"/>
        <v>880</v>
      </c>
      <c r="Q2748" s="7">
        <f t="shared" si="905"/>
        <v>4468868.1499999994</v>
      </c>
      <c r="R2748" s="44" t="str">
        <f>VLOOKUP(F2748,'Set up'!$A$2:$E$50,5,FALSE)</f>
        <v>Trsf</v>
      </c>
    </row>
    <row r="2749" spans="1:18" ht="16.25" customHeight="1" x14ac:dyDescent="0.35">
      <c r="A2749" s="4">
        <v>45372</v>
      </c>
      <c r="B2749" s="5">
        <f t="shared" si="899"/>
        <v>3</v>
      </c>
      <c r="C2749" s="5">
        <f t="shared" si="900"/>
        <v>2024</v>
      </c>
      <c r="D2749" s="5" t="s">
        <v>2467</v>
      </c>
      <c r="E2749" s="5" t="str">
        <f>VLOOKUP(F2749,'Set up'!$A$2:$C$50,2,FALSE)</f>
        <v>C00000010</v>
      </c>
      <c r="F2749" s="1" t="s">
        <v>62</v>
      </c>
      <c r="G2749" s="90" t="s">
        <v>2465</v>
      </c>
      <c r="H2749" s="126">
        <v>1</v>
      </c>
      <c r="I2749" s="5">
        <f>VLOOKUP(F2749,'Set up'!$A$2:$C$50,3,FALSE)</f>
        <v>120</v>
      </c>
      <c r="J2749" s="5">
        <f>VLOOKUP(F2749,'Set up'!$A$2:$D$50,4,FALSE)</f>
        <v>120</v>
      </c>
      <c r="K2749" s="4">
        <f t="shared" si="901"/>
        <v>45492</v>
      </c>
      <c r="L2749" s="5">
        <f t="shared" si="902"/>
        <v>7</v>
      </c>
      <c r="M2749" s="5">
        <f t="shared" si="903"/>
        <v>2024</v>
      </c>
      <c r="N2749" s="12">
        <v>420</v>
      </c>
      <c r="O2749" s="12"/>
      <c r="P2749" s="12">
        <f t="shared" si="904"/>
        <v>420</v>
      </c>
      <c r="Q2749" s="7">
        <f t="shared" si="905"/>
        <v>4469288.1499999994</v>
      </c>
      <c r="R2749" s="44" t="str">
        <f>VLOOKUP(F2749,'Set up'!$A$2:$E$50,5,FALSE)</f>
        <v>Trsf</v>
      </c>
    </row>
    <row r="2750" spans="1:18" ht="16.25" customHeight="1" x14ac:dyDescent="0.35">
      <c r="A2750" s="4">
        <v>45372</v>
      </c>
      <c r="B2750" s="5">
        <f t="shared" si="899"/>
        <v>3</v>
      </c>
      <c r="C2750" s="5">
        <f t="shared" si="900"/>
        <v>2024</v>
      </c>
      <c r="D2750" s="5" t="s">
        <v>2467</v>
      </c>
      <c r="E2750" s="5" t="str">
        <f>VLOOKUP(F2750,'Set up'!$A$2:$C$50,2,FALSE)</f>
        <v>C00000010</v>
      </c>
      <c r="F2750" s="1" t="s">
        <v>62</v>
      </c>
      <c r="G2750" s="90" t="s">
        <v>615</v>
      </c>
      <c r="H2750" s="126">
        <v>1</v>
      </c>
      <c r="I2750" s="5">
        <f>VLOOKUP(F2750,'Set up'!$A$2:$C$50,3,FALSE)</f>
        <v>120</v>
      </c>
      <c r="J2750" s="5">
        <f>VLOOKUP(F2750,'Set up'!$A$2:$D$50,4,FALSE)</f>
        <v>120</v>
      </c>
      <c r="K2750" s="4">
        <f t="shared" si="901"/>
        <v>45492</v>
      </c>
      <c r="L2750" s="5">
        <f t="shared" si="902"/>
        <v>7</v>
      </c>
      <c r="M2750" s="5">
        <f t="shared" si="903"/>
        <v>2024</v>
      </c>
      <c r="N2750" s="12">
        <v>395</v>
      </c>
      <c r="O2750" s="12"/>
      <c r="P2750" s="12">
        <f t="shared" si="904"/>
        <v>395</v>
      </c>
      <c r="Q2750" s="7">
        <f t="shared" si="905"/>
        <v>4469683.1499999994</v>
      </c>
      <c r="R2750" s="44" t="str">
        <f>VLOOKUP(F2750,'Set up'!$A$2:$E$50,5,FALSE)</f>
        <v>Trsf</v>
      </c>
    </row>
    <row r="2751" spans="1:18" ht="16.25" customHeight="1" x14ac:dyDescent="0.35">
      <c r="A2751" s="4">
        <v>45372</v>
      </c>
      <c r="B2751" s="5">
        <f t="shared" si="899"/>
        <v>3</v>
      </c>
      <c r="C2751" s="5">
        <f t="shared" ref="C2751:C2765" si="906">YEAR(A2751)</f>
        <v>2024</v>
      </c>
      <c r="D2751" s="5" t="s">
        <v>2467</v>
      </c>
      <c r="E2751" s="5" t="str">
        <f>VLOOKUP(F2751,'Set up'!$A$2:$C$50,2,FALSE)</f>
        <v>C00000010</v>
      </c>
      <c r="F2751" s="1" t="s">
        <v>62</v>
      </c>
      <c r="G2751" s="90" t="s">
        <v>2466</v>
      </c>
      <c r="H2751" s="126">
        <v>1</v>
      </c>
      <c r="I2751" s="5">
        <f>VLOOKUP(F2751,'Set up'!$A$2:$C$50,3,FALSE)</f>
        <v>120</v>
      </c>
      <c r="J2751" s="5">
        <f>VLOOKUP(F2751,'Set up'!$A$2:$D$50,4,FALSE)</f>
        <v>120</v>
      </c>
      <c r="K2751" s="4">
        <f t="shared" ref="K2751" si="907">A2751+J2751</f>
        <v>45492</v>
      </c>
      <c r="L2751" s="5">
        <f t="shared" si="902"/>
        <v>7</v>
      </c>
      <c r="M2751" s="5">
        <f t="shared" ref="M2751" si="908">YEAR(K2751)</f>
        <v>2024</v>
      </c>
      <c r="N2751" s="12">
        <v>1550</v>
      </c>
      <c r="O2751" s="12"/>
      <c r="P2751" s="12">
        <f t="shared" ref="P2751:P2765" si="909">SUM(N2751+O2751)</f>
        <v>1550</v>
      </c>
      <c r="Q2751" s="7">
        <f t="shared" ref="Q2751:Q2765" si="910">SUM(Q2750+N2751)</f>
        <v>4471233.1499999994</v>
      </c>
      <c r="R2751" s="44" t="e">
        <f>VLOOKUP(#REF!,'Set up'!$A$2:$E$50,5,FALSE)</f>
        <v>#REF!</v>
      </c>
    </row>
    <row r="2752" spans="1:18" ht="16.25" customHeight="1" x14ac:dyDescent="0.35">
      <c r="A2752" s="4">
        <v>45373</v>
      </c>
      <c r="B2752" s="5">
        <f t="shared" si="899"/>
        <v>3</v>
      </c>
      <c r="C2752" s="5">
        <f t="shared" si="906"/>
        <v>2024</v>
      </c>
      <c r="D2752" s="5" t="s">
        <v>2468</v>
      </c>
      <c r="E2752" s="5" t="str">
        <f>VLOOKUP(F2752,'Set up'!$A$2:$C$50,2,FALSE)</f>
        <v>C00000044</v>
      </c>
      <c r="F2752" s="1" t="s">
        <v>2213</v>
      </c>
      <c r="G2752" s="120" t="s">
        <v>1179</v>
      </c>
      <c r="H2752" s="127">
        <v>1</v>
      </c>
      <c r="I2752" s="5" t="str">
        <f>VLOOKUP(F2752,'Set up'!$A$2:$C$50,3,FALSE)</f>
        <v>Cash</v>
      </c>
      <c r="J2752" s="5">
        <f>VLOOKUP(F2752,'Set up'!$A$2:$D$50,4,FALSE)</f>
        <v>0</v>
      </c>
      <c r="K2752" s="4">
        <f t="shared" ref="K2752:K2765" si="911">A2752+J2752</f>
        <v>45373</v>
      </c>
      <c r="L2752" s="5">
        <f t="shared" si="902"/>
        <v>3</v>
      </c>
      <c r="M2752" s="5">
        <f t="shared" ref="M2752:M2765" si="912">YEAR(K2752)</f>
        <v>2024</v>
      </c>
      <c r="N2752" s="12">
        <v>1628</v>
      </c>
      <c r="O2752" s="12"/>
      <c r="P2752" s="12">
        <f t="shared" si="909"/>
        <v>1628</v>
      </c>
      <c r="Q2752" s="7">
        <f t="shared" si="910"/>
        <v>4472861.1499999994</v>
      </c>
      <c r="R2752" s="44" t="str">
        <f>VLOOKUP(F2752,'Set up'!$A$2:$E$50,5,FALSE)</f>
        <v>Trsf</v>
      </c>
    </row>
    <row r="2753" spans="1:18" ht="16.25" customHeight="1" x14ac:dyDescent="0.35">
      <c r="A2753" s="4">
        <v>45373</v>
      </c>
      <c r="B2753" s="5">
        <f t="shared" si="899"/>
        <v>3</v>
      </c>
      <c r="C2753" s="5">
        <f t="shared" si="906"/>
        <v>2024</v>
      </c>
      <c r="D2753" s="5" t="s">
        <v>2468</v>
      </c>
      <c r="E2753" s="5" t="str">
        <f>VLOOKUP(F2753,'Set up'!$A$2:$C$50,2,FALSE)</f>
        <v>C00000044</v>
      </c>
      <c r="F2753" s="1" t="s">
        <v>2213</v>
      </c>
      <c r="G2753" s="121" t="s">
        <v>1544</v>
      </c>
      <c r="H2753" s="127">
        <v>2</v>
      </c>
      <c r="I2753" s="5" t="str">
        <f>VLOOKUP(F2753,'Set up'!$A$2:$C$50,3,FALSE)</f>
        <v>Cash</v>
      </c>
      <c r="J2753" s="5">
        <f>VLOOKUP(F2753,'Set up'!$A$2:$D$50,4,FALSE)</f>
        <v>0</v>
      </c>
      <c r="K2753" s="4">
        <f t="shared" si="911"/>
        <v>45373</v>
      </c>
      <c r="L2753" s="5">
        <f t="shared" si="902"/>
        <v>3</v>
      </c>
      <c r="M2753" s="5">
        <f t="shared" si="912"/>
        <v>2024</v>
      </c>
      <c r="N2753" s="12">
        <v>420</v>
      </c>
      <c r="O2753" s="12"/>
      <c r="P2753" s="12">
        <f t="shared" si="909"/>
        <v>420</v>
      </c>
      <c r="Q2753" s="7">
        <f t="shared" si="910"/>
        <v>4473281.1499999994</v>
      </c>
      <c r="R2753" s="44" t="str">
        <f>VLOOKUP(F2753,'Set up'!$A$2:$E$50,5,FALSE)</f>
        <v>Trsf</v>
      </c>
    </row>
    <row r="2754" spans="1:18" ht="16.25" customHeight="1" x14ac:dyDescent="0.35">
      <c r="A2754" s="4">
        <v>45373</v>
      </c>
      <c r="B2754" s="5">
        <f t="shared" si="899"/>
        <v>3</v>
      </c>
      <c r="C2754" s="5">
        <f t="shared" si="906"/>
        <v>2024</v>
      </c>
      <c r="D2754" s="5" t="s">
        <v>2468</v>
      </c>
      <c r="E2754" s="5" t="str">
        <f>VLOOKUP(F2754,'Set up'!$A$2:$C$50,2,FALSE)</f>
        <v>C00000044</v>
      </c>
      <c r="F2754" s="1" t="s">
        <v>2213</v>
      </c>
      <c r="G2754" s="121" t="s">
        <v>2032</v>
      </c>
      <c r="H2754" s="127">
        <v>1</v>
      </c>
      <c r="I2754" s="5" t="str">
        <f>VLOOKUP(F2754,'Set up'!$A$2:$C$50,3,FALSE)</f>
        <v>Cash</v>
      </c>
      <c r="J2754" s="5">
        <f>VLOOKUP(F2754,'Set up'!$A$2:$D$50,4,FALSE)</f>
        <v>0</v>
      </c>
      <c r="K2754" s="4">
        <f t="shared" si="911"/>
        <v>45373</v>
      </c>
      <c r="L2754" s="5">
        <f t="shared" si="902"/>
        <v>3</v>
      </c>
      <c r="M2754" s="5">
        <f t="shared" si="912"/>
        <v>2024</v>
      </c>
      <c r="N2754" s="12">
        <v>280</v>
      </c>
      <c r="O2754" s="12"/>
      <c r="P2754" s="12">
        <f t="shared" si="909"/>
        <v>280</v>
      </c>
      <c r="Q2754" s="7">
        <f t="shared" si="910"/>
        <v>4473561.1499999994</v>
      </c>
      <c r="R2754" s="44" t="str">
        <f>VLOOKUP(F2754,'Set up'!$A$2:$E$50,5,FALSE)</f>
        <v>Trsf</v>
      </c>
    </row>
    <row r="2755" spans="1:18" ht="16.25" customHeight="1" x14ac:dyDescent="0.35">
      <c r="A2755" s="4">
        <v>45373</v>
      </c>
      <c r="B2755" s="5">
        <f t="shared" si="899"/>
        <v>3</v>
      </c>
      <c r="C2755" s="5">
        <f t="shared" si="906"/>
        <v>2024</v>
      </c>
      <c r="D2755" s="5" t="s">
        <v>2468</v>
      </c>
      <c r="E2755" s="5" t="str">
        <f>VLOOKUP(F2755,'Set up'!$A$2:$C$50,2,FALSE)</f>
        <v>C00000044</v>
      </c>
      <c r="F2755" s="1" t="s">
        <v>2213</v>
      </c>
      <c r="G2755" s="121" t="s">
        <v>46</v>
      </c>
      <c r="H2755" s="127">
        <v>1</v>
      </c>
      <c r="I2755" s="5" t="str">
        <f>VLOOKUP(F2755,'Set up'!$A$2:$C$50,3,FALSE)</f>
        <v>Cash</v>
      </c>
      <c r="J2755" s="5">
        <f>VLOOKUP(F2755,'Set up'!$A$2:$D$50,4,FALSE)</f>
        <v>0</v>
      </c>
      <c r="K2755" s="4">
        <f t="shared" si="911"/>
        <v>45373</v>
      </c>
      <c r="L2755" s="5">
        <f t="shared" si="902"/>
        <v>3</v>
      </c>
      <c r="M2755" s="5">
        <f t="shared" si="912"/>
        <v>2024</v>
      </c>
      <c r="N2755" s="12">
        <v>110</v>
      </c>
      <c r="O2755" s="12"/>
      <c r="P2755" s="12">
        <f t="shared" si="909"/>
        <v>110</v>
      </c>
      <c r="Q2755" s="7">
        <f t="shared" si="910"/>
        <v>4473671.1499999994</v>
      </c>
      <c r="R2755" s="44" t="str">
        <f>VLOOKUP(F2755,'Set up'!$A$2:$E$50,5,FALSE)</f>
        <v>Trsf</v>
      </c>
    </row>
    <row r="2756" spans="1:18" ht="16.25" customHeight="1" x14ac:dyDescent="0.35">
      <c r="A2756" s="4">
        <v>45379</v>
      </c>
      <c r="B2756" s="5">
        <f t="shared" si="899"/>
        <v>3</v>
      </c>
      <c r="C2756" s="5">
        <f t="shared" si="906"/>
        <v>2024</v>
      </c>
      <c r="D2756" s="5" t="s">
        <v>2469</v>
      </c>
      <c r="E2756" s="5" t="str">
        <f>VLOOKUP(F2756,'Set up'!$A$2:$C$50,2,FALSE)</f>
        <v>C00000019</v>
      </c>
      <c r="F2756" s="1" t="s">
        <v>401</v>
      </c>
      <c r="G2756" s="90" t="s">
        <v>95</v>
      </c>
      <c r="H2756" s="126">
        <v>1</v>
      </c>
      <c r="I2756" s="5" t="str">
        <f>VLOOKUP(F2756,'Set up'!$A$2:$C$50,3,FALSE)</f>
        <v>Cash</v>
      </c>
      <c r="J2756" s="5">
        <f>VLOOKUP(F2756,'Set up'!$A$2:$D$50,4,FALSE)</f>
        <v>0</v>
      </c>
      <c r="K2756" s="4">
        <f t="shared" si="911"/>
        <v>45379</v>
      </c>
      <c r="L2756" s="5">
        <f t="shared" si="902"/>
        <v>3</v>
      </c>
      <c r="M2756" s="5">
        <f t="shared" si="912"/>
        <v>2024</v>
      </c>
      <c r="N2756" s="98">
        <v>1738</v>
      </c>
      <c r="O2756" s="12"/>
      <c r="P2756" s="12">
        <f t="shared" si="909"/>
        <v>1738</v>
      </c>
      <c r="Q2756" s="7">
        <f t="shared" si="910"/>
        <v>4475409.1499999994</v>
      </c>
      <c r="R2756" s="44" t="str">
        <f>VLOOKUP(F2756,'Set up'!$A$2:$E$50,5,FALSE)</f>
        <v>Trsf</v>
      </c>
    </row>
    <row r="2757" spans="1:18" ht="16.25" customHeight="1" x14ac:dyDescent="0.35">
      <c r="A2757" s="4">
        <v>45379</v>
      </c>
      <c r="B2757" s="5">
        <f t="shared" si="899"/>
        <v>3</v>
      </c>
      <c r="C2757" s="5">
        <f t="shared" si="906"/>
        <v>2024</v>
      </c>
      <c r="D2757" s="5" t="s">
        <v>2469</v>
      </c>
      <c r="E2757" s="5" t="str">
        <f>VLOOKUP(F2757,'Set up'!$A$2:$C$50,2,FALSE)</f>
        <v>C00000019</v>
      </c>
      <c r="F2757" s="1" t="s">
        <v>401</v>
      </c>
      <c r="G2757" s="90" t="s">
        <v>1412</v>
      </c>
      <c r="H2757" s="126">
        <v>1</v>
      </c>
      <c r="I2757" s="5" t="str">
        <f>VLOOKUP(F2757,'Set up'!$A$2:$C$50,3,FALSE)</f>
        <v>Cash</v>
      </c>
      <c r="J2757" s="5">
        <f>VLOOKUP(F2757,'Set up'!$A$2:$D$50,4,FALSE)</f>
        <v>0</v>
      </c>
      <c r="K2757" s="4">
        <f t="shared" si="911"/>
        <v>45379</v>
      </c>
      <c r="L2757" s="5">
        <f t="shared" si="902"/>
        <v>3</v>
      </c>
      <c r="M2757" s="5">
        <f t="shared" si="912"/>
        <v>2024</v>
      </c>
      <c r="N2757" s="98">
        <v>405</v>
      </c>
      <c r="O2757" s="12"/>
      <c r="P2757" s="12">
        <f t="shared" si="909"/>
        <v>405</v>
      </c>
      <c r="Q2757" s="7">
        <f t="shared" si="910"/>
        <v>4475814.1499999994</v>
      </c>
      <c r="R2757" s="44" t="str">
        <f>VLOOKUP(F2757,'Set up'!$A$2:$E$50,5,FALSE)</f>
        <v>Trsf</v>
      </c>
    </row>
    <row r="2758" spans="1:18" ht="16.25" customHeight="1" x14ac:dyDescent="0.35">
      <c r="A2758" s="4">
        <v>45379</v>
      </c>
      <c r="B2758" s="5">
        <f t="shared" si="899"/>
        <v>3</v>
      </c>
      <c r="C2758" s="5">
        <f t="shared" si="906"/>
        <v>2024</v>
      </c>
      <c r="D2758" s="5" t="s">
        <v>2469</v>
      </c>
      <c r="E2758" s="5" t="str">
        <f>VLOOKUP(F2758,'Set up'!$A$2:$C$50,2,FALSE)</f>
        <v>C00000019</v>
      </c>
      <c r="F2758" s="1" t="s">
        <v>401</v>
      </c>
      <c r="G2758" s="90" t="s">
        <v>1470</v>
      </c>
      <c r="H2758" s="126">
        <v>1</v>
      </c>
      <c r="I2758" s="5" t="str">
        <f>VLOOKUP(F2758,'Set up'!$A$2:$C$50,3,FALSE)</f>
        <v>Cash</v>
      </c>
      <c r="J2758" s="5">
        <f>VLOOKUP(F2758,'Set up'!$A$2:$D$50,4,FALSE)</f>
        <v>0</v>
      </c>
      <c r="K2758" s="4">
        <f t="shared" si="911"/>
        <v>45379</v>
      </c>
      <c r="L2758" s="5">
        <f t="shared" si="902"/>
        <v>3</v>
      </c>
      <c r="M2758" s="5">
        <f t="shared" si="912"/>
        <v>2024</v>
      </c>
      <c r="N2758" s="98">
        <v>390</v>
      </c>
      <c r="O2758" s="12"/>
      <c r="P2758" s="12">
        <f t="shared" si="909"/>
        <v>390</v>
      </c>
      <c r="Q2758" s="7">
        <f t="shared" si="910"/>
        <v>4476204.1499999994</v>
      </c>
      <c r="R2758" s="44" t="str">
        <f>VLOOKUP(F2758,'Set up'!$A$2:$E$50,5,FALSE)</f>
        <v>Trsf</v>
      </c>
    </row>
    <row r="2759" spans="1:18" ht="16.25" customHeight="1" x14ac:dyDescent="0.35">
      <c r="A2759" s="4">
        <v>45380</v>
      </c>
      <c r="B2759" s="5">
        <f t="shared" si="899"/>
        <v>3</v>
      </c>
      <c r="C2759" s="5">
        <f t="shared" si="906"/>
        <v>2024</v>
      </c>
      <c r="D2759" s="5" t="s">
        <v>2470</v>
      </c>
      <c r="E2759" s="5" t="str">
        <f>VLOOKUP(F2759,'Set up'!$A$2:$C$50,2,FALSE)</f>
        <v>C00000042</v>
      </c>
      <c r="F2759" s="1" t="s">
        <v>2014</v>
      </c>
      <c r="G2759" s="103" t="s">
        <v>1111</v>
      </c>
      <c r="H2759" s="5">
        <v>4</v>
      </c>
      <c r="I2759" s="5" t="str">
        <f>VLOOKUP(F2759,'Set up'!$A$2:$C$50,3,FALSE)</f>
        <v>Cash</v>
      </c>
      <c r="J2759" s="5">
        <f>VLOOKUP(F2759,'Set up'!$A$2:$D$50,4,FALSE)</f>
        <v>0</v>
      </c>
      <c r="K2759" s="4">
        <f t="shared" si="911"/>
        <v>45380</v>
      </c>
      <c r="L2759" s="5">
        <f t="shared" si="902"/>
        <v>3</v>
      </c>
      <c r="M2759" s="5">
        <f t="shared" si="912"/>
        <v>2024</v>
      </c>
      <c r="N2759" s="12">
        <v>250</v>
      </c>
      <c r="O2759" s="12"/>
      <c r="P2759" s="12">
        <f t="shared" si="909"/>
        <v>250</v>
      </c>
      <c r="Q2759" s="7">
        <f t="shared" si="910"/>
        <v>4476454.1499999994</v>
      </c>
      <c r="R2759" s="44" t="str">
        <f>VLOOKUP(F2759,'Set up'!$A$2:$E$50,5,FALSE)</f>
        <v>Trsf</v>
      </c>
    </row>
    <row r="2760" spans="1:18" ht="16.25" customHeight="1" x14ac:dyDescent="0.35">
      <c r="A2760" s="4">
        <v>45380</v>
      </c>
      <c r="B2760" s="5">
        <f t="shared" si="899"/>
        <v>3</v>
      </c>
      <c r="C2760" s="5">
        <f t="shared" si="906"/>
        <v>2024</v>
      </c>
      <c r="D2760" s="5" t="s">
        <v>2471</v>
      </c>
      <c r="E2760" s="5" t="str">
        <f>VLOOKUP(F2760,'Set up'!$A$2:$C$50,2,FALSE)</f>
        <v>C00000042</v>
      </c>
      <c r="F2760" s="1" t="s">
        <v>2014</v>
      </c>
      <c r="G2760" s="103" t="s">
        <v>1734</v>
      </c>
      <c r="H2760" s="126">
        <v>4</v>
      </c>
      <c r="I2760" s="5" t="str">
        <f>VLOOKUP(F2760,'Set up'!$A$2:$C$50,3,FALSE)</f>
        <v>Cash</v>
      </c>
      <c r="J2760" s="5">
        <f>VLOOKUP(F2760,'Set up'!$A$2:$D$50,4,FALSE)</f>
        <v>0</v>
      </c>
      <c r="K2760" s="4">
        <f t="shared" si="911"/>
        <v>45380</v>
      </c>
      <c r="L2760" s="5">
        <f t="shared" si="902"/>
        <v>3</v>
      </c>
      <c r="M2760" s="5">
        <f t="shared" si="912"/>
        <v>2024</v>
      </c>
      <c r="N2760" s="12">
        <v>6424</v>
      </c>
      <c r="O2760" s="12"/>
      <c r="P2760" s="12">
        <f t="shared" si="909"/>
        <v>6424</v>
      </c>
      <c r="Q2760" s="7">
        <f t="shared" si="910"/>
        <v>4482878.1499999994</v>
      </c>
      <c r="R2760" s="44" t="str">
        <f>VLOOKUP(F2760,'Set up'!$A$2:$E$50,5,FALSE)</f>
        <v>Trsf</v>
      </c>
    </row>
    <row r="2761" spans="1:18" ht="16.25" customHeight="1" x14ac:dyDescent="0.35">
      <c r="A2761" s="4">
        <v>45380</v>
      </c>
      <c r="B2761" s="5">
        <f t="shared" si="899"/>
        <v>3</v>
      </c>
      <c r="C2761" s="5">
        <f t="shared" si="906"/>
        <v>2024</v>
      </c>
      <c r="D2761" s="5" t="s">
        <v>2471</v>
      </c>
      <c r="E2761" s="5" t="str">
        <f>VLOOKUP(F2761,'Set up'!$A$2:$C$50,2,FALSE)</f>
        <v>C00000042</v>
      </c>
      <c r="F2761" s="1" t="s">
        <v>2014</v>
      </c>
      <c r="G2761" s="90" t="s">
        <v>655</v>
      </c>
      <c r="H2761" s="126">
        <v>12</v>
      </c>
      <c r="I2761" s="5" t="str">
        <f>VLOOKUP(F2761,'Set up'!$A$2:$C$50,3,FALSE)</f>
        <v>Cash</v>
      </c>
      <c r="J2761" s="5">
        <f>VLOOKUP(F2761,'Set up'!$A$2:$D$50,4,FALSE)</f>
        <v>0</v>
      </c>
      <c r="K2761" s="4">
        <f t="shared" si="911"/>
        <v>45380</v>
      </c>
      <c r="L2761" s="5">
        <f t="shared" si="902"/>
        <v>3</v>
      </c>
      <c r="M2761" s="5">
        <f t="shared" si="912"/>
        <v>2024</v>
      </c>
      <c r="N2761" s="12">
        <v>2088</v>
      </c>
      <c r="O2761" s="12"/>
      <c r="P2761" s="12">
        <f t="shared" si="909"/>
        <v>2088</v>
      </c>
      <c r="Q2761" s="7">
        <f t="shared" si="910"/>
        <v>4484966.1499999994</v>
      </c>
      <c r="R2761" s="44" t="str">
        <f>VLOOKUP(F2761,'Set up'!$A$2:$E$50,5,FALSE)</f>
        <v>Trsf</v>
      </c>
    </row>
    <row r="2762" spans="1:18" ht="16.25" customHeight="1" x14ac:dyDescent="0.35">
      <c r="A2762" s="4">
        <v>45380</v>
      </c>
      <c r="B2762" s="5">
        <f t="shared" si="899"/>
        <v>3</v>
      </c>
      <c r="C2762" s="5">
        <f t="shared" si="906"/>
        <v>2024</v>
      </c>
      <c r="D2762" s="5" t="s">
        <v>2471</v>
      </c>
      <c r="E2762" s="5" t="str">
        <f>VLOOKUP(F2762,'Set up'!$A$2:$C$50,2,FALSE)</f>
        <v>C00000042</v>
      </c>
      <c r="F2762" s="1" t="s">
        <v>2014</v>
      </c>
      <c r="G2762" s="90" t="s">
        <v>1923</v>
      </c>
      <c r="H2762" s="126">
        <v>6</v>
      </c>
      <c r="I2762" s="5" t="str">
        <f>VLOOKUP(F2762,'Set up'!$A$2:$C$50,3,FALSE)</f>
        <v>Cash</v>
      </c>
      <c r="J2762" s="5">
        <f>VLOOKUP(F2762,'Set up'!$A$2:$D$50,4,FALSE)</f>
        <v>0</v>
      </c>
      <c r="K2762" s="4">
        <f t="shared" si="911"/>
        <v>45380</v>
      </c>
      <c r="L2762" s="5">
        <f t="shared" si="902"/>
        <v>3</v>
      </c>
      <c r="M2762" s="5">
        <f t="shared" si="912"/>
        <v>2024</v>
      </c>
      <c r="N2762" s="12">
        <v>1404</v>
      </c>
      <c r="O2762" s="12"/>
      <c r="P2762" s="12">
        <f t="shared" si="909"/>
        <v>1404</v>
      </c>
      <c r="Q2762" s="7">
        <f t="shared" si="910"/>
        <v>4486370.1499999994</v>
      </c>
      <c r="R2762" s="44" t="str">
        <f>VLOOKUP(F2762,'Set up'!$A$2:$E$50,5,FALSE)</f>
        <v>Trsf</v>
      </c>
    </row>
    <row r="2763" spans="1:18" ht="16.25" customHeight="1" x14ac:dyDescent="0.35">
      <c r="A2763" s="4">
        <v>45380</v>
      </c>
      <c r="B2763" s="5">
        <f t="shared" si="899"/>
        <v>3</v>
      </c>
      <c r="C2763" s="5">
        <f t="shared" si="906"/>
        <v>2024</v>
      </c>
      <c r="D2763" s="5" t="s">
        <v>2471</v>
      </c>
      <c r="E2763" s="5" t="str">
        <f>VLOOKUP(F2763,'Set up'!$A$2:$C$50,2,FALSE)</f>
        <v>C00000042</v>
      </c>
      <c r="F2763" s="1" t="s">
        <v>2014</v>
      </c>
      <c r="G2763" s="90" t="s">
        <v>1062</v>
      </c>
      <c r="H2763" s="126">
        <v>4</v>
      </c>
      <c r="I2763" s="5" t="str">
        <f>VLOOKUP(F2763,'Set up'!$A$2:$C$50,3,FALSE)</f>
        <v>Cash</v>
      </c>
      <c r="J2763" s="5">
        <f>VLOOKUP(F2763,'Set up'!$A$2:$D$50,4,FALSE)</f>
        <v>0</v>
      </c>
      <c r="K2763" s="4">
        <f t="shared" si="911"/>
        <v>45380</v>
      </c>
      <c r="L2763" s="5">
        <f t="shared" si="902"/>
        <v>3</v>
      </c>
      <c r="M2763" s="5">
        <f t="shared" si="912"/>
        <v>2024</v>
      </c>
      <c r="N2763" s="12">
        <v>380</v>
      </c>
      <c r="O2763" s="12"/>
      <c r="P2763" s="12">
        <f t="shared" si="909"/>
        <v>380</v>
      </c>
      <c r="Q2763" s="7">
        <f t="shared" si="910"/>
        <v>4486750.1499999994</v>
      </c>
      <c r="R2763" s="44" t="str">
        <f>VLOOKUP(F2763,'Set up'!$A$2:$E$50,5,FALSE)</f>
        <v>Trsf</v>
      </c>
    </row>
    <row r="2764" spans="1:18" ht="16.25" customHeight="1" x14ac:dyDescent="0.35">
      <c r="A2764" s="4">
        <v>45381</v>
      </c>
      <c r="B2764" s="5">
        <f t="shared" si="899"/>
        <v>3</v>
      </c>
      <c r="C2764" s="5">
        <f t="shared" si="906"/>
        <v>2024</v>
      </c>
      <c r="D2764" s="5" t="s">
        <v>2472</v>
      </c>
      <c r="E2764" s="5" t="str">
        <f>VLOOKUP(F2764,'Set up'!$A$2:$C$50,2,FALSE)</f>
        <v>C00000021</v>
      </c>
      <c r="F2764" s="1" t="s">
        <v>492</v>
      </c>
      <c r="G2764" s="107" t="s">
        <v>67</v>
      </c>
      <c r="H2764" s="124">
        <v>1</v>
      </c>
      <c r="I2764" s="5" t="str">
        <f>VLOOKUP(F2764,'Set up'!$A$2:$C$50,3,FALSE)</f>
        <v>Cash</v>
      </c>
      <c r="J2764" s="5">
        <f>VLOOKUP(F2764,'Set up'!$A$2:$D$50,4,FALSE)</f>
        <v>0</v>
      </c>
      <c r="K2764" s="4">
        <f t="shared" si="911"/>
        <v>45381</v>
      </c>
      <c r="L2764" s="5">
        <f t="shared" si="902"/>
        <v>3</v>
      </c>
      <c r="M2764" s="5">
        <f t="shared" si="912"/>
        <v>2024</v>
      </c>
      <c r="N2764" s="12">
        <v>1738</v>
      </c>
      <c r="O2764" s="12"/>
      <c r="P2764" s="12">
        <f t="shared" si="909"/>
        <v>1738</v>
      </c>
      <c r="Q2764" s="7">
        <f t="shared" si="910"/>
        <v>4488488.1499999994</v>
      </c>
      <c r="R2764" s="44" t="str">
        <f>VLOOKUP(F2764,'Set up'!$A$2:$E$50,5,FALSE)</f>
        <v>PD Chq</v>
      </c>
    </row>
    <row r="2765" spans="1:18" ht="16.25" customHeight="1" x14ac:dyDescent="0.35">
      <c r="A2765" s="4">
        <v>45381</v>
      </c>
      <c r="B2765" s="5">
        <f t="shared" si="899"/>
        <v>3</v>
      </c>
      <c r="C2765" s="5">
        <f t="shared" si="906"/>
        <v>2024</v>
      </c>
      <c r="D2765" s="5" t="s">
        <v>2472</v>
      </c>
      <c r="E2765" s="5" t="str">
        <f>VLOOKUP(F2765,'Set up'!$A$2:$C$50,2,FALSE)</f>
        <v>C00000021</v>
      </c>
      <c r="F2765" s="1" t="s">
        <v>492</v>
      </c>
      <c r="G2765" s="99" t="s">
        <v>2202</v>
      </c>
      <c r="H2765" s="124">
        <v>3</v>
      </c>
      <c r="I2765" s="5" t="str">
        <f>VLOOKUP(F2765,'Set up'!$A$2:$C$50,3,FALSE)</f>
        <v>Cash</v>
      </c>
      <c r="J2765" s="5">
        <f>VLOOKUP(F2765,'Set up'!$A$2:$D$50,4,FALSE)</f>
        <v>0</v>
      </c>
      <c r="K2765" s="4">
        <f t="shared" si="911"/>
        <v>45381</v>
      </c>
      <c r="L2765" s="5">
        <f t="shared" si="902"/>
        <v>3</v>
      </c>
      <c r="M2765" s="5">
        <f t="shared" si="912"/>
        <v>2024</v>
      </c>
      <c r="N2765" s="12">
        <v>832.5</v>
      </c>
      <c r="O2765" s="12"/>
      <c r="P2765" s="12">
        <f t="shared" si="909"/>
        <v>832.5</v>
      </c>
      <c r="Q2765" s="7">
        <f t="shared" si="910"/>
        <v>4489320.6499999994</v>
      </c>
      <c r="R2765" s="44" t="str">
        <f>VLOOKUP(F2765,'Set up'!$A$2:$E$50,5,FALSE)</f>
        <v>PD Chq</v>
      </c>
    </row>
    <row r="2766" spans="1:18" ht="16.25" customHeight="1" x14ac:dyDescent="0.35">
      <c r="A2766" s="4">
        <v>45381</v>
      </c>
      <c r="B2766" s="5">
        <f t="shared" si="899"/>
        <v>3</v>
      </c>
      <c r="C2766" s="5">
        <f t="shared" ref="C2766:C2768" si="913">YEAR(A2766)</f>
        <v>2024</v>
      </c>
      <c r="D2766" s="5" t="s">
        <v>2472</v>
      </c>
      <c r="E2766" s="5" t="str">
        <f>VLOOKUP(F2766,'Set up'!$A$2:$C$50,2,FALSE)</f>
        <v>C00000021</v>
      </c>
      <c r="F2766" s="1" t="s">
        <v>492</v>
      </c>
      <c r="G2766" s="99" t="s">
        <v>1062</v>
      </c>
      <c r="H2766" s="124">
        <v>1</v>
      </c>
      <c r="I2766" s="5" t="str">
        <f>VLOOKUP(F2766,'Set up'!$A$2:$C$50,3,FALSE)</f>
        <v>Cash</v>
      </c>
      <c r="J2766" s="5">
        <f>VLOOKUP(F2766,'Set up'!$A$2:$D$50,4,FALSE)</f>
        <v>0</v>
      </c>
      <c r="K2766" s="4">
        <f t="shared" ref="K2766:K2768" si="914">A2766+J2766</f>
        <v>45381</v>
      </c>
      <c r="L2766" s="5">
        <f t="shared" si="902"/>
        <v>3</v>
      </c>
      <c r="M2766" s="5">
        <f t="shared" ref="M2766:M2768" si="915">YEAR(K2766)</f>
        <v>2024</v>
      </c>
      <c r="N2766" s="12">
        <v>95</v>
      </c>
      <c r="O2766" s="12"/>
      <c r="P2766" s="12">
        <f t="shared" ref="P2766:P2768" si="916">SUM(N2766+O2766)</f>
        <v>95</v>
      </c>
      <c r="Q2766" s="7">
        <f t="shared" ref="Q2766:Q2768" si="917">SUM(Q2765+N2766)</f>
        <v>4489415.6499999994</v>
      </c>
      <c r="R2766" s="44" t="str">
        <f>VLOOKUP(F2766,'Set up'!$A$2:$E$50,5,FALSE)</f>
        <v>PD Chq</v>
      </c>
    </row>
    <row r="2767" spans="1:18" ht="16.25" customHeight="1" x14ac:dyDescent="0.35">
      <c r="A2767" s="4">
        <v>45381</v>
      </c>
      <c r="B2767" s="5">
        <f t="shared" si="899"/>
        <v>3</v>
      </c>
      <c r="C2767" s="5">
        <f t="shared" si="913"/>
        <v>2024</v>
      </c>
      <c r="D2767" s="5" t="s">
        <v>2473</v>
      </c>
      <c r="E2767" s="5" t="str">
        <f>VLOOKUP(F2767,'Set up'!$A$2:$C$50,2,FALSE)</f>
        <v>C00000003</v>
      </c>
      <c r="F2767" s="1" t="s">
        <v>20</v>
      </c>
      <c r="G2767" s="107" t="s">
        <v>67</v>
      </c>
      <c r="H2767" s="5">
        <v>1</v>
      </c>
      <c r="I2767" s="5">
        <f>VLOOKUP(F2767,'Set up'!$A$2:$C$50,3,FALSE)</f>
        <v>45</v>
      </c>
      <c r="J2767" s="5">
        <f>VLOOKUP(F2767,'Set up'!$A$2:$D$50,4,FALSE)</f>
        <v>45</v>
      </c>
      <c r="K2767" s="4">
        <f t="shared" si="914"/>
        <v>45426</v>
      </c>
      <c r="L2767" s="5">
        <f t="shared" si="902"/>
        <v>5</v>
      </c>
      <c r="M2767" s="5">
        <f t="shared" si="915"/>
        <v>2024</v>
      </c>
      <c r="N2767" s="12">
        <v>1738</v>
      </c>
      <c r="O2767" s="12"/>
      <c r="P2767" s="12">
        <f t="shared" si="916"/>
        <v>1738</v>
      </c>
      <c r="Q2767" s="7">
        <f t="shared" si="917"/>
        <v>4491153.6499999994</v>
      </c>
      <c r="R2767" s="44" t="str">
        <f>VLOOKUP(F2767,'Set up'!$A$2:$E$50,5,FALSE)</f>
        <v>PD Chq</v>
      </c>
    </row>
    <row r="2768" spans="1:18" ht="16.25" customHeight="1" x14ac:dyDescent="0.35">
      <c r="A2768" s="4">
        <v>45381</v>
      </c>
      <c r="B2768" s="5">
        <f t="shared" si="899"/>
        <v>3</v>
      </c>
      <c r="C2768" s="5">
        <f t="shared" si="913"/>
        <v>2024</v>
      </c>
      <c r="D2768" s="5" t="s">
        <v>2473</v>
      </c>
      <c r="E2768" s="5" t="str">
        <f>VLOOKUP(F2768,'Set up'!$A$2:$C$50,2,FALSE)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up'!$A$2:$C$50,3,FALSE)</f>
        <v>45</v>
      </c>
      <c r="J2768" s="5">
        <f>VLOOKUP(F2768,'Set up'!$A$2:$D$50,4,FALSE)</f>
        <v>45</v>
      </c>
      <c r="K2768" s="4">
        <f t="shared" si="914"/>
        <v>45426</v>
      </c>
      <c r="L2768" s="5">
        <f t="shared" si="902"/>
        <v>5</v>
      </c>
      <c r="M2768" s="5">
        <f t="shared" si="915"/>
        <v>2024</v>
      </c>
      <c r="N2768" s="12">
        <v>220</v>
      </c>
      <c r="O2768" s="12"/>
      <c r="P2768" s="12">
        <f t="shared" si="916"/>
        <v>220</v>
      </c>
      <c r="Q2768" s="7">
        <f t="shared" si="917"/>
        <v>4491373.6499999994</v>
      </c>
      <c r="R2768" s="44" t="str">
        <f>VLOOKUP(F2768,'Set up'!$A$2:$E$50,5,FALSE)</f>
        <v>PD Chq</v>
      </c>
    </row>
    <row r="2769" spans="1:17" x14ac:dyDescent="0.35">
      <c r="A2769" s="4"/>
      <c r="K2769" s="4"/>
      <c r="Q2769" s="51"/>
    </row>
    <row r="2770" spans="1:17" x14ac:dyDescent="0.35">
      <c r="A2770" s="4"/>
      <c r="K2770" s="4"/>
      <c r="Q2770" s="51"/>
    </row>
    <row r="2771" spans="1:17" x14ac:dyDescent="0.35">
      <c r="A2771" s="4"/>
      <c r="K2771" s="11" t="s">
        <v>195</v>
      </c>
      <c r="N2771" s="30">
        <f>SUM(N2:N2770)</f>
        <v>4491373.6499999994</v>
      </c>
      <c r="O2771" s="32">
        <f>SUM(O2:O2770)</f>
        <v>-3435199.9500000011</v>
      </c>
      <c r="P2771" s="34">
        <f>SUM(P2:P2770)</f>
        <v>1056173.7000000002</v>
      </c>
      <c r="Q2771" s="52">
        <f>SUM(N2771+O2771)</f>
        <v>1056173.6999999983</v>
      </c>
    </row>
    <row r="2772" spans="1:17" x14ac:dyDescent="0.35">
      <c r="A2772" s="4"/>
      <c r="N2772" s="31" t="s">
        <v>198</v>
      </c>
      <c r="O2772" s="33" t="s">
        <v>196</v>
      </c>
      <c r="P2772" s="35" t="s">
        <v>197</v>
      </c>
      <c r="Q2772" s="53"/>
    </row>
    <row r="2773" spans="1:17" x14ac:dyDescent="0.35">
      <c r="A2773" s="4"/>
      <c r="N2773" s="28"/>
      <c r="O2773" s="28"/>
      <c r="P2773" s="28"/>
      <c r="Q2773" s="28"/>
    </row>
    <row r="2774" spans="1:17" x14ac:dyDescent="0.35">
      <c r="A2774" s="4"/>
      <c r="Q2774" s="51"/>
    </row>
    <row r="2775" spans="1:17" x14ac:dyDescent="0.35">
      <c r="A2775" s="4"/>
      <c r="O2775" s="32">
        <f>SUM(O2771)</f>
        <v>-3435199.9500000011</v>
      </c>
      <c r="P2775" s="27" t="s">
        <v>194</v>
      </c>
      <c r="Q2775" s="54" t="s">
        <v>196</v>
      </c>
    </row>
    <row r="2776" spans="1:17" x14ac:dyDescent="0.35">
      <c r="A2776" s="4"/>
      <c r="O2776" s="6">
        <v>0.5</v>
      </c>
      <c r="P2776" s="27" t="s">
        <v>194</v>
      </c>
      <c r="Q2776" s="50" t="s">
        <v>285</v>
      </c>
    </row>
    <row r="2777" spans="1:17" x14ac:dyDescent="0.35">
      <c r="A2777" s="4"/>
      <c r="P2777" s="27"/>
      <c r="Q2777" s="50"/>
    </row>
    <row r="2778" spans="1:17" ht="16" thickBot="1" x14ac:dyDescent="0.4">
      <c r="A2778" s="4"/>
      <c r="O2778" s="29">
        <f>SUM(O2775:O2777)</f>
        <v>-3435199.4500000011</v>
      </c>
      <c r="P2778" s="27" t="s">
        <v>194</v>
      </c>
      <c r="Q2778" s="49" t="s">
        <v>2342</v>
      </c>
    </row>
    <row r="2779" spans="1:17" ht="16" thickTop="1" x14ac:dyDescent="0.35">
      <c r="A2779" s="4"/>
      <c r="Q2779" s="51"/>
    </row>
    <row r="2780" spans="1:17" x14ac:dyDescent="0.35">
      <c r="A2780" s="4"/>
      <c r="Q2780" s="51"/>
    </row>
    <row r="2781" spans="1:17" x14ac:dyDescent="0.35">
      <c r="A2781" s="4"/>
    </row>
    <row r="2782" spans="1:17" x14ac:dyDescent="0.35">
      <c r="A2782" s="4"/>
    </row>
  </sheetData>
  <autoFilter ref="A1:T2591" xr:uid="{00000000-0009-0000-0000-000002000000}">
    <filterColumn colId="5">
      <filters>
        <filter val="Welltech (M) Sdn Bhd"/>
        <filter val="WSK Tanks Sdn Bhd"/>
      </filters>
    </filterColumn>
  </autoFilter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0"/>
  <sheetViews>
    <sheetView topLeftCell="A37" workbookViewId="0">
      <selection activeCell="D56" sqref="D56"/>
    </sheetView>
  </sheetViews>
  <sheetFormatPr defaultRowHeight="14.5" x14ac:dyDescent="0.35"/>
  <cols>
    <col min="1" max="1" width="38.36328125" bestFit="1" customWidth="1"/>
    <col min="2" max="2" width="16" style="118" bestFit="1" customWidth="1"/>
    <col min="3" max="3" width="17.54296875" style="118" bestFit="1" customWidth="1"/>
    <col min="4" max="4" width="7.453125" style="118" bestFit="1" customWidth="1"/>
    <col min="5" max="5" width="13.453125" style="118" bestFit="1" customWidth="1"/>
  </cols>
  <sheetData>
    <row r="1" spans="1:5" x14ac:dyDescent="0.35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5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5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5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5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5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5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5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5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5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5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5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5">
      <c r="A13" t="s">
        <v>2024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5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5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5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5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5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5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5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5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5" x14ac:dyDescent="0.35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5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5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5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5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5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5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5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5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5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5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5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5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5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5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5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5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5" x14ac:dyDescent="0.35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5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5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5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5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5">
      <c r="A44" t="s">
        <v>2014</v>
      </c>
      <c r="B44" s="118" t="s">
        <v>2017</v>
      </c>
      <c r="C44" s="118" t="s">
        <v>5</v>
      </c>
      <c r="D44" s="118">
        <v>0</v>
      </c>
      <c r="E44" s="118" t="s">
        <v>84</v>
      </c>
    </row>
    <row r="45" spans="1:5" x14ac:dyDescent="0.35">
      <c r="A45" t="s">
        <v>2207</v>
      </c>
      <c r="B45" s="118" t="s">
        <v>2220</v>
      </c>
      <c r="C45" s="118" t="s">
        <v>5</v>
      </c>
      <c r="D45" s="118">
        <v>0</v>
      </c>
      <c r="E45" s="118" t="s">
        <v>84</v>
      </c>
    </row>
    <row r="46" spans="1:5" x14ac:dyDescent="0.35">
      <c r="A46" t="s">
        <v>2213</v>
      </c>
      <c r="B46" s="118" t="s">
        <v>2221</v>
      </c>
      <c r="C46" s="118" t="s">
        <v>5</v>
      </c>
      <c r="D46" s="118">
        <v>0</v>
      </c>
      <c r="E46" s="118" t="s">
        <v>84</v>
      </c>
    </row>
    <row r="47" spans="1:5" ht="15.5" x14ac:dyDescent="0.35">
      <c r="A47" s="1" t="s">
        <v>2351</v>
      </c>
      <c r="B47" s="118" t="s">
        <v>2382</v>
      </c>
      <c r="C47" s="118" t="s">
        <v>5</v>
      </c>
      <c r="D47" s="118">
        <v>0</v>
      </c>
      <c r="E47" s="118" t="s">
        <v>5</v>
      </c>
    </row>
    <row r="48" spans="1:5" ht="15.5" x14ac:dyDescent="0.35">
      <c r="A48" s="1" t="s">
        <v>2364</v>
      </c>
      <c r="B48" s="118" t="s">
        <v>2383</v>
      </c>
      <c r="C48" s="118" t="s">
        <v>5</v>
      </c>
      <c r="D48" s="118">
        <v>0</v>
      </c>
      <c r="E48" s="118" t="s">
        <v>84</v>
      </c>
    </row>
    <row r="49" spans="1:5" x14ac:dyDescent="0.35">
      <c r="B49" s="118" t="s">
        <v>2456</v>
      </c>
      <c r="C49" s="118" t="s">
        <v>5</v>
      </c>
      <c r="D49" s="118">
        <v>0</v>
      </c>
      <c r="E49" s="118" t="s">
        <v>84</v>
      </c>
    </row>
    <row r="50" spans="1:5" ht="15.5" x14ac:dyDescent="0.35">
      <c r="A50" s="1" t="s">
        <v>2457</v>
      </c>
      <c r="B50" s="118" t="s">
        <v>2455</v>
      </c>
      <c r="C50" s="118" t="s">
        <v>5</v>
      </c>
      <c r="D50" s="118">
        <v>0</v>
      </c>
      <c r="E50" s="118" t="s">
        <v>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81640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2014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2024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2207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2213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81640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81640625" customWidth="1"/>
    <col min="14" max="14" width="35.1796875" customWidth="1"/>
    <col min="15" max="15" width="16.6328125" bestFit="1" customWidth="1"/>
    <col min="16" max="16" width="12.81640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2010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2018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2176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2002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2122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2000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2113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2114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2162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2186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1990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2007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2105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2111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2119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2181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1993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2012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2033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2035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2116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2173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2187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2201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1995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1996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2001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2003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1994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2103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2125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2167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2170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2179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2185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2195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2200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1998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2005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2013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2171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2172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2188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2192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2194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2021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2009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2036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2100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1992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2097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2039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2189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2014</v>
      </c>
      <c r="O769" t="s">
        <v>2015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2016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2034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2037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2038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2096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2101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2102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2107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2108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2109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2117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2118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2120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2121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2123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2124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2127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2128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2163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2168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2175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2177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2178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2183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2184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2190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2191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2198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2199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2040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2024</v>
      </c>
      <c r="O808" t="s">
        <v>2030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2098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2041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2207</v>
      </c>
      <c r="O811" t="s">
        <v>2180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2193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2222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2213</v>
      </c>
      <c r="O814" t="s">
        <v>2182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2223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81640625" bestFit="1" customWidth="1"/>
    <col min="5" max="7" width="14.453125" bestFit="1" customWidth="1"/>
    <col min="8" max="8" width="9.54296875" bestFit="1" customWidth="1"/>
    <col min="9" max="9" width="10.81640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81640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1990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1992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1993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1994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1995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1996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1998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2000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2001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2002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2003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2005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2007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2009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2010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2012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2013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2015</v>
      </c>
      <c r="D726" t="s">
        <v>2014</v>
      </c>
      <c r="E726" s="18">
        <v>312.5</v>
      </c>
      <c r="F726" s="38"/>
      <c r="G726" s="18">
        <v>312.5</v>
      </c>
    </row>
    <row r="727" spans="3:7" x14ac:dyDescent="0.35">
      <c r="C727" t="s">
        <v>2016</v>
      </c>
      <c r="D727" t="s">
        <v>2014</v>
      </c>
      <c r="E727" s="18">
        <v>14658</v>
      </c>
      <c r="F727" s="38"/>
      <c r="G727" s="18">
        <v>14658</v>
      </c>
    </row>
    <row r="728" spans="3:7" x14ac:dyDescent="0.35">
      <c r="C728" t="s">
        <v>2018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2019</v>
      </c>
      <c r="D729" t="s">
        <v>2014</v>
      </c>
      <c r="E729" s="18">
        <v>2700</v>
      </c>
      <c r="F729" s="38"/>
      <c r="G729" s="18">
        <v>2700</v>
      </c>
    </row>
    <row r="730" spans="3:7" x14ac:dyDescent="0.35">
      <c r="C730" t="s">
        <v>2021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2022</v>
      </c>
      <c r="D731" t="s">
        <v>2014</v>
      </c>
      <c r="E731" s="18">
        <v>250</v>
      </c>
      <c r="F731" s="38"/>
      <c r="G731" s="18">
        <v>250</v>
      </c>
    </row>
    <row r="732" spans="3:7" x14ac:dyDescent="0.35">
      <c r="C732" t="s">
        <v>2023</v>
      </c>
      <c r="D732" t="s">
        <v>2014</v>
      </c>
      <c r="E732" s="18">
        <v>7916</v>
      </c>
      <c r="F732" s="38"/>
      <c r="G732" s="18">
        <v>7916</v>
      </c>
    </row>
    <row r="733" spans="3:7" x14ac:dyDescent="0.35">
      <c r="C733" t="s">
        <v>2030</v>
      </c>
      <c r="D733" t="s">
        <v>2024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2031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2033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2034</v>
      </c>
      <c r="D736" t="s">
        <v>2014</v>
      </c>
      <c r="E736" s="18">
        <v>1000</v>
      </c>
      <c r="F736" s="38"/>
      <c r="G736" s="18">
        <v>1000</v>
      </c>
    </row>
    <row r="737" spans="2:7" x14ac:dyDescent="0.35">
      <c r="C737" t="s">
        <v>2035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2036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2037</v>
      </c>
      <c r="D739" t="s">
        <v>2014</v>
      </c>
      <c r="E739" s="18">
        <v>187.5</v>
      </c>
      <c r="F739" s="38"/>
      <c r="G739" s="18">
        <v>187.5</v>
      </c>
    </row>
    <row r="740" spans="2:7" x14ac:dyDescent="0.35">
      <c r="C740" t="s">
        <v>2038</v>
      </c>
      <c r="D740" t="s">
        <v>2014</v>
      </c>
      <c r="E740" s="18">
        <v>7440</v>
      </c>
      <c r="F740" s="38"/>
      <c r="G740" s="18">
        <v>7440</v>
      </c>
    </row>
    <row r="741" spans="2:7" x14ac:dyDescent="0.35">
      <c r="C741" t="s">
        <v>2039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2096</v>
      </c>
      <c r="D742" t="s">
        <v>2014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2097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2098</v>
      </c>
      <c r="D745" t="s">
        <v>2024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2099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2100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2101</v>
      </c>
      <c r="D748" t="s">
        <v>2014</v>
      </c>
      <c r="E748" s="18">
        <v>437.5</v>
      </c>
      <c r="F748" s="38"/>
      <c r="G748" s="18">
        <v>437.5</v>
      </c>
    </row>
    <row r="749" spans="2:7" x14ac:dyDescent="0.35">
      <c r="C749" t="s">
        <v>2102</v>
      </c>
      <c r="D749" t="s">
        <v>2014</v>
      </c>
      <c r="E749" s="18">
        <v>19024</v>
      </c>
      <c r="F749" s="38"/>
      <c r="G749" s="18">
        <v>19024</v>
      </c>
    </row>
    <row r="750" spans="2:7" x14ac:dyDescent="0.35">
      <c r="C750" t="s">
        <v>2103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2105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2107</v>
      </c>
      <c r="D752" t="s">
        <v>2014</v>
      </c>
      <c r="E752" s="18">
        <v>1000</v>
      </c>
      <c r="F752" s="38"/>
      <c r="G752" s="18">
        <v>1000</v>
      </c>
    </row>
    <row r="753" spans="3:7" x14ac:dyDescent="0.35">
      <c r="C753" t="s">
        <v>2108</v>
      </c>
      <c r="D753" t="s">
        <v>2014</v>
      </c>
      <c r="E753" s="18">
        <v>125</v>
      </c>
      <c r="F753" s="38"/>
      <c r="G753" s="18">
        <v>125</v>
      </c>
    </row>
    <row r="754" spans="3:7" x14ac:dyDescent="0.35">
      <c r="C754" t="s">
        <v>2109</v>
      </c>
      <c r="D754" t="s">
        <v>2014</v>
      </c>
      <c r="E754" s="18">
        <v>6201.6</v>
      </c>
      <c r="F754" s="38"/>
      <c r="G754" s="18">
        <v>6201.6</v>
      </c>
    </row>
    <row r="755" spans="3:7" x14ac:dyDescent="0.35">
      <c r="C755" t="s">
        <v>2111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2113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2114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2116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2117</v>
      </c>
      <c r="D759" t="s">
        <v>2014</v>
      </c>
      <c r="E759" s="18">
        <v>62.5</v>
      </c>
      <c r="F759" s="38"/>
      <c r="G759" s="18">
        <v>62.5</v>
      </c>
    </row>
    <row r="760" spans="3:7" x14ac:dyDescent="0.35">
      <c r="C760" t="s">
        <v>2118</v>
      </c>
      <c r="D760" t="s">
        <v>2014</v>
      </c>
      <c r="E760" s="18">
        <v>2717.8</v>
      </c>
      <c r="F760" s="38"/>
      <c r="G760" s="18">
        <v>2717.8</v>
      </c>
    </row>
    <row r="761" spans="3:7" x14ac:dyDescent="0.35">
      <c r="C761" t="s">
        <v>2119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2120</v>
      </c>
      <c r="D762" t="s">
        <v>2014</v>
      </c>
      <c r="E762" s="18">
        <v>125</v>
      </c>
      <c r="F762" s="38"/>
      <c r="G762" s="18">
        <v>125</v>
      </c>
    </row>
    <row r="763" spans="3:7" x14ac:dyDescent="0.35">
      <c r="C763" t="s">
        <v>2121</v>
      </c>
      <c r="D763" t="s">
        <v>2014</v>
      </c>
      <c r="E763" s="18">
        <v>3212</v>
      </c>
      <c r="F763" s="38"/>
      <c r="G763" s="18">
        <v>3212</v>
      </c>
    </row>
    <row r="764" spans="3:7" x14ac:dyDescent="0.35">
      <c r="C764" t="s">
        <v>2122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2123</v>
      </c>
      <c r="D765" t="s">
        <v>2014</v>
      </c>
      <c r="E765" s="18">
        <v>187.5</v>
      </c>
      <c r="F765" s="38"/>
      <c r="G765" s="18">
        <v>187.5</v>
      </c>
    </row>
    <row r="766" spans="3:7" x14ac:dyDescent="0.35">
      <c r="C766" t="s">
        <v>2124</v>
      </c>
      <c r="D766" t="s">
        <v>2014</v>
      </c>
      <c r="E766" s="18">
        <v>8685.4</v>
      </c>
      <c r="F766" s="38"/>
      <c r="G766" s="18">
        <v>8685.4</v>
      </c>
    </row>
    <row r="767" spans="3:7" x14ac:dyDescent="0.35">
      <c r="C767" t="s">
        <v>2125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2126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2127</v>
      </c>
      <c r="D769" t="s">
        <v>2014</v>
      </c>
      <c r="E769" s="18">
        <v>187.5</v>
      </c>
      <c r="F769" s="38"/>
      <c r="G769" s="18">
        <v>187.5</v>
      </c>
    </row>
    <row r="770" spans="2:7" x14ac:dyDescent="0.35">
      <c r="C770" t="s">
        <v>2128</v>
      </c>
      <c r="D770" t="s">
        <v>2014</v>
      </c>
      <c r="E770" s="18">
        <v>8065.4</v>
      </c>
      <c r="F770" s="38"/>
      <c r="G770" s="18">
        <v>8065.4</v>
      </c>
    </row>
    <row r="771" spans="2:7" x14ac:dyDescent="0.35">
      <c r="C771" t="s">
        <v>2129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2162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2163</v>
      </c>
      <c r="D774" t="s">
        <v>2014</v>
      </c>
      <c r="E774" s="18">
        <v>125</v>
      </c>
      <c r="F774" s="38"/>
      <c r="G774" s="18">
        <v>125</v>
      </c>
    </row>
    <row r="775" spans="2:7" x14ac:dyDescent="0.35">
      <c r="C775" t="s">
        <v>2164</v>
      </c>
      <c r="D775" t="s">
        <v>2014</v>
      </c>
      <c r="E775" s="18">
        <v>4784</v>
      </c>
      <c r="F775" s="38"/>
      <c r="G775" s="18">
        <v>4784</v>
      </c>
    </row>
    <row r="776" spans="2:7" x14ac:dyDescent="0.35">
      <c r="C776" t="s">
        <v>2165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2166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2167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2168</v>
      </c>
      <c r="D779" t="s">
        <v>2014</v>
      </c>
      <c r="E779" s="18">
        <v>250</v>
      </c>
      <c r="F779" s="38"/>
      <c r="G779" s="18">
        <v>250</v>
      </c>
    </row>
    <row r="780" spans="2:7" x14ac:dyDescent="0.35">
      <c r="C780" t="s">
        <v>2169</v>
      </c>
      <c r="D780" t="s">
        <v>2014</v>
      </c>
      <c r="E780" s="18">
        <v>9682</v>
      </c>
      <c r="F780" s="38"/>
      <c r="G780" s="18">
        <v>9682</v>
      </c>
    </row>
    <row r="781" spans="2:7" x14ac:dyDescent="0.35">
      <c r="C781" t="s">
        <v>2170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2171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2172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2173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2174</v>
      </c>
      <c r="D785" t="s">
        <v>2014</v>
      </c>
      <c r="E785" s="18">
        <v>250</v>
      </c>
      <c r="F785" s="38"/>
      <c r="G785" s="18">
        <v>250</v>
      </c>
    </row>
    <row r="786" spans="3:7" x14ac:dyDescent="0.35">
      <c r="C786" t="s">
        <v>2175</v>
      </c>
      <c r="D786" t="s">
        <v>2014</v>
      </c>
      <c r="E786" s="18">
        <v>10725</v>
      </c>
      <c r="F786" s="38"/>
      <c r="G786" s="18">
        <v>10725</v>
      </c>
    </row>
    <row r="787" spans="3:7" x14ac:dyDescent="0.35">
      <c r="C787" t="s">
        <v>2176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2177</v>
      </c>
      <c r="D788" t="s">
        <v>2014</v>
      </c>
      <c r="E788" s="18">
        <v>125</v>
      </c>
      <c r="F788" s="38"/>
      <c r="G788" s="18">
        <v>125</v>
      </c>
    </row>
    <row r="789" spans="3:7" x14ac:dyDescent="0.35">
      <c r="C789" t="s">
        <v>2178</v>
      </c>
      <c r="D789" t="s">
        <v>2014</v>
      </c>
      <c r="E789" s="18">
        <v>6650.2</v>
      </c>
      <c r="F789" s="38"/>
      <c r="G789" s="18">
        <v>6650.2</v>
      </c>
    </row>
    <row r="790" spans="3:7" x14ac:dyDescent="0.35">
      <c r="C790" t="s">
        <v>2179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2180</v>
      </c>
      <c r="D791" t="s">
        <v>2207</v>
      </c>
      <c r="E791" s="18">
        <v>4925.8</v>
      </c>
      <c r="F791" s="38"/>
      <c r="G791" s="18">
        <v>4925.8</v>
      </c>
    </row>
    <row r="792" spans="3:7" x14ac:dyDescent="0.35">
      <c r="C792" t="s">
        <v>2181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2182</v>
      </c>
      <c r="D793" t="s">
        <v>2213</v>
      </c>
      <c r="E793" s="18">
        <v>2131</v>
      </c>
      <c r="F793" s="38"/>
      <c r="G793" s="18">
        <v>2131</v>
      </c>
    </row>
    <row r="794" spans="3:7" x14ac:dyDescent="0.35">
      <c r="C794" t="s">
        <v>2183</v>
      </c>
      <c r="D794" t="s">
        <v>2014</v>
      </c>
      <c r="E794" s="18">
        <v>250</v>
      </c>
      <c r="F794" s="38"/>
      <c r="G794" s="18">
        <v>250</v>
      </c>
    </row>
    <row r="795" spans="3:7" x14ac:dyDescent="0.35">
      <c r="C795" t="s">
        <v>2184</v>
      </c>
      <c r="D795" t="s">
        <v>2014</v>
      </c>
      <c r="E795" s="18">
        <v>10539.6</v>
      </c>
      <c r="F795" s="38"/>
      <c r="G795" s="18">
        <v>10539.6</v>
      </c>
    </row>
    <row r="796" spans="3:7" x14ac:dyDescent="0.35">
      <c r="C796" t="s">
        <v>2185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2186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2187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2188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2189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2190</v>
      </c>
      <c r="D801" t="s">
        <v>2014</v>
      </c>
      <c r="E801" s="18">
        <v>250</v>
      </c>
      <c r="F801" s="38"/>
      <c r="G801" s="18">
        <v>250</v>
      </c>
    </row>
    <row r="802" spans="1:7" x14ac:dyDescent="0.35">
      <c r="C802" t="s">
        <v>2191</v>
      </c>
      <c r="D802" t="s">
        <v>2014</v>
      </c>
      <c r="E802" s="18">
        <v>11783.2</v>
      </c>
      <c r="F802" s="38"/>
      <c r="G802" s="18">
        <v>11783.2</v>
      </c>
    </row>
    <row r="803" spans="1:7" x14ac:dyDescent="0.35">
      <c r="C803" t="s">
        <v>2192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2193</v>
      </c>
      <c r="D804" t="s">
        <v>2207</v>
      </c>
      <c r="E804" s="18">
        <v>4728</v>
      </c>
      <c r="F804" s="38"/>
      <c r="G804" s="18">
        <v>4728</v>
      </c>
    </row>
    <row r="805" spans="1:7" x14ac:dyDescent="0.35">
      <c r="C805" t="s">
        <v>2194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2195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2196</v>
      </c>
      <c r="D807" t="s">
        <v>2014</v>
      </c>
      <c r="E807" s="18">
        <v>312.5</v>
      </c>
      <c r="F807" s="38"/>
      <c r="G807" s="18">
        <v>312.5</v>
      </c>
    </row>
    <row r="808" spans="1:7" x14ac:dyDescent="0.35">
      <c r="C808" t="s">
        <v>2197</v>
      </c>
      <c r="D808" t="s">
        <v>2014</v>
      </c>
      <c r="E808" s="18">
        <v>12348</v>
      </c>
      <c r="F808" s="38"/>
      <c r="G808" s="18">
        <v>12348</v>
      </c>
    </row>
    <row r="809" spans="1:7" x14ac:dyDescent="0.35">
      <c r="C809" t="s">
        <v>2198</v>
      </c>
      <c r="D809" t="s">
        <v>2014</v>
      </c>
      <c r="E809" s="18">
        <v>625</v>
      </c>
      <c r="F809" s="38"/>
      <c r="G809" s="18">
        <v>625</v>
      </c>
    </row>
    <row r="810" spans="1:7" x14ac:dyDescent="0.35">
      <c r="C810" t="s">
        <v>2199</v>
      </c>
      <c r="D810" t="s">
        <v>2014</v>
      </c>
      <c r="E810" s="18">
        <v>14334</v>
      </c>
      <c r="F810" s="38"/>
      <c r="G810" s="18">
        <v>14334</v>
      </c>
    </row>
    <row r="811" spans="1:7" x14ac:dyDescent="0.35">
      <c r="C811" t="s">
        <v>2200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2201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2024-03-03T06:36:10Z</cp:lastPrinted>
  <dcterms:created xsi:type="dcterms:W3CDTF">2020-07-09T14:04:13Z</dcterms:created>
  <dcterms:modified xsi:type="dcterms:W3CDTF">2024-04-21T16:46:02Z</dcterms:modified>
</cp:coreProperties>
</file>