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"/>
    </mc:Choice>
  </mc:AlternateContent>
  <xr:revisionPtr revIDLastSave="0" documentId="13_ncr:1_{1600E7D2-3528-4B5D-9551-FB925B365679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Sales'!$A$1:$T$588</definedName>
    <definedName name="_xlnm.Print_Area" localSheetId="1">'Customer Aging'!$A$4:$J$29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WSK'!$A$2:$M$107</definedName>
    <definedName name="_xlnm.Print_Area" localSheetId="5">'Sales_by Inv No &amp; by customer'!$N$2:$Z$107</definedName>
    <definedName name="_xlnm.Print_Area" localSheetId="4">'Transport_by month (estimate)'!$A$112:$E$246</definedName>
  </definedNames>
  <calcPr calcId="191029" iterateDelta="1E-4"/>
  <pivotCaches>
    <pivotCache cacheId="8" r:id="rId9"/>
    <pivotCache cacheId="9" r:id="rId10"/>
    <pivotCache cacheId="3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2" i="7" l="1"/>
  <c r="O464" i="4"/>
  <c r="P588" i="4"/>
  <c r="K588" i="4"/>
  <c r="L588" i="4" s="1"/>
  <c r="M588" i="4" l="1"/>
  <c r="B588" i="4" l="1"/>
  <c r="C588" i="4"/>
  <c r="O416" i="4"/>
  <c r="O415" i="4"/>
  <c r="O407" i="4"/>
  <c r="O406" i="4"/>
  <c r="O405" i="4"/>
  <c r="O404" i="4"/>
  <c r="O458" i="4" l="1"/>
  <c r="O457" i="4"/>
  <c r="O508" i="4"/>
  <c r="O511" i="4"/>
  <c r="O510" i="4"/>
  <c r="O509" i="4"/>
  <c r="O580" i="4"/>
  <c r="O579" i="4"/>
  <c r="O578" i="4"/>
  <c r="O577" i="4"/>
  <c r="O576" i="4"/>
  <c r="O575" i="4"/>
  <c r="O557" i="4"/>
  <c r="O556" i="4"/>
  <c r="O555" i="4"/>
  <c r="O554" i="4"/>
  <c r="O549" i="4"/>
  <c r="O548" i="4"/>
  <c r="P587" i="4"/>
  <c r="P586" i="4"/>
  <c r="K586" i="4"/>
  <c r="L586" i="4" s="1"/>
  <c r="K587" i="4"/>
  <c r="L587" i="4" s="1"/>
  <c r="B587" i="4"/>
  <c r="C587" i="4"/>
  <c r="B586" i="4"/>
  <c r="C586" i="4"/>
  <c r="P581" i="4"/>
  <c r="P582" i="4"/>
  <c r="P583" i="4"/>
  <c r="P584" i="4"/>
  <c r="P585" i="4"/>
  <c r="K585" i="4"/>
  <c r="M585" i="4" s="1"/>
  <c r="K584" i="4"/>
  <c r="M584" i="4" s="1"/>
  <c r="K583" i="4"/>
  <c r="M583" i="4" s="1"/>
  <c r="K582" i="4"/>
  <c r="L582" i="4" s="1"/>
  <c r="K581" i="4"/>
  <c r="L581" i="4" s="1"/>
  <c r="L585" i="4" l="1"/>
  <c r="M586" i="4"/>
  <c r="M587" i="4"/>
  <c r="L584" i="4"/>
  <c r="L583" i="4"/>
  <c r="M582" i="4"/>
  <c r="M581" i="4"/>
  <c r="B582" i="4" l="1"/>
  <c r="C582" i="4"/>
  <c r="B583" i="4"/>
  <c r="C583" i="4"/>
  <c r="B584" i="4"/>
  <c r="C584" i="4"/>
  <c r="B585" i="4"/>
  <c r="C585" i="4"/>
  <c r="B581" i="4"/>
  <c r="C581" i="4"/>
  <c r="P578" i="4"/>
  <c r="P576" i="4"/>
  <c r="K575" i="4"/>
  <c r="M575" i="4" s="1"/>
  <c r="K576" i="4"/>
  <c r="L576" i="4" s="1"/>
  <c r="K577" i="4"/>
  <c r="L577" i="4" s="1"/>
  <c r="K578" i="4"/>
  <c r="L578" i="4" s="1"/>
  <c r="K579" i="4"/>
  <c r="M579" i="4" s="1"/>
  <c r="K580" i="4"/>
  <c r="M580" i="4" s="1"/>
  <c r="P574" i="4"/>
  <c r="P575" i="4"/>
  <c r="P577" i="4"/>
  <c r="P579" i="4"/>
  <c r="P580" i="4"/>
  <c r="K574" i="4"/>
  <c r="L574" i="4" s="1"/>
  <c r="B580" i="4"/>
  <c r="C580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P571" i="4"/>
  <c r="P572" i="4"/>
  <c r="P573" i="4"/>
  <c r="K573" i="4"/>
  <c r="L573" i="4" s="1"/>
  <c r="K572" i="4"/>
  <c r="M572" i="4" s="1"/>
  <c r="K571" i="4"/>
  <c r="L571" i="4" s="1"/>
  <c r="B572" i="4"/>
  <c r="C572" i="4"/>
  <c r="B571" i="4"/>
  <c r="C571" i="4"/>
  <c r="P565" i="4"/>
  <c r="P566" i="4"/>
  <c r="P567" i="4"/>
  <c r="P568" i="4"/>
  <c r="P569" i="4"/>
  <c r="P570" i="4"/>
  <c r="K570" i="4"/>
  <c r="L570" i="4" s="1"/>
  <c r="K569" i="4"/>
  <c r="M569" i="4" s="1"/>
  <c r="K568" i="4"/>
  <c r="L568" i="4" s="1"/>
  <c r="K567" i="4"/>
  <c r="M567" i="4" s="1"/>
  <c r="K566" i="4"/>
  <c r="L566" i="4" s="1"/>
  <c r="K565" i="4"/>
  <c r="M565" i="4" s="1"/>
  <c r="B566" i="4"/>
  <c r="C566" i="4"/>
  <c r="B567" i="4"/>
  <c r="C567" i="4"/>
  <c r="B568" i="4"/>
  <c r="C568" i="4"/>
  <c r="B569" i="4"/>
  <c r="C569" i="4"/>
  <c r="B570" i="4"/>
  <c r="C570" i="4"/>
  <c r="B565" i="4"/>
  <c r="C565" i="4"/>
  <c r="L580" i="4" l="1"/>
  <c r="M576" i="4"/>
  <c r="L579" i="4"/>
  <c r="M577" i="4"/>
  <c r="L575" i="4"/>
  <c r="M578" i="4"/>
  <c r="M574" i="4"/>
  <c r="M573" i="4"/>
  <c r="L572" i="4"/>
  <c r="M571" i="4"/>
  <c r="L565" i="4"/>
  <c r="M568" i="4"/>
  <c r="L567" i="4"/>
  <c r="L569" i="4"/>
  <c r="M566" i="4"/>
  <c r="M570" i="4"/>
  <c r="P564" i="4" l="1"/>
  <c r="P563" i="4"/>
  <c r="P562" i="4"/>
  <c r="P561" i="4"/>
  <c r="P560" i="4"/>
  <c r="K560" i="4"/>
  <c r="L560" i="4" s="1"/>
  <c r="K561" i="4"/>
  <c r="L561" i="4" s="1"/>
  <c r="K562" i="4"/>
  <c r="L562" i="4" s="1"/>
  <c r="K563" i="4"/>
  <c r="M563" i="4" s="1"/>
  <c r="K564" i="4"/>
  <c r="L564" i="4" s="1"/>
  <c r="B561" i="4"/>
  <c r="C561" i="4"/>
  <c r="B562" i="4"/>
  <c r="C562" i="4"/>
  <c r="B563" i="4"/>
  <c r="C563" i="4"/>
  <c r="B564" i="4"/>
  <c r="C564" i="4"/>
  <c r="B560" i="4"/>
  <c r="C560" i="4"/>
  <c r="P559" i="4"/>
  <c r="P558" i="4"/>
  <c r="K558" i="4"/>
  <c r="L558" i="4" s="1"/>
  <c r="K559" i="4"/>
  <c r="L559" i="4" s="1"/>
  <c r="P554" i="4"/>
  <c r="P555" i="4"/>
  <c r="P556" i="4"/>
  <c r="P557" i="4"/>
  <c r="K557" i="4"/>
  <c r="L557" i="4" s="1"/>
  <c r="K556" i="4"/>
  <c r="L556" i="4" s="1"/>
  <c r="K555" i="4"/>
  <c r="L555" i="4" s="1"/>
  <c r="K554" i="4"/>
  <c r="L554" i="4" s="1"/>
  <c r="L563" i="4" l="1"/>
  <c r="M558" i="4"/>
  <c r="M562" i="4"/>
  <c r="M560" i="4"/>
  <c r="M564" i="4"/>
  <c r="M561" i="4"/>
  <c r="M559" i="4"/>
  <c r="M557" i="4"/>
  <c r="M556" i="4"/>
  <c r="M555" i="4"/>
  <c r="M554" i="4"/>
  <c r="B558" i="4"/>
  <c r="C558" i="4"/>
  <c r="B559" i="4"/>
  <c r="C559" i="4"/>
  <c r="B553" i="4"/>
  <c r="C553" i="4"/>
  <c r="B554" i="4"/>
  <c r="C554" i="4"/>
  <c r="B555" i="4"/>
  <c r="C555" i="4"/>
  <c r="B556" i="4"/>
  <c r="C556" i="4"/>
  <c r="B557" i="4"/>
  <c r="C557" i="4"/>
  <c r="E230" i="7" l="1"/>
  <c r="E218" i="7"/>
  <c r="E202" i="7"/>
  <c r="E189" i="7"/>
  <c r="E174" i="7"/>
  <c r="E149" i="7"/>
  <c r="O348" i="4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518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O502" i="4" l="1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K551" i="4"/>
  <c r="K552" i="4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M551" i="4"/>
  <c r="L551" i="4"/>
  <c r="M550" i="4"/>
  <c r="L550" i="4"/>
  <c r="M552" i="4"/>
  <c r="L552" i="4"/>
  <c r="L522" i="4"/>
  <c r="L519" i="4"/>
  <c r="M524" i="4"/>
  <c r="L518" i="4"/>
  <c r="M513" i="4"/>
  <c r="M529" i="4"/>
  <c r="L512" i="4"/>
  <c r="M520" i="4"/>
  <c r="L533" i="4"/>
  <c r="M514" i="4"/>
  <c r="L517" i="4"/>
  <c r="M523" i="4"/>
  <c r="L527" i="4"/>
  <c r="M548" i="4"/>
  <c r="L516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L500" i="4" l="1"/>
  <c r="M508" i="4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245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596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596" i="4"/>
  <c r="Q596" i="4" s="1"/>
  <c r="P596" i="4"/>
  <c r="O600" i="4" l="1"/>
  <c r="O60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<sst xmlns="http://schemas.openxmlformats.org/spreadsheetml/2006/main" count="6233" uniqueCount="646">
  <si>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</si>
  <si>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</si>
  <si>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</si>
  <si>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</si>
  <si>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</si>
  <si>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</si>
  <si>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</si>
  <si>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</si>
  <si>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</si>
  <si>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</si>
  <si>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</si>
  <si>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</si>
  <si>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</si>
  <si>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</si>
  <si>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</si>
  <si>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</si>
  <si>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</si>
  <si>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</si>
  <si>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</si>
  <si>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</si>
  <si>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</si>
  <si>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</si>
  <si>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</si>
  <si>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</si>
  <si>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</si>
  <si>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</si>
  <si>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</si>
  <si>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</si>
  <si>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</si>
  <si>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</si>
  <si>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</si>
  <si>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</si>
  <si>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</si>
  <si>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</si>
  <si>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</si>
  <si>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</si>
  <si>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</si>
  <si>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</si>
  <si>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</si>
  <si>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</si>
  <si>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</si>
  <si>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</si>
  <si>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</si>
  <si>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</si>
  <si>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</si>
  <si>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</si>
  <si>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</si>
  <si>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</si>
  <si>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</si>
  <si>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</si>
  <si>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</si>
  <si>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</si>
  <si>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</si>
  <si>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</si>
  <si>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</si>
  <si>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</si>
  <si>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</si>
  <si>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</si>
  <si>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</si>
  <si>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</si>
  <si>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</si>
  <si>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</si>
  <si>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</si>
  <si>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</si>
  <si>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</si>
  <si>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</si>
  <si>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</si>
  <si>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</si>
  <si>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</si>
  <si>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</si>
  <si>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</si>
  <si>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</si>
  <si>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</si>
  <si>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</si>
  <si>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</si>
  <si>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</si>
  <si>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</si>
  <si>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</si>
  <si>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</si>
  <si>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</si>
  <si>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</si>
  <si>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</si>
  <si>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</si>
  <si>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</si>
  <si>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</si>
  <si>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</si>
  <si>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</si>
  <si>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</si>
  <si>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</si>
  <si>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</si>
  <si>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</si>
  <si>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</si>
  <si>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</si>
  <si>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</si>
  <si>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</si>
  <si>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</si>
  <si>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</si>
  <si>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</si>
  <si>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</si>
  <si>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</si>
  <si>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</si>
  <si>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</si>
  <si>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</si>
  <si>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</si>
  <si>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</si>
  <si>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</si>
  <si>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</si>
  <si>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</si>
  <si>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</si>
  <si>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</si>
  <si>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</si>
  <si>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</si>
  <si>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</si>
  <si>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</si>
  <si>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</si>
  <si>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</si>
  <si>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</si>
  <si>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</si>
  <si>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</si>
  <si>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</si>
  <si>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</si>
  <si>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</si>
  <si>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</si>
  <si>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</si>
  <si>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</si>
  <si>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</si>
  <si>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</si>
  <si>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</si>
  <si>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</si>
  <si>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</si>
  <si>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</si>
  <si>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</si>
  <si>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</si>
  <si>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</si>
  <si>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</si>
  <si>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</si>
  <si>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</si>
  <si>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</si>
  <si>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</si>
  <si>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</si>
  <si>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</si>
  <si>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</si>
  <si>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</si>
  <si>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</si>
  <si>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</si>
  <si>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</si>
  <si>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</si>
  <si>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</si>
  <si>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</si>
  <si>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</si>
  <si>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</si>
  <si>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</si>
  <si>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</si>
  <si>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</si>
  <si>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</si>
  <si>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</si>
  <si>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</si>
  <si>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</si>
  <si>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</si>
  <si>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</si>
  <si>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</si>
  <si>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</si>
  <si>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</si>
  <si>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</si>
  <si>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</si>
  <si>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</si>
  <si>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</si>
  <si>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</si>
  <si>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</si>
  <si>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</si>
  <si>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</si>
  <si>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</si>
  <si>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</si>
  <si>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</si>
  <si>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</si>
  <si>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</si>
  <si>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</si>
  <si>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</si>
  <si>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</si>
  <si>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</si>
  <si>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</si>
  <si>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</si>
  <si>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</si>
  <si>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</si>
  <si>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</si>
  <si>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</si>
  <si>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</si>
  <si>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</si>
  <si>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</si>
  <si>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</si>
  <si>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</si>
  <si>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</si>
  <si>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</si>
  <si>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</si>
  <si>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</si>
  <si>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</si>
  <si>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</si>
  <si>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</si>
  <si>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</si>
  <si>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</si>
  <si>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</si>
  <si>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</si>
  <si>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</si>
  <si>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</si>
  <si>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</si>
  <si>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</si>
  <si>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</si>
  <si>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</si>
  <si>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</si>
  <si>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</si>
  <si>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</si>
  <si>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</si>
  <si>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</si>
  <si>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</si>
  <si>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</si>
  <si>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</si>
  <si>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</si>
  <si>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</si>
  <si>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</si>
  <si>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</si>
  <si>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</si>
  <si>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</si>
  <si>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</si>
  <si>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</si>
  <si>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</si>
  <si>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</si>
  <si>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</si>
  <si>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</si>
  <si>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</si>
  <si>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</si>
  <si>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</si>
  <si>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</si>
  <si>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</si>
  <si>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</si>
  <si>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</si>
  <si>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</si>
  <si>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</si>
  <si>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</si>
  <si>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</si>
  <si>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</si>
  <si>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</si>
  <si>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</si>
  <si>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</si>
  <si>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</si>
  <si>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</si>
  <si>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</si>
  <si>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</si>
  <si>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</si>
  <si>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</si>
  <si>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</si>
  <si>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</si>
  <si>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</si>
  <si>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</si>
  <si>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</si>
  <si>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</si>
  <si>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</si>
  <si>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</si>
  <si>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</si>
  <si>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</si>
  <si>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</si>
  <si>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</si>
  <si>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</si>
  <si>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</si>
  <si>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</si>
  <si>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</si>
  <si>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</si>
  <si>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</si>
  <si>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</si>
  <si>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</si>
  <si>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</si>
  <si>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</si>
  <si>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</si>
  <si>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</si>
  <si>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</si>
  <si>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</si>
  <si>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</si>
  <si>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</si>
  <si>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</si>
  <si>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</si>
  <si>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</si>
  <si>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</si>
  <si>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</si>
  <si>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</si>
  <si>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</si>
  <si>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</si>
  <si>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</si>
  <si>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</si>
  <si>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</si>
  <si>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</si>
  <si>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</si>
  <si>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</si>
  <si>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</si>
  <si>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</si>
  <si>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</si>
  <si>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</si>
  <si>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</si>
  <si>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</si>
  <si>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</si>
  <si>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</si>
  <si>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</si>
  <si>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</si>
  <si>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</si>
  <si>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</si>
  <si>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</si>
  <si>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</si>
  <si>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</si>
  <si>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</si>
  <si>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</si>
  <si>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</si>
  <si>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</si>
  <si>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</si>
  <si>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</si>
  <si>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</si>
  <si>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</si>
  <si>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</si>
  <si>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</si>
  <si>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</si>
  <si>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</si>
  <si>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</si>
  <si>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</si>
  <si>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</si>
  <si>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</si>
  <si>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</si>
  <si>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</si>
  <si>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</si>
  <si>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</si>
  <si>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</si>
  <si>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</si>
  <si>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</si>
  <si>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</si>
  <si>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</si>
  <si>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</si>
  <si>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</si>
  <si>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</si>
  <si>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</si>
  <si>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</si>
  <si>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</si>
  <si>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</si>
  <si>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</si>
  <si>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</si>
  <si>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</si>
  <si>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</si>
  <si>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</si>
  <si>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</si>
  <si>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</si>
  <si>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</si>
  <si>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</si>
  <si>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</si>
  <si>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</si>
  <si>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</si>
  <si>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</si>
  <si>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</si>
  <si>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</si>
  <si>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</si>
  <si>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</si>
  <si>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</si>
  <si>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</si>
  <si>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</si>
  <si>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</si>
  <si>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</si>
  <si>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</si>
  <si>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</si>
  <si>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</si>
  <si>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</si>
  <si>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</si>
  <si>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</si>
  <si>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</si>
  <si>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</si>
  <si>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</si>
  <si>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</si>
  <si>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</si>
  <si>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</si>
  <si>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</si>
  <si>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</si>
  <si>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</si>
  <si>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</si>
  <si>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</si>
  <si>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</si>
  <si>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</si>
  <si>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</si>
  <si>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</si>
  <si>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</si>
  <si>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</si>
  <si>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</si>
  <si>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</si>
  <si>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</si>
  <si>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</si>
  <si>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</si>
  <si>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</si>
  <si>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</si>
  <si>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</si>
  <si>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</si>
  <si>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</si>
  <si>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</si>
  <si>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</si>
  <si>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</si>
  <si>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</si>
  <si>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</si>
  <si>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</si>
  <si>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</si>
  <si>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</si>
  <si>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</si>
  <si>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</si>
  <si>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</si>
  <si>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</si>
  <si>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</si>
  <si>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</si>
  <si>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</si>
  <si>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</si>
  <si>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</si>
  <si>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</si>
  <si>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</si>
  <si>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</si>
  <si>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</si>
  <si>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</si>
  <si>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</si>
  <si>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</si>
  <si>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</si>
  <si>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</si>
  <si>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</si>
  <si>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</si>
  <si>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</si>
  <si>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</si>
  <si>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</si>
  <si>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</si>
  <si>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</si>
  <si>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</si>
  <si>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</si>
  <si>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</si>
  <si>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</si>
  <si>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</si>
  <si>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</si>
  <si>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</si>
  <si>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</si>
  <si>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</si>
  <si>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</si>
  <si>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</si>
  <si>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</si>
  <si>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</si>
  <si>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</si>
  <si>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</si>
  <si>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</si>
  <si>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</si>
  <si>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</si>
  <si>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</si>
  <si>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</si>
  <si>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</si>
  <si>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</si>
  <si>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</si>
  <si>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</si>
  <si>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</si>
  <si>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</si>
  <si>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</si>
  <si>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</si>
  <si>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</si>
  <si>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</si>
  <si>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</si>
  <si>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</si>
  <si>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</si>
  <si>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</si>
  <si>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</si>
  <si>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</si>
  <si>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</si>
  <si>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</si>
  <si>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</si>
  <si>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</si>
  <si>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</si>
  <si>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</si>
  <si>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</si>
  <si>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</si>
  <si>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</si>
  <si>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</si>
  <si>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</si>
  <si>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</si>
  <si>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</si>
  <si>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</si>
  <si>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</si>
  <si>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</si>
  <si>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</si>
  <si>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</si>
  <si>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</si>
  <si>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</si>
  <si>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</si>
  <si>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</si>
  <si>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</si>
  <si>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</si>
  <si>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</si>
  <si>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</si>
  <si>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</si>
  <si>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</si>
  <si>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</si>
  <si>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</si>
  <si>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</si>
  <si>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</si>
  <si>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</si>
  <si>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</si>
  <si>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</si>
  <si>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</si>
  <si>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</si>
  <si>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</si>
  <si>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</si>
  <si>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</si>
  <si>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</si>
  <si>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</si>
  <si>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</si>
  <si>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</si>
  <si>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</si>
  <si>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</si>
  <si>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</si>
  <si>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</si>
  <si>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</si>
  <si>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</si>
  <si>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</si>
  <si>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</si>
  <si>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</si>
  <si>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</si>
  <si>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</si>
  <si>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</si>
  <si>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</si>
  <si>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</si>
  <si>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</si>
  <si>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</si>
  <si>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</si>
  <si>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</si>
  <si>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</si>
  <si>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</si>
  <si>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</si>
  <si>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</si>
  <si>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</si>
  <si>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</si>
  <si>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</si>
  <si>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</si>
  <si>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</si>
  <si>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</si>
  <si>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</si>
  <si>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</si>
  <si>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</si>
  <si>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</si>
  <si>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</si>
  <si>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</si>
  <si>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</si>
  <si>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</si>
  <si>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</si>
  <si>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</si>
  <si>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</si>
  <si>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</si>
  <si>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</si>
  <si>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</si>
  <si>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</si>
  <si>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</si>
  <si>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</si>
  <si>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</si>
  <si>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</si>
  <si>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</si>
  <si>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</si>
  <si>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</si>
  <si>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</si>
  <si>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</si>
  <si>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</si>
  <si>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</si>
  <si>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</si>
  <si>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</si>
  <si>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</si>
  <si>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</si>
  <si>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</si>
  <si>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</si>
  <si>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</si>
  <si>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</si>
  <si>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</si>
  <si>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</si>
  <si>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</si>
  <si>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</si>
  <si>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</si>
  <si>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</si>
  <si>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</si>
  <si>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</si>
  <si>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</si>
  <si>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</si>
  <si>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</si>
  <si>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</si>
  <si>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</si>
  <si>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</si>
  <si>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</si>
  <si>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</si>
  <si>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</si>
  <si>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</si>
  <si>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</si>
  <si>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</si>
  <si>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</si>
  <si>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</si>
  <si>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</si>
  <si>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</si>
  <si>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</si>
  <si>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</si>
  <si>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2022 Total</t>
  </si>
  <si>
    <t>INV00000125 &amp; 6</t>
  </si>
  <si>
    <t>PMC</t>
  </si>
  <si>
    <t>INV00000133 &amp; 4</t>
  </si>
  <si>
    <t>INV00000159 &amp; 160</t>
  </si>
  <si>
    <t>INV00000164 &amp; 5</t>
  </si>
  <si>
    <t>INV00000171 &amp; 2</t>
  </si>
  <si>
    <t>INV00000184 &amp; 5</t>
  </si>
  <si>
    <t>1/22 Total</t>
  </si>
  <si>
    <t>6 /21  Total</t>
  </si>
  <si>
    <t>5/21  Total</t>
  </si>
  <si>
    <t>9/21  Total</t>
  </si>
  <si>
    <t>4/21  Total</t>
  </si>
  <si>
    <t>3/21  Total</t>
  </si>
  <si>
    <t>10/21  Total</t>
  </si>
  <si>
    <t>11/21  Total</t>
  </si>
  <si>
    <t>12/21  Total</t>
  </si>
  <si>
    <t>INV00000198</t>
  </si>
  <si>
    <t>INV00000199</t>
  </si>
  <si>
    <t>INV00000200</t>
  </si>
  <si>
    <t>INV00000201</t>
  </si>
  <si>
    <t>INV00000202</t>
  </si>
  <si>
    <t>INV00000203</t>
  </si>
  <si>
    <t>INV00000204</t>
  </si>
  <si>
    <t>INV00000205</t>
  </si>
  <si>
    <t>INV00000206</t>
  </si>
  <si>
    <t>INV00000207</t>
  </si>
  <si>
    <t>INV00000208</t>
  </si>
  <si>
    <t>2/22  Total</t>
  </si>
  <si>
    <t>RG CSM 450 (30Kg) 64m(L) x 1040mm(W)</t>
  </si>
  <si>
    <t>RH Bosny Wax (15Kg)</t>
  </si>
  <si>
    <t>RG TR104 Hi Temp Wax</t>
  </si>
  <si>
    <t>RM Nor 3338NW (220Kg)</t>
  </si>
  <si>
    <t>RA Pigment Super White (5kg)</t>
  </si>
  <si>
    <t>chq 934918 21/02/2022</t>
  </si>
  <si>
    <t>Trsf 12/2/22 RM6,532.40</t>
  </si>
  <si>
    <t>Trsf 22/2/22 RM5,877.30</t>
  </si>
  <si>
    <t>RHB 001454cleared27/12/21-RM1,500.00 (160.00partial)</t>
  </si>
  <si>
    <t>RHB 001457cleared29/12/21-RM2,366.50 (2,024.00partial)</t>
  </si>
  <si>
    <t>RHB 001457cleared29/12/21-RM2,366.50 (170.00artial)</t>
  </si>
  <si>
    <t>RHB 001457cleared29/12/21-RM2,366.50 (172.50partial)</t>
  </si>
  <si>
    <t>RHB 001453cleared20/12/21-RM1,500(684.00partial), RHB 001454cleared27/12/21-RM1,500.00 (1,340.00partial)</t>
  </si>
  <si>
    <t>RHB001529cleared14/2/22-RM1,800.00(partal), RHB001530cleared21/2/22-RM1,800.00(partial), RHB001532cleared25/2/22-RM1,935.00, RHB001531cleared28/2/22-RM1,800.00(801.00partial)</t>
  </si>
  <si>
    <t>RHB001531cleared28/2/22-RM1,800.00(309.00.00partial)</t>
  </si>
  <si>
    <t>RHB001531cleared28/2/22-RM1,800.00(600.00.00partial)</t>
  </si>
  <si>
    <t>RHB001531cleared28/2/22-RM1,800.00(90.00.00partial)</t>
  </si>
  <si>
    <t>Trsf 21/1/2021-RM5,000.00 (332.30 partial), Trsf 28/1/2021(5,000.00 partial), Trsf 23/2/22(RM5,000.00), Trsf 26/2/22-RM2,900.00(130.20partial)</t>
  </si>
  <si>
    <t>Trsf 26/2/22-RM2,900.00(2,769.80partial)</t>
  </si>
  <si>
    <t>Trsf 15/2/2022 RM16,388.00</t>
  </si>
  <si>
    <t>Refer Cash Book 28/2/22 - Total collection = "C"</t>
  </si>
  <si>
    <t>3/22  Total</t>
  </si>
  <si>
    <t>SOA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</si>
</sst>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" fontId="0" fillId="4" borderId="0" xfId="0" applyNumberFormat="1" applyFill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75"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alignment wrapText="1"/>
    </dxf>
    <dxf>
      <alignment wrapText="1"/>
    </dxf>
    <dxf>
      <fill>
        <patternFill patternType="solid">
          <bgColor rgb="FF99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alignment wrapText="1"/>
    </dxf>
    <dxf>
      <alignment wrapText="1"/>
    </dxf>
    <dxf>
      <fill>
        <patternFill patternType="solid">
          <bgColor rgb="FF99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66FF66"/>
      <color rgb="FF4BEB35"/>
      <color rgb="FFFFFF99"/>
      <color rgb="FF99FFCC"/>
      <color rgb="FF99FF99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07.452823726853" createdVersion="7" refreshedVersion="7" minRefreshableVersion="3" recordCount="552" xr:uid="{C79B2EB3-1327-4A9D-95DA-92A9A0ED7F4F}">
  <cacheSource type="worksheet">
    <worksheetSource ref="A1:T553" sheet="Raw Sales"/>
  </cacheSource>
  <cacheFields count="20">
    <cacheField name="Invoice Date" numFmtId="14">
      <sharedItems containsSemiMixedTypes="0" containsNonDate="0" containsDate="1" containsString="0" minDate="2019-12-23T00:00:00" maxDate="2022-01-27T00:00:00" count="149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197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9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 containsBlank="1"/>
    </cacheField>
    <cacheField name="Term" numFmtId="0">
      <sharedItems containsBlank="1" containsMixedTypes="1" containsNumber="1" containsInteger="1" minValue="0" maxValue="120" count="6">
        <n v="0"/>
        <n v="45"/>
        <s v="120"/>
        <n v="60"/>
        <n v="120"/>
        <m/>
      </sharedItems>
    </cacheField>
    <cacheField name="Due date" numFmtId="14">
      <sharedItems containsSemiMixedTypes="0" containsNonDate="0" containsDate="1" containsString="0" minDate="2019-12-23T00:00:00" maxDate="2022-05-27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973639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728310648148" createdVersion="7" refreshedVersion="7" minRefreshableVersion="3" recordCount="563" xr:uid="{D7E2BB51-7D58-41AA-92E4-68281EFE2AA9}">
  <cacheSource type="worksheet">
    <worksheetSource ref="A1:T564" sheet="Raw Sales"/>
  </cacheSource>
  <cacheFields count="20">
    <cacheField name="Invoice Date" numFmtId="14">
      <sharedItems containsSemiMixedTypes="0" containsNonDate="0" containsDate="1" containsString="0" minDate="2019-12-23T00:00:00" maxDate="2022-02-18T00:00:00" count="152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00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6">
        <n v="0"/>
        <n v="45"/>
        <s v="120"/>
        <n v="60"/>
        <n v="120"/>
        <n v="124"/>
      </sharedItems>
    </cacheField>
    <cacheField name="Due date" numFmtId="14">
      <sharedItems containsSemiMixedTypes="0" containsNonDate="0" containsDate="1" containsString="0" minDate="2019-12-23T00:00:00" maxDate="2022-06-1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996047.1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822445601851" createdVersion="7" refreshedVersion="7" minRefreshableVersion="3" recordCount="587" xr:uid="{79AA49E4-1677-47B2-8477-08B173B6EB30}">
  <cacheSource type="worksheet">
    <worksheetSource ref="A1:T588" sheet="Raw Sales"/>
  </cacheSource>
  <cacheFields count="20">
    <cacheField name="Invoice Date" numFmtId="14">
      <sharedItems containsSemiMixedTypes="0" containsNonDate="0" containsDate="1" containsString="0" minDate="2019-12-23T00:00:00" maxDate="2022-02-27T00:00:00" count="158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08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9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1"/>
        <n v="2"/>
      </sharedItems>
    </cacheField>
    <cacheField name="Due date" numFmtId="14">
      <sharedItems containsSemiMixedTypes="0" containsNonDate="0" containsDate="1" containsString="0" minDate="2019-12-23T00:00:00" maxDate="2022-06-1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1032086.4500000001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179.4"/>
    <n v="95.6"/>
    <n v="623795.85"/>
    <s v="Term"/>
    <m/>
    <m/>
  </r>
  <r>
    <x v="113"/>
    <x v="6"/>
    <x v="2"/>
    <x v="153"/>
    <s v="C00000010"/>
    <x v="9"/>
    <x v="60"/>
    <n v="4"/>
    <s v="T120"/>
    <x v="4"/>
    <d v="2022-03-03T00:00:00"/>
    <x v="9"/>
    <x v="3"/>
    <n v="320"/>
    <m/>
    <n v="320"/>
    <n v="624115.85"/>
    <s v="Term"/>
    <m/>
    <m/>
  </r>
  <r>
    <x v="113"/>
    <x v="6"/>
    <x v="2"/>
    <x v="153"/>
    <s v="C00000010"/>
    <x v="9"/>
    <x v="37"/>
    <n v="3"/>
    <m/>
    <x v="5"/>
    <d v="2022-03-03T00:00:00"/>
    <x v="9"/>
    <x v="3"/>
    <n v="1320"/>
    <m/>
    <n v="1320"/>
    <n v="625435.85"/>
    <s v="Term"/>
    <m/>
    <m/>
  </r>
  <r>
    <x v="113"/>
    <x v="6"/>
    <x v="2"/>
    <x v="153"/>
    <s v="C00000010"/>
    <x v="9"/>
    <x v="47"/>
    <n v="4"/>
    <m/>
    <x v="5"/>
    <d v="2022-03-03T00:00:00"/>
    <x v="9"/>
    <x v="3"/>
    <n v="220"/>
    <m/>
    <n v="220"/>
    <n v="625655.85"/>
    <s v="Term"/>
    <m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m/>
    <n v="12144"/>
    <n v="657115.35"/>
    <s v="Cash"/>
    <m/>
    <m/>
  </r>
  <r>
    <x v="115"/>
    <x v="6"/>
    <x v="2"/>
    <x v="155"/>
    <s v="C00000010"/>
    <x v="9"/>
    <x v="72"/>
    <n v="6"/>
    <s v="T120"/>
    <x v="4"/>
    <d v="2022-03-08T00:00:00"/>
    <x v="9"/>
    <x v="3"/>
    <n v="2109"/>
    <m/>
    <n v="2109"/>
    <n v="659224.35"/>
    <s v="Cash"/>
    <m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5332.3"/>
    <n v="5130.2"/>
    <n v="741496.74999999988"/>
    <s v="Cash"/>
    <s v="Trsf 21/1/2021-RM5,000.00 (332.30 partial), Trsf 28/1/2021 (5,000.00 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m/>
    <n v="3420"/>
    <n v="744916.74999999988"/>
    <s v="Cash"/>
    <m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m/>
    <n v="12144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68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m/>
    <n v="6336"/>
    <n v="861980.85"/>
    <s v="Term"/>
    <m/>
    <m/>
  </r>
  <r>
    <x v="139"/>
    <x v="7"/>
    <x v="3"/>
    <x v="185"/>
    <s v="C00000003"/>
    <x v="2"/>
    <x v="86"/>
    <n v="1"/>
    <s v="T45"/>
    <x v="1"/>
    <d v="2022-02-24T00:00:00"/>
    <x v="8"/>
    <x v="3"/>
    <n v="309"/>
    <m/>
    <n v="309"/>
    <n v="862289.85"/>
    <s v="Term"/>
    <m/>
    <m/>
  </r>
  <r>
    <x v="139"/>
    <x v="7"/>
    <x v="3"/>
    <x v="185"/>
    <s v="C00000003"/>
    <x v="2"/>
    <x v="4"/>
    <n v="6"/>
    <s v="T45"/>
    <x v="1"/>
    <d v="2022-02-24T00:00:00"/>
    <x v="8"/>
    <x v="3"/>
    <n v="600"/>
    <m/>
    <n v="600"/>
    <n v="862889.85"/>
    <s v="Term"/>
    <m/>
    <m/>
  </r>
  <r>
    <x v="139"/>
    <x v="7"/>
    <x v="3"/>
    <x v="185"/>
    <s v="C00000003"/>
    <x v="2"/>
    <x v="25"/>
    <n v="2"/>
    <s v="T45"/>
    <x v="1"/>
    <d v="2022-02-24T00:00:00"/>
    <x v="8"/>
    <x v="3"/>
    <n v="90"/>
    <m/>
    <n v="90"/>
    <n v="862979.85"/>
    <s v="Term"/>
    <m/>
    <m/>
  </r>
  <r>
    <x v="140"/>
    <x v="7"/>
    <x v="3"/>
    <x v="186"/>
    <s v="C00000010"/>
    <x v="9"/>
    <x v="87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8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89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1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89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6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6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89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0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1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2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1"/>
    <n v="1"/>
    <s v="Cash"/>
    <x v="0"/>
    <d v="2022-01-25T00:00:00"/>
    <x v="7"/>
    <x v="3"/>
    <n v="2024"/>
    <m/>
    <n v="2024"/>
    <n v="958246.75"/>
    <s v="Cash"/>
    <m/>
    <m/>
  </r>
  <r>
    <x v="147"/>
    <x v="7"/>
    <x v="3"/>
    <x v="195"/>
    <s v="C00000004"/>
    <x v="5"/>
    <x v="86"/>
    <n v="1"/>
    <s v="Cash"/>
    <x v="0"/>
    <d v="2022-01-25T00:00:00"/>
    <x v="7"/>
    <x v="3"/>
    <n v="285"/>
    <m/>
    <n v="285"/>
    <n v="958531.75"/>
    <s v="Cash"/>
    <m/>
    <m/>
  </r>
  <r>
    <x v="148"/>
    <x v="7"/>
    <x v="3"/>
    <x v="196"/>
    <s v="C00000007"/>
    <x v="3"/>
    <x v="91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7"/>
    <x v="3"/>
    <x v="93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7"/>
    <x v="3"/>
    <x v="86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7"/>
    <x v="3"/>
    <x v="67"/>
    <n v="3"/>
    <s v="T120"/>
    <x v="4"/>
    <d v="2022-05-26T00:00:00"/>
    <x v="11"/>
    <x v="3"/>
    <n v="1539"/>
    <m/>
    <n v="1539"/>
    <n v="973639.75"/>
    <s v="Term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s v="C00000001"/>
    <x v="0"/>
    <s v="RA Resin SHCP 268W (225kg)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s v="RA CSM 450 GSM JUSHI 37kg 79m(L) X 1040mm(W)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s v="RA Gelcoat GS-S ISO (20kg)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s v="RA Resin SHCP 268W (225kg)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s v="RB Acetone (160Kg)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s v="RA Resin SHCP 268W (225kg)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s v="RA CSM 450 GSM JUSHI 37kg 79m(L) X 1040mm(W)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s v="RA Butanox M50 (5Kg)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s v="RA Resin SHCP 268W (225kg)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s v="RA Butanox M50 (5Kg)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s v="RA Gelcoat GP-H (20Kg)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s v="RA Silicone Rubber (25Kg)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s v="RA Nor 3338W (220Kg)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s v="RA Butanox M50 (5Kg)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s v="RC Woven Roving E-800 40Kg 1000mm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s v="RA Nor 3338W (220Kg)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s v="RA Nor 3338W (220Kg)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s v="RA CSM 300 GSM TWL 30kg 64m(L) x 1040mm(W)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s v="RA Nor 3338W (220Kg)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s v="RA Butanox M50 (5Kg)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s v="RA Nor 3338W (220Kg)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s v="RA Butanox M50 (5Kg)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s v="RA Nor 3338W (220Kg)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s v="RA CSM 450 GSM JUSHI 37kg 79m(L) X 1040mm(W)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s v="RC Woven Roving E-800 40Kg 1000mm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s v="RA Gelcoat GS-S ISO (20kg)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s v="RA CSM 450 GSM 54kg 64m(L) X 1860mm(W)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s v="RA Nor 3338W (220Kg)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s v="RA Gelcoat GP-H (20Kg)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s v="RA CSM 450 GSM 54kg 64m(L) X 1860mm(W)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s v="RA Gelcoat GP-H (20Kg)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s v="RA Gelcoat GS-H (20kg)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s v="RA Butanox M50 (5Kg)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s v="RA Nor 3338W (220Kg)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s v="RA Nor 3338W (220Kg)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s v="RA Talcum Powder (25Kg)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s v="RA Butanox M50 (5Kg)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s v="RA Nor 3338W (220Kg)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s v="RA Norsodyne 3338NW (220Kg)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s v="RA Nor 3338W (220Kg)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s v="RA Nor 3338W (220Kg)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s v="RA CSM 450 GSM JUSHI 37kg 79m(L) X 1040mm(W)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s v="RA Talcum Powder (25Kg)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s v="RA Butanox M50 (5Kg)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s v="RA Bosny Wax (15kg)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s v="RA Resin 3317AW (220Kg)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s v="RA Gelcoat GP-H (20Kg)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s v="RA Butanox M50 (5Kg)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s v="RA Silicone Rubber (25Kg)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s v="RA Resin 3317AW (220Kg)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s v="RA CSM 450 GSM JUSHI 37kg 79m(L) X 1040mm(W)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s v="RA Nor 3338W (220Kg)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s v="RA Norsodyne 3338NW (220Kg)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s v="RA CSM 450 GSM 54kg 64m(L) X 1860mm(W)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s v="RA CSM 300 GSM 54Kg 96m(L) X 1860mm(W)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s v="RA Gelcoat GP-H (20Kg)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s v="RA Butanox M50 (5Kg)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s v="RA Accelerator (5kg)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s v="RA Resin 3317AW (220Kg)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s v="RA CSM 450 GSM JUSHI 37kg 79m(L) X 1040mm(W)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s v="RA Nor 3338W (220Kg)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s v="RA Norsodyne 3338NW (220Kg)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s v="RA CSM 450 GSM 54kg 64m(L) X 1860mm(W)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s v="RA CSM 300 GSM 54Kg 96m(L) X 1860mm(W)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s v="RA Gelcoat GP-H (20Kg)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s v="RA Nor 3338W (220Kg)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s v="RA CSM 450 GSM JUSHI 37kg 79m(L) X 1040mm(W)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s v="RA Talcum Powder (25Kg)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s v="RA Butanox M50 (5Kg)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s v="RC Woven Roving E-800 40Kg 1000mm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s v="RA Nor 3338W (220Kg)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s v="RA Resin 3317AW (220Kg)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s v="RA Resin 3317AW (220Kg)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s v="RA Talcum Powder (25Kg)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s v="RA Butanox M50 (5Kg)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s v="RA CSM 300 GSM TWL 30kg 64m(L) x 1040mm(W)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s v="RA Nor 3338W (220Kg)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s v="RA Norsodyne 3338NW (220Kg)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s v="RA CSM 300 GSM 54Kg 96m(L) X 1860mm(W)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s v="RA Gelcoat GP-H (20Kg)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s v="RA Butanox M50 (5Kg)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s v="RA Nor 3338W (220Kg)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s v="RA Norsodyne 3338NW (220Kg)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s v="RA Resin 3317AW (220Kg)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s v="RA CSM 450 GSM JUSHI 37kg 79m(L) X 1040mm(W)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s v="RA Gelcoat GP-H (20Kg)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s v="RA Butanox M50 (5Kg)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s v="RA Gelcoat GS-H (20kg)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s v="RA Mirror Glaze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s v="RA CSM 300 GSM TWL 30kg 64m(L) x 1040mm(W)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s v="RA Gelcoat GS-S ISO (20kg)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s v="RA Pigment Super White (25Kg)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s v="Brush 2 1/2&quot; (12 pc)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s v="RA Butanox M50 (5Kg)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s v="RA Resin 3317AW (220Kg)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s v="RA Nor 3338W (220Kg)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s v="RA CSM 450 GSM JUSHI 37kg 79m(L) X 1040mm(W)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s v="RA Talcum Powder (25Kg)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s v="RA Butanox M50 (5Kg)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s v="RA Resin 3317AW (220Kg)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s v="RA Butanox M50 (5Kg)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s v="RA Resin 3317AW (220Kg)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s v="RA CSM 450 GSM JUSHI 37kg 79m(L) X 1040mm(W)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s v="RA Resin 3317AW (220Kg)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s v="RA Nor 3338W (220Kg)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s v="RA Gelcoat GP-H (20Kg)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s v="RA CSM 300 GSM 54Kg 96m(L) X 1860mm(W)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s v="RA Pigment Black (5Kg)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s v="RA Resin 3317AW (220Kg)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s v="RA Butanox M50 (5Kg)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s v="RA Resin 3317AW (220Kg)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s v="RA Butanox M50 (5Kg)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s v="RA CSM 450 GSM 54kg 64m(L) X 1860mm(W)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s v="RA CSM 300 GSM 54Kg 96m(L) X 1860mm(W)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s v="RA Resin 3317AW (220Kg)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s v="RC Woven Roving E-800 40Kg 1000mm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s v="RA GP Resin (225Kg)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s v="RA Nor 3338W (220Kg)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s v="RA CSM 450 GSM JUSHI 37kg 79m(L) X 1040mm(W)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s v="RA Talcum Powder (25Kg)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s v="RA Butanox M50 (5Kg)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s v="RA Bosny Wax (15kg)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s v="RA Nor 3338W (220Kg)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s v="RA Gelcoat GP-H (20Kg)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s v="RA Butanox M50 (5Kg)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s v="RA CSM 450 GSM JUSHI 37kg 79m(L) X 1040mm(W)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s v="RA Resin 3317AW (220Kg)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s v="Alkaline resistance Chopped Strand 24MM (18Kgs)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s v="Transport charge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s v="RA Resin 3317AW (220Kg)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s v="RA Talcum Powder (25Kg)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s v="RA Butanox M50 (5Kg)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s v="RA Miracle Gloss Wax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s v="RA Nor 3338W (220Kg)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s v="RA CSM 450 GSM TWL 30kg 64m(L) X 1040mm(W)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s v="RA Gelcoat GP-H (20Kg)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s v="RA Gelcoat GP-H (20Kg)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s v="RA Nor 3338W (220Kg)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s v="RA CSM 450 GSM TWL 30kg 64m(L) X 1040mm(W)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s v="RA Talcum Powder (25Kg)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s v="RA Butanox M50 (5Kg)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s v="RA Talcum Powder (25Kg)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s v="RA CSM 450 GSM 54kg 64m(L) X 1860mm(W)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s v="RA Resin 3317AW (220Kg)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s v="RA Gelcoat GS-S ISO (20kg)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s v="RA Norsodyne 3338NW (220Kg)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s v="RA Resin 3317AW (220Kg)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s v="RA CSM 450 GSM 54kg 64m(L) X 1860mm(W)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s v="RA Butanox M50 (5Kg)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s v="RA Norsodyne 3338W (220Kg)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s v="RA CSM 450 30kg 79m(L) X 1040mm(W)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s v="RA Talcum Powder (25Kg)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s v="RA Butanox M50 (5Kg)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s v="RA Tooling Gelcoat RP92 (22Kg)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s v="RA CSM 450 54kg 64m(L) X 1860mm(W)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s v="RA CSM 300 GSM 54Kg 96m(L) X 1860mm(W)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s v="RA Vinlyeter Resin (200Kg)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s v="RA Mirror Glaze Mold Release 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s v="RA Pigment H 2006 Dark Grey (5Kg)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s v="RA Deawa DW-5213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s v="RA Pigment H 7001 Bright Orange (5Kg)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s v="RA Steel Roller 3&quot;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s v="RA Aerosil (Silica Fume) (10Kg)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s v="RA Butanox M50 (5Kg)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s v="RA Accelerator (4Kg)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s v="RA Styrene Monomer (6Kg)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s v="RA Steel Roller 4&quot;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s v="RA Talcum Powder (25Kg)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s v="RA Miracle Gloss Wax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s v="RA Gelcoat GP-H (20Kg)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s v="RA CSM 450 54kg 64m(L) X 1860mm(W)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s v="RA CSM 300 GSM 54Kg 96m(L) X 1860mm(W)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s v="RA Pigment H 2006 Dark Grey (5Kg)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s v="RA Miracle Gloss Wax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s v="RA Butanox M50 (5Kg)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s v="RA Norsodyne 3338W (220Kg)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s v="RA Resin 3317AW (220Kg)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s v="RA Talcum Powder (25Kg)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s v="RA Butanox M50 (5kg)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s v="RA Nor 3338W (220Kg)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s v="RA CSM 450 GSM TWL 30kg 64m(L) X 1040mm(W)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s v="RC Woven Roving E-800 40Kg 1000mm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s v="RA Norsodyne 3338W (220Kg)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s v="RA CSM 450 30kg 79m(L) X 1040mm(W)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s v="RA Talcum Powder (25kg)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s v="RA Butanox M50 (5kg)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s v="RA Resin 3317AW (220Kg)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s v="RA CSM 450 GSM TWL 30kg 64m(L) X 1040mm(W)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s v="RC Woven Roving E-800 1000mm (40Kg)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s v="RA Butanox M50 (5kg)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s v="RA Miracle Gloss Wax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s v="RA Gelcoat GP-H (20kg)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s v="RA Resin 3317AW (220Kg)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s v="RA Butanox M50 (5kg)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s v="RA Pigment Super White (5Kg)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s v="RA Deawa DW-5213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s v="RA Gelcoat GP-H (20Kg)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s v="RA Resin 3317AW (220Kg)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s v="RA CSM 450 54kg 64m(L) X 1860mm(W)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s v="RA Butanox M50 (5Kg)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s v="RA Pigment H 2006 Dark Grey (5Kg)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s v="RA CSM 450 GSM TWL 30kg 64m(L) X 1040mm(W)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s v="RA Resin 3317AW (220Kg)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s v="RA Nor 3338W (220Kg)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s v="RA CSM 450 54kg 64m(L) X 1860mm(W)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s v="RA Butanox M50 (5Kg)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s v="RA Accelerator (4Kg)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s v="RA Gelcoat GP-H (20Kg)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s v="RA Butanox M50 (5Kg)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s v="Brush 2 1/2&quot; (12 pc)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s v="RA Nor 3338W (220Kg)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s v="RA CSM 450 GSM TWL 30kg 64m(L) X 1040mm(W)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s v="RA Butanox M50 (5kg)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s v="RA Nor 3338W (220Kg)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s v="RA Nor 3338NW (220Kg)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s v="RA CSM 450 GSM 54kg 64m(L) X 1860mm(W)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s v="RA CSM 300 GSM 54Kg 96m(L) X 1860mm(W)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s v="RA Nor 3338W (220Kg)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s v="RA Resin 3317AW (220Kg)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s v="RA Resin 8201W (225Kg)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s v="RA Nor 3338NW (220Kg)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s v="RA Nor 3338NW (220Kg)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s v="RA CSM 450 GSM 54kg 64m(L) X 1860mm(W)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s v="RA CSM 300 GSM 54Kg 96m(L) X 1860mm(W)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s v="RA Nor 3338W (220Kg)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s v="RA CSM 450 GSM 54kg 64m(L) X 1860mm(W)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s v="RA CSM 300 GSM 54Kg 96m(L) X 1860mm(W)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s v="RA Butanox M50 (5kg)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s v="RA Miracle Gloss Wax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s v="RA Resin 3338AW (220Kg)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s v="RA CSM 450 30kg 79m(L) X 1040mm(W)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s v="RA Talcum Powder (25kg)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s v="RA Butanox M50 (5kg)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s v="RA Gelcoat GP-H (20Kg)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s v="RA Resin 9539NW (225Kg)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s v="RA Resin 3317AW (220Kg)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s v="RA CSM 300 GSM 54Kg 96m(L) X 1860mm(W)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s v="RA Talcum Powder (25Kg)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s v="RA Butanox M50 (5kg)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s v="RA Miracle Gloss Wax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s v="RA Nor 3338W (220Kg)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s v="RA CSM 450 GSM TWL 30kg 64m(L) X 1040mm(W)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s v="RA Butanox M50 (5kg)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s v="RA Resin 3338AW (220kg)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s v="RA CSM 450 GSM JUSHI 37kg 79m(L) X 1040mm(W)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s v="RA Talcum Powder (25kg)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s v="RA Butanox M50 (5kg)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s v="RA Aerosil (Silica Fume) (10Kg)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s v="RD Paint Brush 3&quot;(12Pc/Ctr)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s v="RA Gelcoat GS-S ISO (20Kg)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s v="RA Nor 3338W (220Kg)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s v="RA Nor 3338NW (220Kg)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s v="RA CSM 450 GSM 54kg 64m(L) X 1860mm(W)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s v="RA Resin 3338AW (220kg)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s v="RA CSM 450 30kg 79m(L) X 1040mm(W)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s v="RA Talcum Powder (25kg)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s v="RA Butanox M50 (5kg)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s v="RA Aerosil (Silica Fume) (10Kg)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s v="RH Bosny Wax (15kg)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s v="RA Nor 3338W (220Kg)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s v="RF Nor 3338NW (220Kg)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s v="RG CSM 450 GSM 54kg 64m(L) X 1860mm(W)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s v="RA CSM 300 GSM 54Kg 96m(L) X 1860mm(W)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s v="RA Resin 3317AW (220Kg)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s v="Mould Released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s v="RA Resin 3317AW (220Kg)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s v="RA CSM 450 GSM TWL 30kg 64m(L) X 1040mm(W)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s v="RA Resin 3317AW (220Kg)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s v="RA Resin 3317AW (220Kg)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s v="RA Talcum Powder (25Kg)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s v="RA Butanox M50 (5kg)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s v="RA Miracle Gloss Wax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s v="RA CSM 450 GSM 54kg 64m(L) X 1860mm(W)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s v="RA CSM 300 GSM 54Kg 96m(L) X 1860mm(W)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s v="RA Butanox M50 (5Kg)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s v="RE Frekote 770NC (1 Gallon)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s v="RA Gelcoat GP-H (20Kg)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s v="RA Miracle Gloss Wax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s v="RD Steel Roller 4&quot;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s v="RD Steel Roller 3&quot;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s v="RD Brush 1.1/2 (12 PC)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s v="RD Brush 3&quot; (12 PC)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s v="RA Resin 3317AW (220Kg)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s v="RA Talcum Powder (25kg)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s v="RA Butanox M50 (5Kg)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s v="RA Resin 3338AW (220kg)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s v="RA CSM 450 TWL 60kg 64m(L) X 2080mm(W)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s v="RA CSM 300 GSM 54kg 64m(L) X 1860mm(W)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s v="RA Gelcoat GP-H (20kg)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s v="RA Talcum Powder (25kg)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s v="RA Butanox M50 (5kg)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s v="RA Resin (25kg)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s v="RA CSM 450 GSM TWL 30kg 64m(L) X 1040mm(W)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s v="RA Resin 3317AW (220Kg)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s v="RA Resin 3317AW (220Kg)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s v="RA Butanox M50 (5kg)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s v="RA CSM 450 TWL 60kg 64m(L) X 2080mm(W)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s v="RA CSM 300 GSM 54kg 64m(L) X 1860mm(W)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s v="RA Resin 3338AW (220kg)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s v="RA Resin 3317AW (220Kg)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s v="RA Talcum Powder (25Kg)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s v="RA Butanox M50 (5kg)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s v="RA Miracle Gloss Wax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s v="RA CSM 300 GSM 54Kg 96m(L) X 1860mm(W)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s v="RA Resin 3338AW (220kg)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s v="RA CSM 450 30kg 79m(L) X 1040mm(W)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s v="RA Talcum Powder (25kg)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s v="RA Mepoxe M (5kg)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s v="RA Aerosil (Silica Fume) (10Kg)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s v="RA Resin 3317AW (220Kg)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s v="RA CSM 450 30kg 79m(L) X 1040mm(W)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s v="RA Mepoxe M (5kg)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s v="RA Resin 3317AW (220Kg)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s v="RA Resin 3338AW (220kg)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s v="RA Resin 3338NW (220kg)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s v="RA CSM 450 TWL 60kg 64m(L) X 2080mm(W)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s v="RA Mepoxe M (5kg)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s v="RA Resin 3317AW (220Kg)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s v="RA Butanox M50 (5Kg)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s v="RA Gelcoat GP-H (20Kg)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s v="RA Resin 3338AW (220kg)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s v="RA CSM 450 GSM 54kg 64m(L) X 1860mm(W)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s v="RE Frekote 770NC (1 Gallon)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s v="RA Talcum Powder (25kg)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s v="RA Butanox M50 (5kg)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s v="RA Resin 3338AW (220kg)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s v="RA CSM 450 30kg 79m(L) X 1040mm(W)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s v="RA Talcum Powder (25kg)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s v="RA Mepoxe M (5kg)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s v="RF Resin 3317AW (220Kg)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s v="RA Talcum Powder (25Kg)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s v="RA Mepoxe M (5kg)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s v="RI Silicone Rubber (25kg)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s v="RA Nor 3338NW (220Kg)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s v="RA Talcum Powder (25kg)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s v="RA Mepoxe M (5kg)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s v="RA Resin SHCP268W (225kg)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s v="RA CSM 450 TWL (37Kg) 1040mm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s v="RA Talcum Powder (25kg)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s v="RA Mepoxe M (5kg)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s v="RA Woven Roving E-600 (45kg) 1120mm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s v="RA Resin 3338AW (220kg)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s v="RG CSM 450 CQ 54kg 64m(L) X 1860mm(W)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s v="RA Aerosil (Silica Fume) (10Kg)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s v="RJ TR104 Hi Temp Wax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s v="RA Butanox M50 (5kg)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s v="RA CSM 450 TWL 60kg 64m(L) X 2080mm(W)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s v="RA VE Resin (25kg)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s v="RA CSM 450 TWL (37Kg) 1040mm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s v="RA Talcum Powder (25kg)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s v="RA Mepoxe M (5kg)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s v="RA Resin 3317AW (220Kg)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s v="RA Butanox M50 (5kg)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s v="RA CSM 450 30kg 79m(L) X 1040mm(W)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s v="RA Woven Roving E-600 (45kg) 1120mm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s v="RA GP ResinW (225Kg)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s v="RA Nor 3338W (220Kg)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s v="RA CSM 450 TWL (37Kg) 1040mm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s v="RA Talcum Powder (25kg)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s v="RA Mepoxe M (5kg)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s v="RA Woven Roving E-600 (45kg) 1120mm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s v="RK Smooth Cream (25kg)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s v="RA GP ResinW (225Kg)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s v="RA Nor 3338W (220Kg)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s v="RA CSM 450 TWL (37Kg) 1040mm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s v="RA Mepoxe M (5kg)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s v="RA Resin 3317AW (220Kg)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s v="RA CSM 450 30kg 79m(L) X 1040mm(W)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s v="RA Gelcoat GP-H (20Kg)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s v="RA Resin 3317AW (220Kg)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s v="RA CSM 450 30kg 79m(L) X 1040mm(W)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s v="RA Butanox M50 (5kg)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s v="RA Styrene Monomer (6Kg)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s v="RA Resin 3317AW (220Kg)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s v="RA Nor 3338W (220Kg)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s v="RA CSM 450 30kg 79m(L) X 1040mm(W)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s v="RA Talcum Powder (25kg)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s v="RA Woven Roving E-600 (45kg) 1120mm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s v="RK Smooth Cream (25kg)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s v="RA CSM 450 30kg 79m(L) X 1040mm(W)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s v="RA Resin 3317AW (220Kg)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s v="RA Resin 3338AW (220kg)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s v="RA CSM 450 37kg 79m(L) X 1040mm(W)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s v="RE Frekote 770NC (1 Gallon)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s v="RA Resin 3338AW (220kg)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s v="RA CSM 450 37kg 79m(L) X 1040mm(W)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s v="RA Talcum Powder (25kg)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s v="RA Mepoxe M (5kg)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s v="RA CSM 450 37kg 79m(L) X 1040mm(W)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s v="RA Pigment Black (1kg)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s v="RA Resin 3338AW (220kg)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s v="RA Talcum Powder (25kg)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s v="RA Aerosil (Silica Fume) (10Kg)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s v="RE Frekote 770NC (1 Gallon)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s v="RF Resin 3317AW (220Kg)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s v="RA Mepoxe M (5kg)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s v="RA Resin 3317AW (220Kg)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s v="RA Nor 3338W (220Kg)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s v="RA CSM 450 37kg 79m(L) X 1040mm(W)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s v="RA Talcum Powder (25kg)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s v="RA Woven Roving E-600 (45kg) 1120mm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s v="RA Mepoxe M (5kg)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s v="RA Talcum Powder (25kg)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s v="RA Mepoxe M (5kg)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s v="RA Aerosil (Silica Fume) (10Kg)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s v="RD Paint Brush 3&quot;(12Pc/Ctr)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s v="RA Resin 3317AW (220Kg)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s v="RA Nor 3338W (220Kg)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s v="RA CSM 450 37kg 79m(L) X 1040mm(W)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s v="RA Talcum Powder (25kg)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s v="RA Woven Roving E-600 (45kg) 1120mm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s v="RA Mepoxe M (5kg)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s v="RK Smooth Cream (25kg)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s v="RA Resin 3338AW (220kg)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s v="RA CSM 450 37kg 79m(L) X 1040mm(W)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s v="RA Resin 3317AW (20Kg)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s v="RA Resin 3317AW (220Kg)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s v="RA Resin 3338AW (220kg)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s v="RA CSM 450 37kg 79m(L) X 1040mm(W)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s v="RA Woven Roving E-600 (45kg) 1120mm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s v="RA Talcum Powder (25kg)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s v="RK Smooth Cream (25kg)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s v="RA Talcum Powder (25kg)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s v="RA Resin 3317AW (220Kg)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s v="RJ TR104 Hi Temp Wax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s v="RA Gelcoat GP-H (20Kg)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s v="RA Pigment H 2006 Dark Grey (5Kg)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s v="RA Resin 3338AW (220kg)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s v="RG CSM 450 CQ 54kg 64m(L) X 1860mm(W)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s v="RA Talcum Powder (25kg)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s v="RA Butanox M50 (5kg)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s v="RA Resin 3317AW (220Kg)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s v="RA Mepoxe M (5kg)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s v="RA Talcum Powder (25kg)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s v="RA Resin 3338AW (220kg)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s v="RA Talcum Powder (25kg)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s v="RA Butanox M50 (5kg)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s v="RA Resin 3338AW (220kg)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s v="RA Resin 3317AW (220Kg)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s v="RA CSM 450 30kg 79m(L) X 1040mm(W)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s v="RA Resin 3317AW (220Kg)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s v="RA CSM 450 37kg 79m(L) X 1040mm(W)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s v="RA Woven Roving E-600 (45kg) 1120mm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s v="RA Talcum Powder (25kg)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s v="RA Mepoxe M (5kg)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s v="RA Resin 3317AW (220Kg)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s v="RJ TR104 Hi Temp Wax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s v="RA Gelcoat GP-H (20Kg)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s v="RA Pigment H 2006 Dark Grey (5Kg)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s v="RE Frekote 770NC (1 Gallon)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s v="RA Mepoxe M (5kg)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s v="RD Paint Brush 1.1/2&quot;(12Pc/Ctr)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s v="RA CSM 450 GSM 54kg 64m(L) X 1860mm(W)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s v="RA CSM 300 GSM 54Kg 96m(L) X 1860mm(W)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s v="RA Tissue Mat (300M2) 30G/M2 1Meter (9Kg) Soft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s v="RA Resin 9539W (225Kg)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s v="RA CSM 450 TWL 60kg 64m(L) X 2080mm(W)"/>
    <n v="6"/>
    <s v="Cash"/>
    <x v="0"/>
    <d v="2021-12-10T00:00:00"/>
    <x v="0"/>
    <x v="2"/>
    <n v="3420"/>
    <n v="-2769.8"/>
    <n v="650.19999999999982"/>
    <n v="744916.74999999988"/>
    <s v="Cash"/>
    <s v="Trsf 26/2/22-RM2,900.00(2,769.80partial)"/>
    <m/>
  </r>
  <r>
    <x v="124"/>
    <x v="0"/>
    <x v="2"/>
    <x v="168"/>
    <s v="C00000020"/>
    <x v="19"/>
    <s v="RA Woven Roving E-600 (45kg) 1120mm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s v="RA Talcum Powder (25kg)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s v="RK Smooth Cream (25kg)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s v="RA Mepoxe M (5kg)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s v="RA CSM 450 GSM 51kg 64m(L) X 1860mm(W)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s v="RA Resin 3338AW (220kg)"/>
    <n v="6"/>
    <s v="T120"/>
    <x v="4"/>
    <d v="2022-04-14T00:00:00"/>
    <x v="10"/>
    <x v="3"/>
    <n v="12144"/>
    <n v="-179.4"/>
    <n v="11964.6"/>
    <n v="761862.74999999988"/>
    <s v="Term"/>
    <m/>
    <m/>
  </r>
  <r>
    <x v="125"/>
    <x v="0"/>
    <x v="2"/>
    <x v="170"/>
    <s v="C00000004"/>
    <x v="3"/>
    <s v="RA Resin 3338AW (220kg)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s v="RF Resin 3338NW (220Kg)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s v="RA Mepoxe M (5kg)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s v="RA Accelerator (5kg)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s v="RA Resin 3317AW (220Kg)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s v="RK Smooth Cream (25kg)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s v="RA Talcum Powder (25kg)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s v="RA CSM 300 TWL 54Kg 96m(L) X 1860mm(W)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s v="RL CSM 450 Jushi 64kg 1800mm(W)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s v="RA Resin 3317AW (220Kg)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s v="RK Smooth Cream (25kg)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s v="RA Talcum Powder (25kg)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s v="RL CSM 450 Jushi 37kg 1040mm(W)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s v="RL CSM 450 Jushi 37kg 1040mm(W)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s v="RL CSM 450 Jushi 37kg 1040mm(W)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s v="RC Woven Roving E-800 1000mm (40Kg)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s v="RA Resin 3317AW (220Kg)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s v="RA CSM 450 (30Kg) 64m(L) x 1040mm(W)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s v="RA Resin 3317AW (220Kg)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s v="RA CSM 450 (30Kg) 64m(L) x 1040mm(W)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s v="RF Woven Roving E-600 (45kg) 1120mm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s v="RA Talcum Powder (25kg)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s v="RK Smooth Cream (25kg)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s v="RA Mepoxe M (5kg)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s v="RA Resin 3338AW (220kg)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s v="RA Resin 3317AW (220Kg)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s v="RA Resin 3338AW (220kg)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s v="RA Talcum Powder (25kg)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s v="RA Butanox M50 (5kg)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s v="RG CSM 450 CQ 54kg 64m(L) X 1860mm(W)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s v="RG Resin 3317AW (220Kg)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s v="RA CSM 450 (30Kg) 64m(L) x 1040mm(W)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s v="RF Woven Roving E-600 (45kg) 1120mm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s v="RA Talcum Powder (25kg)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s v="RG TR104 Hi Temp Wax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s v="RE Frekote 770NC (1 Gallon)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s v="RA CSM 450 (30Kg) 64m(L) x 1040mm(W)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s v="RF Woven Roving E-600 (45kg) 1120mm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s v="RG Resin 3317AW (220Kg)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s v="RA CSM 450 (30Kg) 64m(L) x 1040mm(W)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s v="RC Woven Roving E-800 1000mm (40Kg)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s v="RF Woven Roving E-600 (45kg) 1120mm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s v="RA Talcum Powder (25kg)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s v="RG Resin 3317AW (220Kg)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s v="RG CSM 300 (30Kg) 64m(L) x 1040mm(W)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s v="RA Butanox M50 (5Kg)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s v="RA Miracle Gloss Wax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s v="RG Resin 3338AW (220kg)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s v="RG CSM 450 30kg 79m(L) X 1040mm(W)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s v="RA Talcum Powder (25kg)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s v="RA Mepoxe M (5kg)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s v="RA Aerosil (Silica Fume) (10Kg)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s v="RD Brush 3&quot; (12 PC)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s v="RA Resin 3338AW (220kg)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s v="RG CSM 450 CQ 54kg 64m(L) X 1860mm(W)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s v="RG Resin 3317AW (220Kg)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s v="RA CSM 450 (60Kg) 64m(L) x 2080mm(W)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s v="RG Woven Roving E-600 (45kg) 1120mm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s v="RK Smooth Cream (25kg)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s v="RA Talcum Powder (25kg)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s v="RG Nor 3338W (220Kg)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s v="RA CSM 450 (60Kg) 64m(L) x 2080mm(W)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s v="RA Aerosil (Silica Fume) (10Kg)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s v="RA Mepoxe M (5kg)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s v="RA Gelcoat GP-H (20kg)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s v="RG CSM 300 (30Kg) 64m(L) x 1040mm(W)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s v="RG CSM 300 (30Kg) 64m(L) x 1040mm(W)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s v="RA Talcum Powder (25kg)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s v="RA Nor 3338W (220Kg)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s v="RF Nor 3338NW (220Kg)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s v="RA Accelerator (5Kg)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s v="RG Resin 3317AW (220Kg)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s v="RA CSM 450 (60Kg) 64m(L) x 2080mm(W)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s v="RG Woven Roving E-600 (45kg) 1120mm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s v="RK Smooth Cream (25kg)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s v="RA Talcum Powder (25kg)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s v="RG Nor 3338W (220Kg)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s v="RG CSM 450 CQ 54kg 64m(L) X 1860mm(W)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s v="RA Butanox M50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s v="RA Resin 3338AW (220kg)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s v="RA Talcum Powder (25kg)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s v="RA Mepoxe M (5kg)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s v="RA Aerosil (Silica Fume) (10Kg)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s v="RG Nor 3338W (220Kg)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s v="RG CSM 300 (30Kg) 64m(L) x 1040mm(W)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s v="RG Nor 3338W (220Kg)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s v="RG Nor 3338NW (220Kg)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s v="RG CSM 300 (30Kg) 64m(L) x 1040mm(W)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s v="RG CSM 450 CQ 54kg 64m(L) X 1860mm(W)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s v="RG Nor 3338W (220Kg)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s v="RG CSM 450 CQ 54kg 64m(L) X 1860mm(W)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s v="RA Butanox M50 (5Kg)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s v="RE Frekote 770NC (1 Gallon)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s v="RA Mepoxe M (5kg)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s v="RG CSM 300 (30Kg) 64m(L) x 1040mm(W)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s v="RG Resin 3338AW (220kg)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s v="RG CSM 450 (30Kg) 64m(L) x 1040mm(W)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s v="RA Talcum Powder (25kg)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s v="RH Bosny Wax (15Kg)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s v="RA Aerosil (Silica Fume) (10Kg)"/>
    <n v="1"/>
    <s v="T120"/>
    <x v="4"/>
    <d v="2022-06-17T00:00:00"/>
    <x v="1"/>
    <x v="3"/>
    <n v="440"/>
    <m/>
    <n v="440"/>
    <n v="996047.15"/>
    <s v="Term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2769.8"/>
    <n v="650.19999999999982"/>
    <n v="744916.74999999988"/>
    <s v="Cash"/>
    <s v="Trsf 26/2/22-RM2,900.00(2,769.8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79.4"/>
    <n v="11964.6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9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1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2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90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7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7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90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1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x v="94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x v="87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x v="67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x v="87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x v="88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x v="95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x v="12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x v="48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x v="37"/>
    <n v="1"/>
    <s v="T120"/>
    <x v="4"/>
    <d v="2022-06-17T00:00:00"/>
    <x v="1"/>
    <x v="3"/>
    <n v="440"/>
    <m/>
    <n v="440"/>
    <n v="996047.15"/>
    <s v="Term"/>
    <m/>
    <m/>
  </r>
  <r>
    <x v="152"/>
    <x v="8"/>
    <x v="3"/>
    <x v="200"/>
    <s v="C00000009"/>
    <x v="8"/>
    <x v="92"/>
    <n v="2"/>
    <s v="T60"/>
    <x v="3"/>
    <d v="2022-04-19T00:00:00"/>
    <x v="10"/>
    <x v="3"/>
    <n v="3960"/>
    <m/>
    <n v="3960"/>
    <n v="1000007.15"/>
    <s v="Term"/>
    <m/>
    <m/>
  </r>
  <r>
    <x v="152"/>
    <x v="8"/>
    <x v="3"/>
    <x v="200"/>
    <s v="C00000009"/>
    <x v="8"/>
    <x v="96"/>
    <n v="1"/>
    <s v="T60"/>
    <x v="3"/>
    <d v="2022-04-19T00:00:00"/>
    <x v="10"/>
    <x v="3"/>
    <n v="1980"/>
    <m/>
    <n v="1980"/>
    <n v="1001987.15"/>
    <s v="Term"/>
    <m/>
    <m/>
  </r>
  <r>
    <x v="153"/>
    <x v="8"/>
    <x v="3"/>
    <x v="201"/>
    <s v="C00000003"/>
    <x v="2"/>
    <x v="85"/>
    <n v="3"/>
    <s v="T45"/>
    <x v="1"/>
    <d v="2022-04-05T00:00:00"/>
    <x v="10"/>
    <x v="3"/>
    <n v="6336"/>
    <m/>
    <n v="6336"/>
    <n v="1008323.15"/>
    <s v="Term"/>
    <m/>
    <m/>
  </r>
  <r>
    <x v="153"/>
    <x v="8"/>
    <x v="3"/>
    <x v="201"/>
    <s v="C00000003"/>
    <x v="2"/>
    <x v="12"/>
    <n v="4"/>
    <s v="T45"/>
    <x v="1"/>
    <d v="2022-04-05T00:00:00"/>
    <x v="10"/>
    <x v="3"/>
    <n v="260"/>
    <m/>
    <n v="260"/>
    <n v="1008583.15"/>
    <s v="Term"/>
    <m/>
    <m/>
  </r>
  <r>
    <x v="153"/>
    <x v="8"/>
    <x v="3"/>
    <x v="201"/>
    <s v="C00000003"/>
    <x v="2"/>
    <x v="4"/>
    <n v="6"/>
    <s v="T45"/>
    <x v="1"/>
    <d v="2022-04-05T00:00:00"/>
    <x v="10"/>
    <x v="3"/>
    <n v="630"/>
    <m/>
    <n v="630"/>
    <n v="1009213.15"/>
    <s v="Term"/>
    <m/>
    <m/>
  </r>
  <r>
    <x v="153"/>
    <x v="8"/>
    <x v="3"/>
    <x v="201"/>
    <s v="C00000003"/>
    <x v="2"/>
    <x v="25"/>
    <n v="1"/>
    <s v="T45"/>
    <x v="1"/>
    <d v="2022-04-05T00:00:00"/>
    <x v="10"/>
    <x v="3"/>
    <n v="45"/>
    <m/>
    <n v="45"/>
    <n v="1009258.15"/>
    <s v="Term"/>
    <m/>
    <m/>
  </r>
  <r>
    <x v="154"/>
    <x v="8"/>
    <x v="3"/>
    <x v="202"/>
    <s v="C00000021"/>
    <x v="21"/>
    <x v="85"/>
    <n v="2"/>
    <s v="Cash"/>
    <x v="0"/>
    <d v="2022-02-21T00:00:00"/>
    <x v="8"/>
    <x v="3"/>
    <n v="3960"/>
    <m/>
    <n v="3960"/>
    <n v="1013218.15"/>
    <s v="Cash"/>
    <m/>
    <m/>
  </r>
  <r>
    <x v="154"/>
    <x v="8"/>
    <x v="3"/>
    <x v="202"/>
    <s v="C00000021"/>
    <x v="21"/>
    <x v="95"/>
    <n v="6"/>
    <s v="Cash"/>
    <x v="0"/>
    <d v="2022-02-21T00:00:00"/>
    <x v="8"/>
    <x v="3"/>
    <n v="1692"/>
    <m/>
    <n v="1692"/>
    <n v="1014910.15"/>
    <s v="Cash"/>
    <m/>
    <m/>
  </r>
  <r>
    <x v="154"/>
    <x v="8"/>
    <x v="3"/>
    <x v="202"/>
    <s v="C00000021"/>
    <x v="21"/>
    <x v="60"/>
    <n v="2"/>
    <s v="Cash"/>
    <x v="0"/>
    <d v="2022-02-21T00:00:00"/>
    <x v="8"/>
    <x v="3"/>
    <n v="170"/>
    <m/>
    <n v="170"/>
    <n v="1015080.15"/>
    <s v="Cash"/>
    <m/>
    <m/>
  </r>
  <r>
    <x v="154"/>
    <x v="8"/>
    <x v="3"/>
    <x v="203"/>
    <s v="C00000006"/>
    <x v="5"/>
    <x v="42"/>
    <n v="1"/>
    <s v="Cash"/>
    <x v="0"/>
    <d v="2022-02-21T00:00:00"/>
    <x v="8"/>
    <x v="3"/>
    <n v="175"/>
    <m/>
    <n v="175"/>
    <n v="1015255.15"/>
    <s v="Cash"/>
    <m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m/>
    <n v="4180"/>
    <n v="1025312.4500000001"/>
    <s v="Cash"/>
    <m/>
    <m/>
  </r>
  <r>
    <x v="156"/>
    <x v="8"/>
    <x v="3"/>
    <x v="205"/>
    <s v="C00000020"/>
    <x v="19"/>
    <x v="92"/>
    <n v="1"/>
    <s v="Cash"/>
    <x v="0"/>
    <d v="2022-02-24T00:00:00"/>
    <x v="8"/>
    <x v="3"/>
    <n v="2090"/>
    <m/>
    <n v="2090"/>
    <n v="1027402.4500000001"/>
    <s v="Cash"/>
    <m/>
    <m/>
  </r>
  <r>
    <x v="156"/>
    <x v="8"/>
    <x v="3"/>
    <x v="205"/>
    <s v="C00000020"/>
    <x v="19"/>
    <x v="91"/>
    <n v="1"/>
    <s v="Cash"/>
    <x v="0"/>
    <d v="2022-02-24T00:00:00"/>
    <x v="8"/>
    <x v="3"/>
    <n v="351"/>
    <m/>
    <n v="351"/>
    <n v="1027753.4500000001"/>
    <s v="Cash"/>
    <m/>
    <m/>
  </r>
  <r>
    <x v="156"/>
    <x v="8"/>
    <x v="3"/>
    <x v="205"/>
    <s v="C00000020"/>
    <x v="19"/>
    <x v="71"/>
    <n v="1"/>
    <s v="Cash"/>
    <x v="0"/>
    <d v="2022-02-24T00:00:00"/>
    <x v="8"/>
    <x v="3"/>
    <n v="1000"/>
    <m/>
    <n v="1000"/>
    <n v="1028753.4500000001"/>
    <s v="Cash"/>
    <m/>
    <m/>
  </r>
  <r>
    <x v="156"/>
    <x v="8"/>
    <x v="3"/>
    <x v="205"/>
    <s v="C00000020"/>
    <x v="19"/>
    <x v="60"/>
    <n v="4"/>
    <s v="Cash"/>
    <x v="0"/>
    <d v="2022-02-24T00:00:00"/>
    <x v="8"/>
    <x v="3"/>
    <n v="340"/>
    <m/>
    <n v="340"/>
    <n v="1029093.4500000001"/>
    <s v="Cash"/>
    <m/>
    <m/>
  </r>
  <r>
    <x v="157"/>
    <x v="8"/>
    <x v="3"/>
    <x v="206"/>
    <s v="C00000020"/>
    <x v="19"/>
    <x v="85"/>
    <n v="1"/>
    <s v="Cash"/>
    <x v="6"/>
    <d v="2022-02-27T00:00:00"/>
    <x v="8"/>
    <x v="3"/>
    <n v="2090"/>
    <m/>
    <n v="2090"/>
    <n v="1031183.4500000001"/>
    <s v="Cash"/>
    <m/>
    <m/>
  </r>
  <r>
    <x v="157"/>
    <x v="8"/>
    <x v="3"/>
    <x v="206"/>
    <s v="C00000020"/>
    <x v="19"/>
    <x v="90"/>
    <n v="1"/>
    <s v="Cash"/>
    <x v="7"/>
    <d v="2022-02-28T00:00:00"/>
    <x v="8"/>
    <x v="3"/>
    <n v="588"/>
    <m/>
    <n v="588"/>
    <n v="1031771.4500000001"/>
    <s v="Cash"/>
    <m/>
    <m/>
  </r>
  <r>
    <x v="157"/>
    <x v="8"/>
    <x v="3"/>
    <x v="207"/>
    <s v="C00000003"/>
    <x v="2"/>
    <x v="87"/>
    <n v="1"/>
    <s v="T45"/>
    <x v="1"/>
    <d v="2022-04-12T00:00:00"/>
    <x v="10"/>
    <x v="3"/>
    <n v="315"/>
    <m/>
    <n v="315"/>
    <n v="1032086.4500000001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32C2-46BF-4573-AC42-35AB7636ECE8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69">
      <pivotArea dataOnly="0" outline="0" fieldPosition="0">
        <references count="1">
          <reference field="1" count="0" defaultSubtotal="1"/>
        </references>
      </pivotArea>
    </format>
    <format dxfId="68">
      <pivotArea dataOnly="0" outline="0" fieldPosition="0">
        <references count="1">
          <reference field="5" count="0" defaultSubtotal="1"/>
        </references>
      </pivotArea>
    </format>
    <format dxfId="67">
      <pivotArea dataOnly="0" outline="0" fieldPosition="0">
        <references count="1">
          <reference field="5" count="0" defaultSubtotal="1"/>
        </references>
      </pivotArea>
    </format>
    <format dxfId="66">
      <pivotArea outline="0" fieldPosition="0">
        <references count="1">
          <reference field="4294967294" count="1">
            <x v="0"/>
          </reference>
        </references>
      </pivotArea>
    </format>
    <format dxfId="65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68CBC-5B92-4E0C-A49B-4776749FC363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98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7"/>
        <item x="88"/>
        <item x="89"/>
        <item x="90"/>
        <item x="91"/>
        <item x="92"/>
        <item x="93"/>
        <item x="94"/>
        <item x="86"/>
        <item x="95"/>
        <item x="96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49">
      <pivotArea dataOnly="0" labelOnly="1" grandCol="1" outline="0" fieldPosition="0"/>
    </format>
    <format dxfId="48">
      <pivotArea field="1" type="button" dataOnly="0" labelOnly="1" outline="0" axis="axisCol" fieldPosition="1"/>
    </format>
    <format dxfId="47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74B96-4EF0-4826-AFC8-80E0CADFA96A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37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33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r="1">
      <x v="1"/>
      <x v="197"/>
      <x v="17"/>
    </i>
    <i r="2">
      <x v="198"/>
      <x v="8"/>
    </i>
    <i r="2">
      <x v="199"/>
      <x v="11"/>
    </i>
    <i r="2">
      <x v="200"/>
      <x v="3"/>
    </i>
    <i r="2">
      <x v="201"/>
      <x v="6"/>
    </i>
    <i r="2">
      <x v="202"/>
      <x v="21"/>
    </i>
    <i r="2">
      <x v="203"/>
      <x v="7"/>
    </i>
    <i r="2">
      <x v="204"/>
      <x v="17"/>
    </i>
    <i r="2">
      <x v="205"/>
      <x v="18"/>
    </i>
    <i r="2">
      <x v="206"/>
      <x v="18"/>
    </i>
    <i r="2">
      <x v="207"/>
      <x v="6"/>
    </i>
    <i t="default"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46">
      <pivotArea dataOnly="0" outline="0" fieldPosition="0">
        <references count="1">
          <reference field="1" count="0" defaultSubtotal="1"/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  <format dxfId="44">
      <pivotArea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>
        <references count="1">
          <reference field="4294967294" count="1">
            <x v="1"/>
          </reference>
        </references>
      </pivotArea>
    </format>
    <format dxfId="42">
      <pivotArea dataOnly="0" outline="0" fieldPosition="0">
        <references count="1">
          <reference field="2" count="1" defaultSubtotal="1">
            <x v="0"/>
          </reference>
        </references>
      </pivotArea>
    </format>
    <format dxfId="41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CA35D-0812-4B6F-A0CF-0249A37864D7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J3:V22" firstHeaderRow="1" firstDataRow="3" firstDataCol="3"/>
  <pivotFields count="20">
    <pivotField axis="axisRow" compact="0" numFmtId="14" outline="0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74">
      <pivotArea dataOnly="0" outline="0" fieldPosition="0">
        <references count="1">
          <reference field="1" count="0" defaultSubtotal="1"/>
        </references>
      </pivotArea>
    </format>
    <format dxfId="73">
      <pivotArea dataOnly="0" outline="0" fieldPosition="0">
        <references count="1">
          <reference field="5" count="0" defaultSubtotal="1"/>
        </references>
      </pivotArea>
    </format>
    <format dxfId="72">
      <pivotArea dataOnly="0" outline="0" fieldPosition="0">
        <references count="1">
          <reference field="5" count="0" defaultSubtotal="1"/>
        </references>
      </pivotArea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77591-C273-494D-B61F-3E596F7101D9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E146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41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r="1">
      <x v="3"/>
      <x v="11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r="2">
      <x v="11"/>
    </i>
    <i t="default">
      <x v="4"/>
    </i>
    <i>
      <x v="5"/>
      <x/>
      <x v="6"/>
    </i>
    <i r="2">
      <x v="9"/>
    </i>
    <i r="1">
      <x v="1"/>
      <x v="8"/>
    </i>
    <i r="1">
      <x v="3"/>
      <x/>
    </i>
    <i r="2">
      <x v="1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4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r="2">
      <x v="1"/>
    </i>
    <i r="2">
      <x v="4"/>
    </i>
    <i t="default">
      <x v="18"/>
    </i>
    <i>
      <x v="19"/>
      <x v="1"/>
      <x v="8"/>
    </i>
    <i r="2">
      <x v="9"/>
    </i>
    <i r="2">
      <x v="10"/>
    </i>
    <i r="1">
      <x v="3"/>
      <x/>
    </i>
    <i r="2">
      <x v="1"/>
    </i>
    <i t="default">
      <x v="19"/>
    </i>
    <i>
      <x v="20"/>
      <x v="1"/>
      <x v="9"/>
    </i>
    <i t="default">
      <x v="20"/>
    </i>
    <i>
      <x v="21"/>
      <x v="1"/>
      <x v="9"/>
    </i>
    <i r="1">
      <x v="3"/>
      <x v="1"/>
    </i>
    <i t="default"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6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2E5B-F487-4104-9D95-722F02D97ED6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Z238" firstHeaderRow="1" firstDataRow="2" firstDataCol="5"/>
  <pivotFields count="20">
    <pivotField axis="axisRow" compact="0" outline="0" showAll="0" defaultSubtota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compact="0" outline="0" showAll="0"/>
    <pivotField compact="0" outline="0" showAll="0"/>
    <pivotField axis="axisRow" compact="0" outline="0" showAll="0">
      <items count="209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33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r="1">
      <x v="3"/>
      <x v="11"/>
      <x v="152"/>
      <x v="200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r="2">
      <x v="11"/>
      <x v="153"/>
      <x v="201"/>
    </i>
    <i r="3">
      <x v="157"/>
      <x v="207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r="2">
      <x v="1"/>
      <x v="154"/>
      <x v="20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4"/>
      <x v="150"/>
      <x v="198"/>
    </i>
    <i r="2">
      <x v="11"/>
      <x v="125"/>
      <x v="170"/>
    </i>
    <i r="3">
      <x v="126"/>
      <x v="171"/>
    </i>
    <i r="3">
      <x v="128"/>
      <x v="173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4"/>
      <x v="151"/>
      <x v="199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r="2">
      <x v="1"/>
      <x v="149"/>
      <x v="197"/>
    </i>
    <i r="3">
      <x v="155"/>
      <x v="204"/>
    </i>
    <i r="2">
      <x v="4"/>
      <x v="149"/>
      <x v="197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r="2">
      <x v="1"/>
      <x v="156"/>
      <x v="205"/>
    </i>
    <i r="3">
      <x v="157"/>
      <x v="206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r="1">
      <x v="3"/>
      <x v="1"/>
      <x v="154"/>
      <x v="202"/>
    </i>
    <i t="default"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6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E97A3-6CAF-4452-A492-7C4A11012436}" name="PivotTable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J2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7" numFmtId="4"/>
  </dataFields>
  <formats count="1">
    <format dxfId="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6610-62FF-4598-97EC-113A16B0D828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N29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2"/>
    <field x="9"/>
  </colFields>
  <colItems count="23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5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E5DEE-E279-4CF9-9EC5-1A1228421649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K50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45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2"/>
    </i>
    <i r="1">
      <x v="4"/>
    </i>
    <i r="1">
      <x v="5"/>
    </i>
    <i r="1">
      <x v="6"/>
    </i>
    <i r="1">
      <x v="9"/>
    </i>
    <i r="1">
      <x v="18"/>
    </i>
    <i r="1">
      <x v="19"/>
    </i>
    <i r="1">
      <x v="21"/>
    </i>
    <i t="default"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3" baseField="4" baseItem="9" numFmtId="4"/>
  </dataFields>
  <formats count="2"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85964-BB2A-4608-B3F8-97B99EE3C9AB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214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210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r="1">
      <x v="166"/>
      <x v="19"/>
    </i>
    <i r="1">
      <x v="167"/>
      <x v="12"/>
    </i>
    <i r="1">
      <x v="168"/>
      <x v="19"/>
    </i>
    <i r="1">
      <x v="169"/>
      <x v="11"/>
    </i>
    <i r="1">
      <x v="170"/>
      <x v="8"/>
    </i>
    <i r="1">
      <x v="171"/>
      <x v="8"/>
    </i>
    <i r="1">
      <x v="172"/>
      <x v="19"/>
    </i>
    <i r="1">
      <x v="173"/>
      <x v="8"/>
    </i>
    <i r="1">
      <x v="174"/>
      <x v="19"/>
    </i>
    <i r="1">
      <x v="175"/>
      <x v="19"/>
    </i>
    <i r="1">
      <x v="176"/>
      <x v="19"/>
    </i>
    <i r="1">
      <x v="177"/>
      <x v="5"/>
    </i>
    <i r="1">
      <x v="178"/>
      <x v="19"/>
    </i>
    <i r="1">
      <x v="179"/>
      <x v="11"/>
    </i>
    <i r="1">
      <x v="180"/>
      <x v="18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r="1"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53">
      <pivotArea dataOnly="0" outline="0" fieldPosition="0">
        <references count="1">
          <reference field="1" count="0" defaultSubtotal="1"/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  <format dxfId="51">
      <pivotArea outline="0" fieldPosition="0">
        <references count="1">
          <reference field="4294967294" count="1">
            <x v="2"/>
          </reference>
        </references>
      </pivotArea>
    </format>
    <format dxfId="5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53599-847D-4A20-9102-151359F7E5EE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N236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31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r="1">
      <x v="200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r="1">
      <x v="201"/>
    </i>
    <i r="1">
      <x v="207"/>
    </i>
    <i t="default">
      <x v="4"/>
    </i>
    <i>
      <x v="5"/>
      <x v="15"/>
    </i>
    <i r="1">
      <x v="46"/>
    </i>
    <i r="1">
      <x v="123"/>
    </i>
    <i r="1">
      <x v="195"/>
    </i>
    <i r="1">
      <x v="20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r="1">
      <x v="198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r="1">
      <x v="199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r="1">
      <x v="197"/>
    </i>
    <i r="1">
      <x v="204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r="1">
      <x v="205"/>
    </i>
    <i r="1">
      <x v="206"/>
    </i>
    <i t="default">
      <x v="19"/>
    </i>
    <i>
      <x v="20"/>
      <x v="156"/>
    </i>
    <i t="default">
      <x v="20"/>
    </i>
    <i>
      <x v="21"/>
      <x v="157"/>
    </i>
    <i r="1">
      <x v="202"/>
    </i>
    <i t="default">
      <x v="21"/>
    </i>
    <i t="grand">
      <x/>
    </i>
  </rowItems>
  <colFields count="2">
    <field x="2"/>
    <field x="1"/>
  </colFields>
  <colItems count="25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7"/>
    </i>
    <i r="1">
      <x v="8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58">
      <pivotArea dataOnly="0" outline="0" fieldPosition="0">
        <references count="1">
          <reference field="1" count="0" defaultSubtotal="1"/>
        </references>
      </pivotArea>
    </format>
    <format dxfId="57">
      <pivotArea dataOnly="0" outline="0" fieldPosition="0">
        <references count="1">
          <reference field="5" count="0" defaultSubtotal="1"/>
        </references>
      </pivotArea>
    </format>
    <format dxfId="56">
      <pivotArea dataOnly="0" outline="0" fieldPosition="0">
        <references count="1">
          <reference field="5" count="0" defaultSubtotal="1"/>
        </references>
      </pivotArea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V26"/>
  <sheetViews>
    <sheetView topLeftCell="G7" workbookViewId="0">
      <selection activeCell="Q11" sqref="Q11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0" width="12.7265625" bestFit="1" customWidth="1"/>
    <col min="11" max="11" width="14.54296875" customWidth="1"/>
    <col min="12" max="12" width="13.453125" bestFit="1" customWidth="1"/>
    <col min="13" max="20" width="14.453125" bestFit="1" customWidth="1"/>
    <col min="21" max="21" width="9.90625" bestFit="1" customWidth="1"/>
    <col min="22" max="22" width="10.7265625" bestFit="1" customWidth="1"/>
    <col min="23" max="23" width="9.90625" bestFit="1" customWidth="1"/>
    <col min="24" max="24" width="10.7265625" bestFit="1" customWidth="1"/>
  </cols>
  <sheetData>
    <row r="3" spans="1:22" x14ac:dyDescent="0.35">
      <c r="A3" s="20" t="s">
        <v>203</v>
      </c>
      <c r="D3" s="20" t="s">
        <v>230</v>
      </c>
      <c r="E3" s="33" t="s">
        <v>167</v>
      </c>
      <c r="J3" s="20" t="s">
        <v>203</v>
      </c>
      <c r="M3" s="20" t="s">
        <v>230</v>
      </c>
      <c r="N3" s="33" t="s">
        <v>167</v>
      </c>
    </row>
    <row r="4" spans="1:22" x14ac:dyDescent="0.35">
      <c r="D4">
        <v>2021</v>
      </c>
      <c r="G4" t="s">
        <v>357</v>
      </c>
      <c r="H4" t="s">
        <v>135</v>
      </c>
      <c r="M4">
        <v>2021</v>
      </c>
      <c r="U4" t="s">
        <v>357</v>
      </c>
      <c r="V4" t="s">
        <v>135</v>
      </c>
    </row>
    <row r="5" spans="1:22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J5" s="20" t="s">
        <v>1</v>
      </c>
      <c r="K5" s="20" t="s">
        <v>2</v>
      </c>
      <c r="L5" s="20" t="s">
        <v>3</v>
      </c>
      <c r="M5">
        <v>6</v>
      </c>
      <c r="N5">
        <v>9</v>
      </c>
      <c r="O5">
        <v>10</v>
      </c>
      <c r="P5">
        <v>11</v>
      </c>
      <c r="Q5">
        <v>12</v>
      </c>
      <c r="R5">
        <v>1</v>
      </c>
      <c r="S5">
        <v>3</v>
      </c>
      <c r="T5">
        <v>4</v>
      </c>
    </row>
    <row r="6" spans="1:22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J6" t="s">
        <v>64</v>
      </c>
      <c r="K6" t="s">
        <v>244</v>
      </c>
      <c r="L6" s="71">
        <v>44207</v>
      </c>
      <c r="M6" s="24"/>
      <c r="N6" s="24"/>
      <c r="O6" s="24"/>
      <c r="P6" s="24"/>
      <c r="Q6" s="24"/>
      <c r="R6" s="24">
        <v>0</v>
      </c>
      <c r="S6" s="24"/>
      <c r="T6" s="24"/>
      <c r="U6" s="24">
        <v>0</v>
      </c>
      <c r="V6" s="24">
        <v>0</v>
      </c>
    </row>
    <row r="7" spans="1:22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K7" t="s">
        <v>259</v>
      </c>
      <c r="L7" s="71">
        <v>44225</v>
      </c>
      <c r="M7" s="24"/>
      <c r="N7" s="24"/>
      <c r="O7" s="24"/>
      <c r="P7" s="24"/>
      <c r="Q7" s="24"/>
      <c r="R7" s="24">
        <v>10310</v>
      </c>
      <c r="S7" s="24"/>
      <c r="T7" s="24"/>
      <c r="U7" s="24">
        <v>10310</v>
      </c>
      <c r="V7" s="24">
        <v>10310</v>
      </c>
    </row>
    <row r="8" spans="1:22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K8" t="s">
        <v>326</v>
      </c>
      <c r="L8" s="71">
        <v>44279</v>
      </c>
      <c r="M8" s="24"/>
      <c r="N8" s="24"/>
      <c r="O8" s="24"/>
      <c r="P8" s="24"/>
      <c r="Q8" s="24"/>
      <c r="R8" s="24"/>
      <c r="S8" s="24">
        <v>10075</v>
      </c>
      <c r="T8" s="24"/>
      <c r="U8" s="24">
        <v>10075</v>
      </c>
      <c r="V8" s="24">
        <v>10075</v>
      </c>
    </row>
    <row r="9" spans="1:22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K9" t="s">
        <v>332</v>
      </c>
      <c r="L9" s="71">
        <v>44294</v>
      </c>
      <c r="M9" s="24"/>
      <c r="N9" s="24"/>
      <c r="O9" s="24"/>
      <c r="P9" s="24"/>
      <c r="Q9" s="24"/>
      <c r="R9" s="24"/>
      <c r="S9" s="24"/>
      <c r="T9" s="24">
        <v>12101.6</v>
      </c>
      <c r="U9" s="24">
        <v>12101.6</v>
      </c>
      <c r="V9" s="24">
        <v>12101.6</v>
      </c>
    </row>
    <row r="10" spans="1:22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K10" t="s">
        <v>337</v>
      </c>
      <c r="L10" s="71">
        <v>44315</v>
      </c>
      <c r="M10" s="24"/>
      <c r="N10" s="24"/>
      <c r="O10" s="24"/>
      <c r="P10" s="24"/>
      <c r="Q10" s="24"/>
      <c r="R10" s="24"/>
      <c r="S10" s="24"/>
      <c r="T10" s="24">
        <v>11585</v>
      </c>
      <c r="U10" s="24">
        <v>11585</v>
      </c>
      <c r="V10" s="24">
        <v>11585</v>
      </c>
    </row>
    <row r="11" spans="1:22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K11" t="s">
        <v>361</v>
      </c>
      <c r="L11" s="71">
        <v>44348</v>
      </c>
      <c r="M11" s="24">
        <v>6952</v>
      </c>
      <c r="N11" s="24"/>
      <c r="O11" s="24"/>
      <c r="P11" s="24"/>
      <c r="Q11" s="24"/>
      <c r="R11" s="24"/>
      <c r="S11" s="24"/>
      <c r="T11" s="24"/>
      <c r="U11" s="24">
        <v>6952</v>
      </c>
      <c r="V11" s="24">
        <v>6952</v>
      </c>
    </row>
    <row r="12" spans="1:22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K12" t="s">
        <v>364</v>
      </c>
      <c r="L12" s="71">
        <v>44348</v>
      </c>
      <c r="M12" s="24">
        <v>930</v>
      </c>
      <c r="N12" s="24"/>
      <c r="O12" s="24"/>
      <c r="P12" s="24"/>
      <c r="Q12" s="24"/>
      <c r="R12" s="24"/>
      <c r="S12" s="24"/>
      <c r="T12" s="24"/>
      <c r="U12" s="24">
        <v>930</v>
      </c>
      <c r="V12" s="24">
        <v>930</v>
      </c>
    </row>
    <row r="13" spans="1:22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K13" t="s">
        <v>378</v>
      </c>
      <c r="L13" s="71">
        <v>44453</v>
      </c>
      <c r="M13" s="24"/>
      <c r="N13" s="24">
        <v>14208</v>
      </c>
      <c r="O13" s="24"/>
      <c r="P13" s="24"/>
      <c r="Q13" s="24"/>
      <c r="R13" s="24"/>
      <c r="S13" s="24"/>
      <c r="T13" s="24"/>
      <c r="U13" s="24">
        <v>14208</v>
      </c>
      <c r="V13" s="24">
        <v>14208</v>
      </c>
    </row>
    <row r="14" spans="1:22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K14" t="s">
        <v>410</v>
      </c>
      <c r="L14" s="71">
        <v>44474</v>
      </c>
      <c r="M14" s="24"/>
      <c r="N14" s="24"/>
      <c r="O14" s="24">
        <v>12121</v>
      </c>
      <c r="P14" s="24"/>
      <c r="Q14" s="24"/>
      <c r="R14" s="24"/>
      <c r="S14" s="24"/>
      <c r="T14" s="24"/>
      <c r="U14" s="24">
        <v>12121</v>
      </c>
      <c r="V14" s="24">
        <v>12121</v>
      </c>
    </row>
    <row r="15" spans="1:22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K15" t="s">
        <v>454</v>
      </c>
      <c r="L15" s="71">
        <v>44497</v>
      </c>
      <c r="M15" s="24"/>
      <c r="N15" s="24"/>
      <c r="O15" s="24">
        <v>13723.8</v>
      </c>
      <c r="P15" s="24"/>
      <c r="Q15" s="24"/>
      <c r="R15" s="24"/>
      <c r="S15" s="24"/>
      <c r="T15" s="24"/>
      <c r="U15" s="24">
        <v>13723.8</v>
      </c>
      <c r="V15" s="24">
        <v>13723.8</v>
      </c>
    </row>
    <row r="16" spans="1:22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K16" t="s">
        <v>457</v>
      </c>
      <c r="L16" s="71">
        <v>44499</v>
      </c>
      <c r="M16" s="24"/>
      <c r="N16" s="24"/>
      <c r="O16" s="24">
        <v>10019.200000000001</v>
      </c>
      <c r="P16" s="24"/>
      <c r="Q16" s="24"/>
      <c r="R16" s="24"/>
      <c r="S16" s="24"/>
      <c r="T16" s="24"/>
      <c r="U16" s="24">
        <v>10019.200000000001</v>
      </c>
      <c r="V16" s="24">
        <v>10019.200000000001</v>
      </c>
    </row>
    <row r="17" spans="1:22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K17" t="s">
        <v>468</v>
      </c>
      <c r="L17" s="71">
        <v>44503</v>
      </c>
      <c r="M17" s="24"/>
      <c r="N17" s="24"/>
      <c r="O17" s="24"/>
      <c r="P17" s="24">
        <v>2135</v>
      </c>
      <c r="Q17" s="24"/>
      <c r="R17" s="24"/>
      <c r="S17" s="24"/>
      <c r="T17" s="24"/>
      <c r="U17" s="24">
        <v>2135</v>
      </c>
      <c r="V17" s="24">
        <v>2135</v>
      </c>
    </row>
    <row r="18" spans="1:22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K18" t="s">
        <v>473</v>
      </c>
      <c r="L18" s="71">
        <v>44508</v>
      </c>
      <c r="M18" s="24"/>
      <c r="N18" s="24"/>
      <c r="O18" s="24"/>
      <c r="P18" s="24">
        <v>14253</v>
      </c>
      <c r="Q18" s="24"/>
      <c r="R18" s="24"/>
      <c r="S18" s="24"/>
      <c r="T18" s="24"/>
      <c r="U18" s="24">
        <v>14253</v>
      </c>
      <c r="V18" s="24">
        <v>14253</v>
      </c>
    </row>
    <row r="19" spans="1:22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K19" t="s">
        <v>516</v>
      </c>
      <c r="L19" s="71">
        <v>44545</v>
      </c>
      <c r="M19" s="24"/>
      <c r="N19" s="24"/>
      <c r="O19" s="24"/>
      <c r="P19" s="24"/>
      <c r="Q19" s="24">
        <v>12144</v>
      </c>
      <c r="R19" s="24"/>
      <c r="S19" s="24"/>
      <c r="T19" s="24"/>
      <c r="U19" s="24">
        <v>12144</v>
      </c>
      <c r="V19" s="24">
        <v>12144</v>
      </c>
    </row>
    <row r="20" spans="1:22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K20" t="s">
        <v>545</v>
      </c>
      <c r="L20" s="71">
        <v>44561</v>
      </c>
      <c r="M20" s="24"/>
      <c r="N20" s="24"/>
      <c r="O20" s="24"/>
      <c r="P20" s="24"/>
      <c r="Q20" s="24">
        <v>10120</v>
      </c>
      <c r="R20" s="24"/>
      <c r="S20" s="24"/>
      <c r="T20" s="24"/>
      <c r="U20" s="24">
        <v>10120</v>
      </c>
      <c r="V20" s="24">
        <v>10120</v>
      </c>
    </row>
    <row r="21" spans="1:22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J21" s="23" t="s">
        <v>209</v>
      </c>
      <c r="K21" s="23"/>
      <c r="L21" s="23"/>
      <c r="M21" s="25">
        <v>7882</v>
      </c>
      <c r="N21" s="25">
        <v>14208</v>
      </c>
      <c r="O21" s="25">
        <v>35864</v>
      </c>
      <c r="P21" s="25">
        <v>16388</v>
      </c>
      <c r="Q21" s="25">
        <v>22264</v>
      </c>
      <c r="R21" s="25">
        <v>10310</v>
      </c>
      <c r="S21" s="25">
        <v>10075</v>
      </c>
      <c r="T21" s="25">
        <v>23686.6</v>
      </c>
      <c r="U21" s="25">
        <v>140677.6</v>
      </c>
      <c r="V21" s="25">
        <v>140677.6</v>
      </c>
    </row>
    <row r="22" spans="1:22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J22" t="s">
        <v>135</v>
      </c>
      <c r="M22" s="24">
        <v>7882</v>
      </c>
      <c r="N22" s="24">
        <v>14208</v>
      </c>
      <c r="O22" s="24">
        <v>35864</v>
      </c>
      <c r="P22" s="24">
        <v>16388</v>
      </c>
      <c r="Q22" s="24">
        <v>22264</v>
      </c>
      <c r="R22" s="24">
        <v>10310</v>
      </c>
      <c r="S22" s="24">
        <v>10075</v>
      </c>
      <c r="T22" s="24">
        <v>23686.6</v>
      </c>
      <c r="U22" s="24">
        <v>140677.6</v>
      </c>
      <c r="V22" s="24">
        <v>140677.6</v>
      </c>
    </row>
    <row r="23" spans="1:22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</row>
    <row r="24" spans="1:22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</row>
    <row r="25" spans="1:22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</row>
    <row r="26" spans="1:22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BA238"/>
  <sheetViews>
    <sheetView topLeftCell="A13" workbookViewId="0">
      <selection activeCell="J30" sqref="J30"/>
    </sheetView>
  </sheetViews>
  <sheetFormatPr defaultRowHeight="14.5" x14ac:dyDescent="0.35"/>
  <cols>
    <col min="1" max="1" width="37.90625" bestFit="1" customWidth="1"/>
    <col min="2" max="9" width="9.90625" bestFit="1" customWidth="1"/>
    <col min="10" max="10" width="10.7265625" bestFit="1" customWidth="1"/>
    <col min="11" max="19" width="1.6328125" customWidth="1"/>
    <col min="20" max="20" width="31.7265625" customWidth="1"/>
    <col min="21" max="21" width="11.6328125" customWidth="1"/>
    <col min="22" max="22" width="13.6328125" bestFit="1" customWidth="1"/>
    <col min="23" max="30" width="9.90625" bestFit="1" customWidth="1"/>
    <col min="31" max="31" width="10.7265625" bestFit="1" customWidth="1"/>
    <col min="32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51" width="9.90625" bestFit="1" customWidth="1"/>
    <col min="52" max="52" width="10.7265625" bestFit="1" customWidth="1"/>
  </cols>
  <sheetData>
    <row r="1" spans="1:52" x14ac:dyDescent="0.35">
      <c r="A1" t="s">
        <v>207</v>
      </c>
    </row>
    <row r="2" spans="1:52" x14ac:dyDescent="0.35">
      <c r="A2" t="s">
        <v>390</v>
      </c>
    </row>
    <row r="4" spans="1:52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52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>
        <v>124</v>
      </c>
      <c r="H5">
        <v>1</v>
      </c>
      <c r="I5">
        <v>2</v>
      </c>
      <c r="J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>
        <v>124</v>
      </c>
      <c r="AC5">
        <v>1</v>
      </c>
      <c r="AD5">
        <v>2</v>
      </c>
      <c r="AE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>
        <v>124</v>
      </c>
      <c r="AX5">
        <v>1</v>
      </c>
      <c r="AY5">
        <v>2</v>
      </c>
      <c r="AZ5" t="s">
        <v>135</v>
      </c>
    </row>
    <row r="6" spans="1:52" x14ac:dyDescent="0.35">
      <c r="A6" t="s">
        <v>35</v>
      </c>
      <c r="B6" s="24">
        <v>0</v>
      </c>
      <c r="C6" s="24"/>
      <c r="D6" s="24"/>
      <c r="E6" s="24"/>
      <c r="F6" s="24"/>
      <c r="G6" s="24"/>
      <c r="H6" s="24"/>
      <c r="I6" s="24"/>
      <c r="J6" s="24">
        <v>0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/>
      <c r="AC6" s="24"/>
      <c r="AD6" s="24"/>
      <c r="AE6" s="24">
        <v>0</v>
      </c>
      <c r="AM6" t="s">
        <v>35</v>
      </c>
      <c r="AN6">
        <v>2020</v>
      </c>
      <c r="AO6">
        <v>8</v>
      </c>
      <c r="AP6" s="71">
        <v>44053</v>
      </c>
      <c r="AQ6" t="s">
        <v>33</v>
      </c>
      <c r="AR6" s="24">
        <v>0</v>
      </c>
      <c r="AS6" s="24"/>
      <c r="AT6" s="24"/>
      <c r="AU6" s="24"/>
      <c r="AV6" s="24"/>
      <c r="AW6" s="24"/>
      <c r="AX6" s="24"/>
      <c r="AY6" s="24"/>
      <c r="AZ6" s="24">
        <v>0</v>
      </c>
    </row>
    <row r="7" spans="1:52" x14ac:dyDescent="0.35">
      <c r="A7" t="s">
        <v>47</v>
      </c>
      <c r="B7" s="24"/>
      <c r="C7" s="24"/>
      <c r="D7" s="24">
        <v>0</v>
      </c>
      <c r="E7" s="24"/>
      <c r="F7" s="24"/>
      <c r="G7" s="24"/>
      <c r="H7" s="24"/>
      <c r="I7" s="24"/>
      <c r="J7" s="24">
        <v>0</v>
      </c>
      <c r="V7">
        <v>10</v>
      </c>
      <c r="W7" s="24">
        <v>0</v>
      </c>
      <c r="X7" s="24"/>
      <c r="Y7" s="24"/>
      <c r="Z7" s="24"/>
      <c r="AA7" s="24"/>
      <c r="AB7" s="24"/>
      <c r="AC7" s="24"/>
      <c r="AD7" s="24"/>
      <c r="AE7" s="24">
        <v>0</v>
      </c>
      <c r="AO7">
        <v>10</v>
      </c>
      <c r="AP7" s="71">
        <v>44109</v>
      </c>
      <c r="AQ7" t="s">
        <v>110</v>
      </c>
      <c r="AR7" s="24">
        <v>0</v>
      </c>
      <c r="AS7" s="24"/>
      <c r="AT7" s="24"/>
      <c r="AU7" s="24"/>
      <c r="AV7" s="24"/>
      <c r="AW7" s="24"/>
      <c r="AX7" s="24"/>
      <c r="AY7" s="24"/>
      <c r="AZ7" s="24">
        <v>0</v>
      </c>
    </row>
    <row r="8" spans="1:52" x14ac:dyDescent="0.35">
      <c r="A8" t="s">
        <v>60</v>
      </c>
      <c r="B8" s="24"/>
      <c r="C8" s="24"/>
      <c r="D8" s="24">
        <v>5940</v>
      </c>
      <c r="E8" s="24"/>
      <c r="F8" s="24"/>
      <c r="G8" s="24"/>
      <c r="H8" s="24"/>
      <c r="I8" s="24"/>
      <c r="J8" s="24">
        <v>5940</v>
      </c>
      <c r="V8">
        <v>11</v>
      </c>
      <c r="W8" s="24">
        <v>0</v>
      </c>
      <c r="X8" s="24"/>
      <c r="Y8" s="24"/>
      <c r="Z8" s="24"/>
      <c r="AA8" s="24"/>
      <c r="AB8" s="24"/>
      <c r="AC8" s="24"/>
      <c r="AD8" s="24"/>
      <c r="AE8" s="24">
        <v>0</v>
      </c>
      <c r="AP8" s="71">
        <v>44123</v>
      </c>
      <c r="AQ8" t="s">
        <v>127</v>
      </c>
      <c r="AR8" s="24">
        <v>0</v>
      </c>
      <c r="AS8" s="24"/>
      <c r="AT8" s="24"/>
      <c r="AU8" s="24"/>
      <c r="AV8" s="24"/>
      <c r="AW8" s="24"/>
      <c r="AX8" s="24"/>
      <c r="AY8" s="24"/>
      <c r="AZ8" s="24">
        <v>0</v>
      </c>
    </row>
    <row r="9" spans="1:52" x14ac:dyDescent="0.35">
      <c r="A9" t="s">
        <v>7</v>
      </c>
      <c r="B9" s="24">
        <v>0</v>
      </c>
      <c r="C9" s="24"/>
      <c r="D9" s="24"/>
      <c r="E9" s="24"/>
      <c r="F9" s="24"/>
      <c r="G9" s="24"/>
      <c r="H9" s="24"/>
      <c r="I9" s="24"/>
      <c r="J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/>
      <c r="AC9" s="24"/>
      <c r="AD9" s="24"/>
      <c r="AE9" s="24">
        <v>0</v>
      </c>
      <c r="AP9" s="71">
        <v>44125</v>
      </c>
      <c r="AQ9" t="s">
        <v>130</v>
      </c>
      <c r="AR9" s="24">
        <v>0</v>
      </c>
      <c r="AS9" s="24"/>
      <c r="AT9" s="24"/>
      <c r="AU9" s="24"/>
      <c r="AV9" s="24"/>
      <c r="AW9" s="24"/>
      <c r="AX9" s="24"/>
      <c r="AY9" s="24"/>
      <c r="AZ9" s="24">
        <v>0</v>
      </c>
    </row>
    <row r="10" spans="1:52" x14ac:dyDescent="0.35">
      <c r="A10" t="s">
        <v>20</v>
      </c>
      <c r="B10" s="24">
        <v>0</v>
      </c>
      <c r="C10" s="24">
        <v>7586</v>
      </c>
      <c r="D10" s="24"/>
      <c r="E10" s="24"/>
      <c r="F10" s="24"/>
      <c r="G10" s="24"/>
      <c r="H10" s="24"/>
      <c r="I10" s="24"/>
      <c r="J10" s="24">
        <v>7586</v>
      </c>
      <c r="V10">
        <v>5</v>
      </c>
      <c r="W10" s="24">
        <v>0</v>
      </c>
      <c r="X10" s="24"/>
      <c r="Y10" s="24"/>
      <c r="Z10" s="24"/>
      <c r="AA10" s="24"/>
      <c r="AB10" s="24"/>
      <c r="AC10" s="24"/>
      <c r="AD10" s="24"/>
      <c r="AE10" s="24">
        <v>0</v>
      </c>
      <c r="AP10" s="71">
        <v>44135</v>
      </c>
      <c r="AQ10" t="s">
        <v>153</v>
      </c>
      <c r="AR10" s="24">
        <v>0</v>
      </c>
      <c r="AS10" s="24"/>
      <c r="AT10" s="24"/>
      <c r="AU10" s="24"/>
      <c r="AV10" s="24"/>
      <c r="AW10" s="24"/>
      <c r="AX10" s="24"/>
      <c r="AY10" s="24"/>
      <c r="AZ10" s="24">
        <v>0</v>
      </c>
    </row>
    <row r="11" spans="1:52" x14ac:dyDescent="0.35">
      <c r="A11" t="s">
        <v>43</v>
      </c>
      <c r="B11" s="24">
        <v>175</v>
      </c>
      <c r="C11" s="24"/>
      <c r="D11" s="24"/>
      <c r="E11" s="24"/>
      <c r="F11" s="24"/>
      <c r="G11" s="24"/>
      <c r="H11" s="24"/>
      <c r="I11" s="24"/>
      <c r="J11" s="24">
        <v>175</v>
      </c>
      <c r="V11">
        <v>9</v>
      </c>
      <c r="W11" s="24">
        <v>0</v>
      </c>
      <c r="X11" s="24"/>
      <c r="Y11" s="24"/>
      <c r="Z11" s="24"/>
      <c r="AA11" s="24"/>
      <c r="AB11" s="24"/>
      <c r="AC11" s="24"/>
      <c r="AD11" s="24"/>
      <c r="AE11" s="24">
        <v>0</v>
      </c>
      <c r="AO11">
        <v>11</v>
      </c>
      <c r="AP11" s="71">
        <v>44145</v>
      </c>
      <c r="AQ11" t="s">
        <v>159</v>
      </c>
      <c r="AR11" s="24">
        <v>0</v>
      </c>
      <c r="AS11" s="24"/>
      <c r="AT11" s="24"/>
      <c r="AU11" s="24"/>
      <c r="AV11" s="24"/>
      <c r="AW11" s="24"/>
      <c r="AX11" s="24"/>
      <c r="AY11" s="24"/>
      <c r="AZ11" s="24">
        <v>0</v>
      </c>
    </row>
    <row r="12" spans="1:52" x14ac:dyDescent="0.35">
      <c r="A12" t="s">
        <v>23</v>
      </c>
      <c r="B12" s="24"/>
      <c r="C12" s="24"/>
      <c r="D12" s="24"/>
      <c r="E12" s="24">
        <v>0</v>
      </c>
      <c r="F12" s="24">
        <v>48975.3</v>
      </c>
      <c r="G12" s="24"/>
      <c r="H12" s="24"/>
      <c r="I12" s="24"/>
      <c r="J12" s="24">
        <v>48975.3</v>
      </c>
      <c r="V12">
        <v>10</v>
      </c>
      <c r="W12" s="24">
        <v>0</v>
      </c>
      <c r="X12" s="24"/>
      <c r="Y12" s="24"/>
      <c r="Z12" s="24"/>
      <c r="AA12" s="24"/>
      <c r="AB12" s="24"/>
      <c r="AC12" s="24"/>
      <c r="AD12" s="24"/>
      <c r="AE12" s="24">
        <v>0</v>
      </c>
      <c r="AP12" s="71">
        <v>44158</v>
      </c>
      <c r="AQ12" t="s">
        <v>177</v>
      </c>
      <c r="AR12" s="24">
        <v>0</v>
      </c>
      <c r="AS12" s="24"/>
      <c r="AT12" s="24"/>
      <c r="AU12" s="24"/>
      <c r="AV12" s="24"/>
      <c r="AW12" s="24"/>
      <c r="AX12" s="24"/>
      <c r="AY12" s="24"/>
      <c r="AZ12" s="24">
        <v>0</v>
      </c>
    </row>
    <row r="13" spans="1:52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/>
      <c r="I13" s="24"/>
      <c r="J13" s="24">
        <v>0</v>
      </c>
      <c r="V13">
        <v>11</v>
      </c>
      <c r="W13" s="24">
        <v>0</v>
      </c>
      <c r="X13" s="24"/>
      <c r="Y13" s="24"/>
      <c r="Z13" s="24"/>
      <c r="AA13" s="24"/>
      <c r="AB13" s="24"/>
      <c r="AC13" s="24"/>
      <c r="AD13" s="24"/>
      <c r="AE13" s="24">
        <v>0</v>
      </c>
      <c r="AN13">
        <v>2021</v>
      </c>
      <c r="AO13">
        <v>2</v>
      </c>
      <c r="AP13" s="71">
        <v>44229</v>
      </c>
      <c r="AQ13" t="s">
        <v>266</v>
      </c>
      <c r="AR13" s="24">
        <v>0</v>
      </c>
      <c r="AS13" s="24"/>
      <c r="AT13" s="24"/>
      <c r="AU13" s="24"/>
      <c r="AV13" s="24"/>
      <c r="AW13" s="24"/>
      <c r="AX13" s="24"/>
      <c r="AY13" s="24"/>
      <c r="AZ13" s="24">
        <v>0</v>
      </c>
    </row>
    <row r="14" spans="1:52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/>
      <c r="I14" s="24"/>
      <c r="J14" s="24">
        <v>0</v>
      </c>
      <c r="T14" s="46" t="s">
        <v>136</v>
      </c>
      <c r="U14" s="46"/>
      <c r="V14" s="46"/>
      <c r="W14" s="47">
        <v>0</v>
      </c>
      <c r="X14" s="47"/>
      <c r="Y14" s="47"/>
      <c r="Z14" s="47"/>
      <c r="AA14" s="47"/>
      <c r="AB14" s="47"/>
      <c r="AC14" s="47"/>
      <c r="AD14" s="47"/>
      <c r="AE14" s="47">
        <v>0</v>
      </c>
      <c r="AP14" s="71">
        <v>44244</v>
      </c>
      <c r="AQ14" t="s">
        <v>272</v>
      </c>
      <c r="AR14" s="24">
        <v>0</v>
      </c>
      <c r="AS14" s="24"/>
      <c r="AT14" s="24"/>
      <c r="AU14" s="24"/>
      <c r="AV14" s="24"/>
      <c r="AW14" s="24"/>
      <c r="AX14" s="24"/>
      <c r="AY14" s="24"/>
      <c r="AZ14" s="24">
        <v>0</v>
      </c>
    </row>
    <row r="15" spans="1:52" x14ac:dyDescent="0.35">
      <c r="A15" t="s">
        <v>64</v>
      </c>
      <c r="B15" s="24">
        <v>0</v>
      </c>
      <c r="C15" s="24"/>
      <c r="D15" s="24"/>
      <c r="E15" s="24">
        <v>0</v>
      </c>
      <c r="F15" s="24">
        <v>65299.6</v>
      </c>
      <c r="G15" s="24"/>
      <c r="H15" s="24"/>
      <c r="I15" s="24"/>
      <c r="J15" s="24">
        <v>65299.6</v>
      </c>
      <c r="T15" t="s">
        <v>47</v>
      </c>
      <c r="U15">
        <v>2020</v>
      </c>
      <c r="V15">
        <v>10</v>
      </c>
      <c r="W15" s="24"/>
      <c r="X15" s="24"/>
      <c r="Y15" s="24">
        <v>0</v>
      </c>
      <c r="Z15" s="24"/>
      <c r="AA15" s="24"/>
      <c r="AB15" s="24"/>
      <c r="AC15" s="24"/>
      <c r="AD15" s="24"/>
      <c r="AE15" s="24">
        <v>0</v>
      </c>
      <c r="AO15">
        <v>5</v>
      </c>
      <c r="AP15" s="71">
        <v>44322</v>
      </c>
      <c r="AQ15" t="s">
        <v>343</v>
      </c>
      <c r="AR15" s="24">
        <v>0</v>
      </c>
      <c r="AS15" s="24"/>
      <c r="AT15" s="24"/>
      <c r="AU15" s="24"/>
      <c r="AV15" s="24"/>
      <c r="AW15" s="24"/>
      <c r="AX15" s="24"/>
      <c r="AY15" s="24"/>
      <c r="AZ15" s="24">
        <v>0</v>
      </c>
    </row>
    <row r="16" spans="1:52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/>
      <c r="I16" s="24"/>
      <c r="J16" s="24">
        <v>0</v>
      </c>
      <c r="V16">
        <v>12</v>
      </c>
      <c r="W16" s="24"/>
      <c r="X16" s="24"/>
      <c r="Y16" s="24">
        <v>0</v>
      </c>
      <c r="Z16" s="24"/>
      <c r="AA16" s="24"/>
      <c r="AB16" s="24"/>
      <c r="AC16" s="24"/>
      <c r="AD16" s="24"/>
      <c r="AE16" s="24">
        <v>0</v>
      </c>
      <c r="AP16" s="71">
        <v>44335</v>
      </c>
      <c r="AQ16" t="s">
        <v>346</v>
      </c>
      <c r="AR16" s="24">
        <v>0</v>
      </c>
      <c r="AS16" s="24"/>
      <c r="AT16" s="24"/>
      <c r="AU16" s="24"/>
      <c r="AV16" s="24"/>
      <c r="AW16" s="24"/>
      <c r="AX16" s="24"/>
      <c r="AY16" s="24"/>
      <c r="AZ16" s="24">
        <v>0</v>
      </c>
    </row>
    <row r="17" spans="1:52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/>
      <c r="I17" s="24"/>
      <c r="J17" s="24">
        <v>0</v>
      </c>
      <c r="T17" s="46" t="s">
        <v>137</v>
      </c>
      <c r="U17" s="46"/>
      <c r="V17" s="46"/>
      <c r="W17" s="47"/>
      <c r="X17" s="47"/>
      <c r="Y17" s="47">
        <v>0</v>
      </c>
      <c r="Z17" s="47"/>
      <c r="AA17" s="47"/>
      <c r="AB17" s="47"/>
      <c r="AC17" s="47"/>
      <c r="AD17" s="47"/>
      <c r="AE17" s="47">
        <v>0</v>
      </c>
      <c r="AP17" s="71">
        <v>44341</v>
      </c>
      <c r="AQ17" t="s">
        <v>348</v>
      </c>
      <c r="AR17" s="24">
        <v>0</v>
      </c>
      <c r="AS17" s="24"/>
      <c r="AT17" s="24"/>
      <c r="AU17" s="24"/>
      <c r="AV17" s="24"/>
      <c r="AW17" s="24"/>
      <c r="AX17" s="24"/>
      <c r="AY17" s="24"/>
      <c r="AZ17" s="24">
        <v>0</v>
      </c>
    </row>
    <row r="18" spans="1:52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/>
      <c r="I18" s="24"/>
      <c r="J18" s="24">
        <v>0</v>
      </c>
      <c r="T18" t="s">
        <v>60</v>
      </c>
      <c r="U18">
        <v>2020</v>
      </c>
      <c r="V18">
        <v>10</v>
      </c>
      <c r="W18" s="24"/>
      <c r="X18" s="24"/>
      <c r="Y18" s="24">
        <v>0</v>
      </c>
      <c r="Z18" s="24"/>
      <c r="AA18" s="24"/>
      <c r="AB18" s="24"/>
      <c r="AC18" s="24"/>
      <c r="AD18" s="24"/>
      <c r="AE18" s="24">
        <v>0</v>
      </c>
      <c r="AO18">
        <v>9</v>
      </c>
      <c r="AP18" s="71">
        <v>44440</v>
      </c>
      <c r="AQ18" t="s">
        <v>373</v>
      </c>
      <c r="AR18" s="24">
        <v>0</v>
      </c>
      <c r="AS18" s="24"/>
      <c r="AT18" s="24"/>
      <c r="AU18" s="24"/>
      <c r="AV18" s="24"/>
      <c r="AW18" s="24"/>
      <c r="AX18" s="24"/>
      <c r="AY18" s="24"/>
      <c r="AZ18" s="24">
        <v>0</v>
      </c>
    </row>
    <row r="19" spans="1:52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/>
      <c r="I19" s="24"/>
      <c r="J19" s="24">
        <v>0</v>
      </c>
      <c r="U19">
        <v>2021</v>
      </c>
      <c r="V19">
        <v>1</v>
      </c>
      <c r="W19" s="24"/>
      <c r="X19" s="24"/>
      <c r="Y19" s="24">
        <v>0</v>
      </c>
      <c r="Z19" s="24"/>
      <c r="AA19" s="24"/>
      <c r="AB19" s="24"/>
      <c r="AC19" s="24"/>
      <c r="AD19" s="24"/>
      <c r="AE19" s="24">
        <v>0</v>
      </c>
      <c r="AQ19" t="s">
        <v>374</v>
      </c>
      <c r="AR19" s="24">
        <v>0</v>
      </c>
      <c r="AS19" s="24"/>
      <c r="AT19" s="24"/>
      <c r="AU19" s="24"/>
      <c r="AV19" s="24"/>
      <c r="AW19" s="24"/>
      <c r="AX19" s="24"/>
      <c r="AY19" s="24"/>
      <c r="AZ19" s="24">
        <v>0</v>
      </c>
    </row>
    <row r="20" spans="1:52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/>
      <c r="I20" s="24"/>
      <c r="J20" s="24">
        <v>0</v>
      </c>
      <c r="V20">
        <v>5</v>
      </c>
      <c r="W20" s="24"/>
      <c r="X20" s="24"/>
      <c r="Y20" s="24">
        <v>0</v>
      </c>
      <c r="Z20" s="24"/>
      <c r="AA20" s="24"/>
      <c r="AB20" s="24"/>
      <c r="AC20" s="24"/>
      <c r="AD20" s="24"/>
      <c r="AE20" s="24">
        <v>0</v>
      </c>
      <c r="AP20" s="71">
        <v>44467</v>
      </c>
      <c r="AQ20" t="s">
        <v>385</v>
      </c>
      <c r="AR20" s="24">
        <v>0</v>
      </c>
      <c r="AS20" s="24"/>
      <c r="AT20" s="24"/>
      <c r="AU20" s="24"/>
      <c r="AV20" s="24"/>
      <c r="AW20" s="24"/>
      <c r="AX20" s="24"/>
      <c r="AY20" s="24"/>
      <c r="AZ20" s="24">
        <v>0</v>
      </c>
    </row>
    <row r="21" spans="1:52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/>
      <c r="I21" s="24"/>
      <c r="J21" s="24">
        <v>0</v>
      </c>
      <c r="V21">
        <v>6</v>
      </c>
      <c r="W21" s="24"/>
      <c r="X21" s="24"/>
      <c r="Y21" s="24">
        <v>0</v>
      </c>
      <c r="Z21" s="24"/>
      <c r="AA21" s="24"/>
      <c r="AB21" s="24"/>
      <c r="AC21" s="24"/>
      <c r="AD21" s="24"/>
      <c r="AE21" s="24">
        <v>0</v>
      </c>
      <c r="AO21">
        <v>10</v>
      </c>
      <c r="AP21" s="71">
        <v>44484</v>
      </c>
      <c r="AQ21" t="s">
        <v>431</v>
      </c>
      <c r="AR21" s="24">
        <v>0</v>
      </c>
      <c r="AS21" s="24"/>
      <c r="AT21" s="24"/>
      <c r="AU21" s="24"/>
      <c r="AV21" s="24"/>
      <c r="AW21" s="24"/>
      <c r="AX21" s="24"/>
      <c r="AY21" s="24"/>
      <c r="AZ21" s="24">
        <v>0</v>
      </c>
    </row>
    <row r="22" spans="1:52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/>
      <c r="I22" s="24"/>
      <c r="J22" s="24">
        <v>0</v>
      </c>
      <c r="V22">
        <v>12</v>
      </c>
      <c r="W22" s="24"/>
      <c r="X22" s="24"/>
      <c r="Y22" s="24">
        <v>0</v>
      </c>
      <c r="Z22" s="24"/>
      <c r="AA22" s="24"/>
      <c r="AB22" s="24"/>
      <c r="AC22" s="24"/>
      <c r="AD22" s="24"/>
      <c r="AE22" s="24">
        <v>0</v>
      </c>
      <c r="AO22">
        <v>11</v>
      </c>
      <c r="AP22" s="71">
        <v>44501</v>
      </c>
      <c r="AQ22" t="s">
        <v>463</v>
      </c>
      <c r="AR22" s="24">
        <v>0</v>
      </c>
      <c r="AS22" s="24"/>
      <c r="AT22" s="24"/>
      <c r="AU22" s="24"/>
      <c r="AV22" s="24"/>
      <c r="AW22" s="24"/>
      <c r="AX22" s="24"/>
      <c r="AY22" s="24"/>
      <c r="AZ22" s="24">
        <v>0</v>
      </c>
    </row>
    <row r="23" spans="1:52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/>
      <c r="I23" s="24"/>
      <c r="J23" s="24">
        <v>0</v>
      </c>
      <c r="U23">
        <v>2022</v>
      </c>
      <c r="V23">
        <v>4</v>
      </c>
      <c r="W23" s="24"/>
      <c r="X23" s="24"/>
      <c r="Y23" s="24">
        <v>5940</v>
      </c>
      <c r="Z23" s="24"/>
      <c r="AA23" s="24"/>
      <c r="AB23" s="24"/>
      <c r="AC23" s="24"/>
      <c r="AD23" s="24"/>
      <c r="AE23" s="24">
        <v>5940</v>
      </c>
      <c r="AM23" s="46" t="s">
        <v>136</v>
      </c>
      <c r="AN23" s="46"/>
      <c r="AO23" s="46"/>
      <c r="AP23" s="46"/>
      <c r="AQ23" s="46"/>
      <c r="AR23" s="47">
        <v>0</v>
      </c>
      <c r="AS23" s="47"/>
      <c r="AT23" s="47"/>
      <c r="AU23" s="47"/>
      <c r="AV23" s="47"/>
      <c r="AW23" s="47"/>
      <c r="AX23" s="47"/>
      <c r="AY23" s="47"/>
      <c r="AZ23" s="47">
        <v>0</v>
      </c>
    </row>
    <row r="24" spans="1:52" x14ac:dyDescent="0.35">
      <c r="A24" t="s">
        <v>408</v>
      </c>
      <c r="B24" s="24">
        <v>0</v>
      </c>
      <c r="C24" s="24"/>
      <c r="D24" s="24"/>
      <c r="E24" s="24"/>
      <c r="F24" s="24"/>
      <c r="G24" s="24">
        <v>0</v>
      </c>
      <c r="H24" s="24"/>
      <c r="I24" s="24"/>
      <c r="J24" s="24">
        <v>0</v>
      </c>
      <c r="T24" s="46" t="s">
        <v>138</v>
      </c>
      <c r="U24" s="46"/>
      <c r="V24" s="46"/>
      <c r="W24" s="47"/>
      <c r="X24" s="47"/>
      <c r="Y24" s="47">
        <v>5940</v>
      </c>
      <c r="Z24" s="47"/>
      <c r="AA24" s="47"/>
      <c r="AB24" s="47"/>
      <c r="AC24" s="47"/>
      <c r="AD24" s="47"/>
      <c r="AE24" s="47">
        <v>5940</v>
      </c>
      <c r="AM24" t="s">
        <v>47</v>
      </c>
      <c r="AN24">
        <v>2020</v>
      </c>
      <c r="AO24">
        <v>10</v>
      </c>
      <c r="AP24" s="71">
        <v>44065</v>
      </c>
      <c r="AQ24" t="s">
        <v>49</v>
      </c>
      <c r="AR24" s="24"/>
      <c r="AS24" s="24"/>
      <c r="AT24" s="24">
        <v>0</v>
      </c>
      <c r="AU24" s="24"/>
      <c r="AV24" s="24"/>
      <c r="AW24" s="24"/>
      <c r="AX24" s="24"/>
      <c r="AY24" s="24"/>
      <c r="AZ24" s="24">
        <v>0</v>
      </c>
    </row>
    <row r="25" spans="1:52" x14ac:dyDescent="0.35">
      <c r="A25" t="s">
        <v>417</v>
      </c>
      <c r="B25" s="24">
        <v>108311.7</v>
      </c>
      <c r="C25" s="24"/>
      <c r="D25" s="24"/>
      <c r="E25" s="24"/>
      <c r="F25" s="24"/>
      <c r="G25" s="24"/>
      <c r="H25" s="24">
        <v>2090</v>
      </c>
      <c r="I25" s="24">
        <v>588</v>
      </c>
      <c r="J25" s="24">
        <v>110989.7</v>
      </c>
      <c r="T25" t="s">
        <v>7</v>
      </c>
      <c r="U25">
        <v>2020</v>
      </c>
      <c r="V25">
        <v>6</v>
      </c>
      <c r="W25" s="24">
        <v>0</v>
      </c>
      <c r="X25" s="24"/>
      <c r="Y25" s="24"/>
      <c r="Z25" s="24"/>
      <c r="AA25" s="24"/>
      <c r="AB25" s="24"/>
      <c r="AC25" s="24"/>
      <c r="AD25" s="24"/>
      <c r="AE25" s="24">
        <v>0</v>
      </c>
      <c r="AO25">
        <v>12</v>
      </c>
      <c r="AP25" s="71">
        <v>44118</v>
      </c>
      <c r="AQ25" t="s">
        <v>121</v>
      </c>
      <c r="AR25" s="24"/>
      <c r="AS25" s="24"/>
      <c r="AT25" s="24">
        <v>0</v>
      </c>
      <c r="AU25" s="24"/>
      <c r="AV25" s="24"/>
      <c r="AW25" s="24"/>
      <c r="AX25" s="24"/>
      <c r="AY25" s="24"/>
      <c r="AZ25" s="24">
        <v>0</v>
      </c>
    </row>
    <row r="26" spans="1:52" x14ac:dyDescent="0.35">
      <c r="A26" t="s">
        <v>477</v>
      </c>
      <c r="B26" s="24">
        <v>0</v>
      </c>
      <c r="C26" s="24"/>
      <c r="D26" s="24"/>
      <c r="E26" s="24"/>
      <c r="F26" s="24"/>
      <c r="G26" s="24"/>
      <c r="H26" s="24"/>
      <c r="I26" s="24"/>
      <c r="J26" s="24">
        <v>0</v>
      </c>
      <c r="V26">
        <v>7</v>
      </c>
      <c r="W26" s="24">
        <v>0</v>
      </c>
      <c r="X26" s="24"/>
      <c r="Y26" s="24"/>
      <c r="Z26" s="24"/>
      <c r="AA26" s="24"/>
      <c r="AB26" s="24"/>
      <c r="AC26" s="24"/>
      <c r="AD26" s="24"/>
      <c r="AE26" s="24">
        <v>0</v>
      </c>
      <c r="AP26" s="71">
        <v>44123</v>
      </c>
      <c r="AQ26" t="s">
        <v>121</v>
      </c>
      <c r="AR26" s="24"/>
      <c r="AS26" s="24"/>
      <c r="AT26" s="24">
        <v>0</v>
      </c>
      <c r="AU26" s="24"/>
      <c r="AV26" s="24"/>
      <c r="AW26" s="24"/>
      <c r="AX26" s="24"/>
      <c r="AY26" s="24"/>
      <c r="AZ26" s="24">
        <v>0</v>
      </c>
    </row>
    <row r="27" spans="1:52" x14ac:dyDescent="0.35">
      <c r="A27" t="s">
        <v>500</v>
      </c>
      <c r="B27" s="24">
        <v>5822</v>
      </c>
      <c r="C27" s="24"/>
      <c r="D27" s="24"/>
      <c r="E27" s="24"/>
      <c r="F27" s="24"/>
      <c r="G27" s="24"/>
      <c r="H27" s="24"/>
      <c r="I27" s="24"/>
      <c r="J27" s="24">
        <v>5822</v>
      </c>
      <c r="V27">
        <v>8</v>
      </c>
      <c r="W27" s="24">
        <v>0</v>
      </c>
      <c r="X27" s="24"/>
      <c r="Y27" s="24"/>
      <c r="Z27" s="24"/>
      <c r="AA27" s="24"/>
      <c r="AB27" s="24"/>
      <c r="AC27" s="24"/>
      <c r="AD27" s="24"/>
      <c r="AE27" s="24">
        <v>0</v>
      </c>
      <c r="AM27" s="46" t="s">
        <v>137</v>
      </c>
      <c r="AN27" s="46"/>
      <c r="AO27" s="46"/>
      <c r="AP27" s="46"/>
      <c r="AQ27" s="46"/>
      <c r="AR27" s="47"/>
      <c r="AS27" s="47"/>
      <c r="AT27" s="47">
        <v>0</v>
      </c>
      <c r="AU27" s="47"/>
      <c r="AV27" s="47"/>
      <c r="AW27" s="47"/>
      <c r="AX27" s="47"/>
      <c r="AY27" s="47"/>
      <c r="AZ27" s="47">
        <v>0</v>
      </c>
    </row>
    <row r="28" spans="1:52" x14ac:dyDescent="0.35">
      <c r="A28" t="s">
        <v>135</v>
      </c>
      <c r="B28" s="24">
        <v>114308.7</v>
      </c>
      <c r="C28" s="24">
        <v>7586</v>
      </c>
      <c r="D28" s="24">
        <v>5940</v>
      </c>
      <c r="E28" s="24">
        <v>0</v>
      </c>
      <c r="F28" s="24">
        <v>114274.9</v>
      </c>
      <c r="G28" s="24">
        <v>0</v>
      </c>
      <c r="H28" s="24">
        <v>2090</v>
      </c>
      <c r="I28" s="24">
        <v>588</v>
      </c>
      <c r="J28" s="24">
        <v>244787.59999999998</v>
      </c>
      <c r="V28">
        <v>9</v>
      </c>
      <c r="W28" s="24">
        <v>0</v>
      </c>
      <c r="X28" s="24"/>
      <c r="Y28" s="24"/>
      <c r="Z28" s="24"/>
      <c r="AA28" s="24"/>
      <c r="AB28" s="24"/>
      <c r="AC28" s="24"/>
      <c r="AD28" s="24"/>
      <c r="AE28" s="24">
        <v>0</v>
      </c>
      <c r="AM28" t="s">
        <v>60</v>
      </c>
      <c r="AN28">
        <v>2020</v>
      </c>
      <c r="AO28">
        <v>10</v>
      </c>
      <c r="AP28" s="71">
        <v>44068</v>
      </c>
      <c r="AQ28" t="s">
        <v>57</v>
      </c>
      <c r="AR28" s="24"/>
      <c r="AS28" s="24"/>
      <c r="AT28" s="24">
        <v>0</v>
      </c>
      <c r="AU28" s="24"/>
      <c r="AV28" s="24"/>
      <c r="AW28" s="24"/>
      <c r="AX28" s="24"/>
      <c r="AY28" s="24"/>
      <c r="AZ28" s="24">
        <v>0</v>
      </c>
    </row>
    <row r="29" spans="1:52" x14ac:dyDescent="0.35">
      <c r="V29">
        <v>10</v>
      </c>
      <c r="W29" s="24">
        <v>0</v>
      </c>
      <c r="X29" s="24"/>
      <c r="Y29" s="24"/>
      <c r="Z29" s="24"/>
      <c r="AA29" s="24"/>
      <c r="AB29" s="24"/>
      <c r="AC29" s="24"/>
      <c r="AD29" s="24"/>
      <c r="AE29" s="24">
        <v>0</v>
      </c>
      <c r="AN29">
        <v>2021</v>
      </c>
      <c r="AO29">
        <v>1</v>
      </c>
      <c r="AP29" s="71">
        <v>44146</v>
      </c>
      <c r="AQ29" t="s">
        <v>160</v>
      </c>
      <c r="AR29" s="24"/>
      <c r="AS29" s="24"/>
      <c r="AT29" s="24">
        <v>0</v>
      </c>
      <c r="AU29" s="24"/>
      <c r="AV29" s="24"/>
      <c r="AW29" s="24"/>
      <c r="AX29" s="24"/>
      <c r="AY29" s="24"/>
      <c r="AZ29" s="24">
        <v>0</v>
      </c>
    </row>
    <row r="30" spans="1:52" x14ac:dyDescent="0.35">
      <c r="V30">
        <v>11</v>
      </c>
      <c r="W30" s="24">
        <v>0</v>
      </c>
      <c r="X30" s="24"/>
      <c r="Y30" s="24"/>
      <c r="Z30" s="24"/>
      <c r="AA30" s="24"/>
      <c r="AB30" s="24"/>
      <c r="AC30" s="24"/>
      <c r="AD30" s="24"/>
      <c r="AE30" s="24">
        <v>0</v>
      </c>
      <c r="AP30" s="71">
        <v>44163</v>
      </c>
      <c r="AQ30" t="s">
        <v>187</v>
      </c>
      <c r="AR30" s="24"/>
      <c r="AS30" s="24"/>
      <c r="AT30" s="24">
        <v>0</v>
      </c>
      <c r="AU30" s="24"/>
      <c r="AV30" s="24"/>
      <c r="AW30" s="24"/>
      <c r="AX30" s="24"/>
      <c r="AY30" s="24"/>
      <c r="AZ30" s="24">
        <v>0</v>
      </c>
    </row>
    <row r="31" spans="1:52" x14ac:dyDescent="0.35">
      <c r="V31">
        <v>12</v>
      </c>
      <c r="W31" s="24">
        <v>0</v>
      </c>
      <c r="X31" s="24"/>
      <c r="Y31" s="24"/>
      <c r="Z31" s="24"/>
      <c r="AA31" s="24"/>
      <c r="AB31" s="24"/>
      <c r="AC31" s="24"/>
      <c r="AD31" s="24"/>
      <c r="AE31" s="24">
        <v>0</v>
      </c>
      <c r="AO31">
        <v>5</v>
      </c>
      <c r="AP31" s="71">
        <v>44266</v>
      </c>
      <c r="AQ31" t="s">
        <v>322</v>
      </c>
      <c r="AR31" s="24"/>
      <c r="AS31" s="24"/>
      <c r="AT31" s="24">
        <v>0</v>
      </c>
      <c r="AU31" s="24"/>
      <c r="AV31" s="24"/>
      <c r="AW31" s="24"/>
      <c r="AX31" s="24"/>
      <c r="AY31" s="24"/>
      <c r="AZ31" s="24">
        <v>0</v>
      </c>
    </row>
    <row r="32" spans="1:52" x14ac:dyDescent="0.35">
      <c r="U32">
        <v>2021</v>
      </c>
      <c r="V32">
        <v>1</v>
      </c>
      <c r="W32" s="24">
        <v>0</v>
      </c>
      <c r="X32" s="24"/>
      <c r="Y32" s="24"/>
      <c r="Z32" s="24"/>
      <c r="AA32" s="24"/>
      <c r="AB32" s="24"/>
      <c r="AC32" s="24"/>
      <c r="AD32" s="24"/>
      <c r="AE32" s="24">
        <v>0</v>
      </c>
      <c r="AP32" s="71">
        <v>44279</v>
      </c>
      <c r="AQ32" t="s">
        <v>325</v>
      </c>
      <c r="AR32" s="24"/>
      <c r="AS32" s="24"/>
      <c r="AT32" s="24">
        <v>0</v>
      </c>
      <c r="AU32" s="24"/>
      <c r="AV32" s="24"/>
      <c r="AW32" s="24"/>
      <c r="AX32" s="24"/>
      <c r="AY32" s="24"/>
      <c r="AZ32" s="24">
        <v>0</v>
      </c>
    </row>
    <row r="33" spans="20:53" x14ac:dyDescent="0.35">
      <c r="V33">
        <v>2</v>
      </c>
      <c r="W33" s="24">
        <v>0</v>
      </c>
      <c r="X33" s="24"/>
      <c r="Y33" s="24"/>
      <c r="Z33" s="24"/>
      <c r="AA33" s="24"/>
      <c r="AB33" s="24"/>
      <c r="AC33" s="24"/>
      <c r="AD33" s="24"/>
      <c r="AE33" s="24">
        <v>0</v>
      </c>
      <c r="AO33">
        <v>6</v>
      </c>
      <c r="AP33" s="71">
        <v>44313</v>
      </c>
      <c r="AQ33" t="s">
        <v>334</v>
      </c>
      <c r="AR33" s="24"/>
      <c r="AS33" s="24"/>
      <c r="AT33" s="24">
        <v>0</v>
      </c>
      <c r="AU33" s="24"/>
      <c r="AV33" s="24"/>
      <c r="AW33" s="24"/>
      <c r="AX33" s="24"/>
      <c r="AY33" s="24"/>
      <c r="AZ33" s="24">
        <v>0</v>
      </c>
    </row>
    <row r="34" spans="20:53" x14ac:dyDescent="0.35">
      <c r="V34">
        <v>5</v>
      </c>
      <c r="W34" s="24">
        <v>0</v>
      </c>
      <c r="X34" s="24"/>
      <c r="Y34" s="24"/>
      <c r="Z34" s="24"/>
      <c r="AA34" s="24"/>
      <c r="AB34" s="24"/>
      <c r="AC34" s="24"/>
      <c r="AD34" s="24"/>
      <c r="AE34" s="24">
        <v>0</v>
      </c>
      <c r="AP34" s="71">
        <v>44348</v>
      </c>
      <c r="AQ34" t="s">
        <v>362</v>
      </c>
      <c r="AR34" s="24"/>
      <c r="AS34" s="24"/>
      <c r="AT34" s="24">
        <v>0</v>
      </c>
      <c r="AU34" s="24"/>
      <c r="AV34" s="24"/>
      <c r="AW34" s="24"/>
      <c r="AX34" s="24"/>
      <c r="AY34" s="24"/>
      <c r="AZ34" s="24">
        <v>0</v>
      </c>
    </row>
    <row r="35" spans="20:53" x14ac:dyDescent="0.35">
      <c r="V35">
        <v>9</v>
      </c>
      <c r="W35" s="24">
        <v>0</v>
      </c>
      <c r="X35" s="24"/>
      <c r="Y35" s="24"/>
      <c r="Z35" s="24"/>
      <c r="AA35" s="24"/>
      <c r="AB35" s="24"/>
      <c r="AC35" s="24"/>
      <c r="AD35" s="24"/>
      <c r="AE35" s="24">
        <v>0</v>
      </c>
      <c r="AQ35" t="s">
        <v>363</v>
      </c>
      <c r="AR35" s="24"/>
      <c r="AS35" s="24"/>
      <c r="AT35" s="24">
        <v>0</v>
      </c>
      <c r="AU35" s="24"/>
      <c r="AV35" s="24"/>
      <c r="AW35" s="24"/>
      <c r="AX35" s="24"/>
      <c r="AY35" s="24"/>
      <c r="AZ35" s="24">
        <v>0</v>
      </c>
    </row>
    <row r="36" spans="20:53" x14ac:dyDescent="0.35">
      <c r="V36">
        <v>10</v>
      </c>
      <c r="W36" s="24">
        <v>0</v>
      </c>
      <c r="X36" s="24"/>
      <c r="Y36" s="24"/>
      <c r="Z36" s="24"/>
      <c r="AA36" s="24"/>
      <c r="AB36" s="24"/>
      <c r="AC36" s="24"/>
      <c r="AD36" s="24"/>
      <c r="AE36" s="24">
        <v>0</v>
      </c>
      <c r="AO36">
        <v>12</v>
      </c>
      <c r="AP36" s="71">
        <v>44483</v>
      </c>
      <c r="AQ36" t="s">
        <v>426</v>
      </c>
      <c r="AR36" s="24"/>
      <c r="AS36" s="24"/>
      <c r="AT36" s="24">
        <v>0</v>
      </c>
      <c r="AU36" s="24"/>
      <c r="AV36" s="24"/>
      <c r="AW36" s="24"/>
      <c r="AX36" s="24"/>
      <c r="AY36" s="24"/>
      <c r="AZ36" s="24">
        <v>0</v>
      </c>
    </row>
    <row r="37" spans="20:53" x14ac:dyDescent="0.35">
      <c r="V37">
        <v>12</v>
      </c>
      <c r="W37" s="24">
        <v>0</v>
      </c>
      <c r="X37" s="24"/>
      <c r="Y37" s="24"/>
      <c r="Z37" s="24"/>
      <c r="AA37" s="24"/>
      <c r="AB37" s="24"/>
      <c r="AC37" s="24"/>
      <c r="AD37" s="24"/>
      <c r="AE37" s="24">
        <v>0</v>
      </c>
      <c r="AN37">
        <v>2022</v>
      </c>
      <c r="AO37">
        <v>4</v>
      </c>
      <c r="AP37" s="71">
        <v>44610</v>
      </c>
      <c r="AQ37" t="s">
        <v>614</v>
      </c>
      <c r="AR37" s="24"/>
      <c r="AS37" s="24"/>
      <c r="AT37" s="24">
        <v>5940</v>
      </c>
      <c r="AU37" s="24"/>
      <c r="AV37" s="24"/>
      <c r="AW37" s="24"/>
      <c r="AX37" s="24"/>
      <c r="AY37" s="24"/>
      <c r="AZ37" s="24">
        <v>5940</v>
      </c>
    </row>
    <row r="38" spans="20:53" x14ac:dyDescent="0.35">
      <c r="V38">
        <v>4</v>
      </c>
      <c r="W38" s="24">
        <v>0</v>
      </c>
      <c r="X38" s="24"/>
      <c r="Y38" s="24"/>
      <c r="Z38" s="24"/>
      <c r="AA38" s="24"/>
      <c r="AB38" s="24"/>
      <c r="AC38" s="24"/>
      <c r="AD38" s="24"/>
      <c r="AE38" s="24">
        <v>0</v>
      </c>
      <c r="AM38" s="46" t="s">
        <v>138</v>
      </c>
      <c r="AN38" s="46"/>
      <c r="AO38" s="46"/>
      <c r="AP38" s="46"/>
      <c r="AQ38" s="46"/>
      <c r="AR38" s="47"/>
      <c r="AS38" s="47"/>
      <c r="AT38" s="47">
        <v>5940</v>
      </c>
      <c r="AU38" s="47"/>
      <c r="AV38" s="47"/>
      <c r="AW38" s="47"/>
      <c r="AX38" s="47"/>
      <c r="AY38" s="47"/>
      <c r="AZ38" s="47">
        <v>5940</v>
      </c>
      <c r="BA38" t="s">
        <v>645</v>
      </c>
    </row>
    <row r="39" spans="20:53" x14ac:dyDescent="0.35">
      <c r="U39">
        <v>2019</v>
      </c>
      <c r="V39">
        <v>12</v>
      </c>
      <c r="W39" s="24">
        <v>0</v>
      </c>
      <c r="X39" s="24"/>
      <c r="Y39" s="24"/>
      <c r="Z39" s="24"/>
      <c r="AA39" s="24"/>
      <c r="AB39" s="24"/>
      <c r="AC39" s="24"/>
      <c r="AD39" s="24"/>
      <c r="AE39" s="24">
        <v>0</v>
      </c>
      <c r="AM39" t="s">
        <v>7</v>
      </c>
      <c r="AN39">
        <v>2020</v>
      </c>
      <c r="AO39">
        <v>6</v>
      </c>
      <c r="AP39" s="71">
        <v>43984</v>
      </c>
      <c r="AQ39" t="s">
        <v>10</v>
      </c>
      <c r="AR39" s="24">
        <v>0</v>
      </c>
      <c r="AS39" s="24"/>
      <c r="AT39" s="24"/>
      <c r="AU39" s="24"/>
      <c r="AV39" s="24"/>
      <c r="AW39" s="24"/>
      <c r="AX39" s="24"/>
      <c r="AY39" s="24"/>
      <c r="AZ39" s="24">
        <v>0</v>
      </c>
    </row>
    <row r="40" spans="20:53" x14ac:dyDescent="0.35">
      <c r="T40" s="46" t="s">
        <v>139</v>
      </c>
      <c r="U40" s="46"/>
      <c r="V40" s="46"/>
      <c r="W40" s="47">
        <v>0</v>
      </c>
      <c r="X40" s="47"/>
      <c r="Y40" s="47"/>
      <c r="Z40" s="47"/>
      <c r="AA40" s="47"/>
      <c r="AB40" s="47"/>
      <c r="AC40" s="47"/>
      <c r="AD40" s="47"/>
      <c r="AE40" s="47">
        <v>0</v>
      </c>
      <c r="AP40" s="71">
        <v>43999</v>
      </c>
      <c r="AQ40" t="s">
        <v>12</v>
      </c>
      <c r="AR40" s="24">
        <v>0</v>
      </c>
      <c r="AS40" s="24"/>
      <c r="AT40" s="24"/>
      <c r="AU40" s="24"/>
      <c r="AV40" s="24"/>
      <c r="AW40" s="24"/>
      <c r="AX40" s="24"/>
      <c r="AY40" s="24"/>
      <c r="AZ40" s="24">
        <v>0</v>
      </c>
    </row>
    <row r="41" spans="20:53" x14ac:dyDescent="0.35">
      <c r="T41" t="s">
        <v>20</v>
      </c>
      <c r="U41">
        <v>2020</v>
      </c>
      <c r="V41">
        <v>8</v>
      </c>
      <c r="W41" s="24"/>
      <c r="X41" s="24">
        <v>0</v>
      </c>
      <c r="Y41" s="24"/>
      <c r="Z41" s="24"/>
      <c r="AA41" s="24"/>
      <c r="AB41" s="24"/>
      <c r="AC41" s="24"/>
      <c r="AD41" s="24"/>
      <c r="AE41" s="24">
        <v>0</v>
      </c>
      <c r="AO41">
        <v>7</v>
      </c>
      <c r="AP41" s="71">
        <v>44027</v>
      </c>
      <c r="AQ41" t="s">
        <v>27</v>
      </c>
      <c r="AR41" s="24">
        <v>0</v>
      </c>
      <c r="AS41" s="24"/>
      <c r="AT41" s="24"/>
      <c r="AU41" s="24"/>
      <c r="AV41" s="24"/>
      <c r="AW41" s="24"/>
      <c r="AX41" s="24"/>
      <c r="AY41" s="24"/>
      <c r="AZ41" s="24">
        <v>0</v>
      </c>
    </row>
    <row r="42" spans="20:53" x14ac:dyDescent="0.35">
      <c r="V42">
        <v>9</v>
      </c>
      <c r="W42" s="24"/>
      <c r="X42" s="24">
        <v>0</v>
      </c>
      <c r="Y42" s="24"/>
      <c r="Z42" s="24"/>
      <c r="AA42" s="24"/>
      <c r="AB42" s="24"/>
      <c r="AC42" s="24"/>
      <c r="AD42" s="24"/>
      <c r="AE42" s="24">
        <v>0</v>
      </c>
      <c r="AO42">
        <v>8</v>
      </c>
      <c r="AP42" s="71">
        <v>44055</v>
      </c>
      <c r="AQ42" t="s">
        <v>37</v>
      </c>
      <c r="AR42" s="24">
        <v>0</v>
      </c>
      <c r="AS42" s="24"/>
      <c r="AT42" s="24"/>
      <c r="AU42" s="24"/>
      <c r="AV42" s="24"/>
      <c r="AW42" s="24"/>
      <c r="AX42" s="24"/>
      <c r="AY42" s="24"/>
      <c r="AZ42" s="24">
        <v>0</v>
      </c>
    </row>
    <row r="43" spans="20:53" x14ac:dyDescent="0.35">
      <c r="V43">
        <v>10</v>
      </c>
      <c r="W43" s="24"/>
      <c r="X43" s="24">
        <v>0</v>
      </c>
      <c r="Y43" s="24"/>
      <c r="Z43" s="24"/>
      <c r="AA43" s="24"/>
      <c r="AB43" s="24"/>
      <c r="AC43" s="24"/>
      <c r="AD43" s="24"/>
      <c r="AE43" s="24">
        <v>0</v>
      </c>
      <c r="AP43" s="71">
        <v>44056</v>
      </c>
      <c r="AQ43" t="s">
        <v>38</v>
      </c>
      <c r="AR43" s="24">
        <v>0</v>
      </c>
      <c r="AS43" s="24"/>
      <c r="AT43" s="24"/>
      <c r="AU43" s="24"/>
      <c r="AV43" s="24"/>
      <c r="AW43" s="24"/>
      <c r="AX43" s="24"/>
      <c r="AY43" s="24"/>
      <c r="AZ43" s="24">
        <v>0</v>
      </c>
    </row>
    <row r="44" spans="20:53" x14ac:dyDescent="0.35">
      <c r="V44">
        <v>11</v>
      </c>
      <c r="W44" s="24"/>
      <c r="X44" s="24">
        <v>0</v>
      </c>
      <c r="Y44" s="24"/>
      <c r="Z44" s="24"/>
      <c r="AA44" s="24"/>
      <c r="AB44" s="24"/>
      <c r="AC44" s="24"/>
      <c r="AD44" s="24"/>
      <c r="AE44" s="24">
        <v>0</v>
      </c>
      <c r="AP44" s="71">
        <v>44068</v>
      </c>
      <c r="AQ44" t="s">
        <v>58</v>
      </c>
      <c r="AR44" s="24">
        <v>0</v>
      </c>
      <c r="AS44" s="24"/>
      <c r="AT44" s="24"/>
      <c r="AU44" s="24"/>
      <c r="AV44" s="24"/>
      <c r="AW44" s="24"/>
      <c r="AX44" s="24"/>
      <c r="AY44" s="24"/>
      <c r="AZ44" s="24">
        <v>0</v>
      </c>
    </row>
    <row r="45" spans="20:53" x14ac:dyDescent="0.35">
      <c r="V45">
        <v>12</v>
      </c>
      <c r="W45" s="24"/>
      <c r="X45" s="24">
        <v>0</v>
      </c>
      <c r="Y45" s="24"/>
      <c r="Z45" s="24"/>
      <c r="AA45" s="24"/>
      <c r="AB45" s="24"/>
      <c r="AC45" s="24"/>
      <c r="AD45" s="24"/>
      <c r="AE45" s="24">
        <v>0</v>
      </c>
      <c r="AO45">
        <v>9</v>
      </c>
      <c r="AP45" s="71">
        <v>44076</v>
      </c>
      <c r="AQ45" t="s">
        <v>70</v>
      </c>
      <c r="AR45" s="24">
        <v>0</v>
      </c>
      <c r="AS45" s="24"/>
      <c r="AT45" s="24"/>
      <c r="AU45" s="24"/>
      <c r="AV45" s="24"/>
      <c r="AW45" s="24"/>
      <c r="AX45" s="24"/>
      <c r="AY45" s="24"/>
      <c r="AZ45" s="24">
        <v>0</v>
      </c>
    </row>
    <row r="46" spans="20:53" x14ac:dyDescent="0.35">
      <c r="U46">
        <v>2021</v>
      </c>
      <c r="V46">
        <v>1</v>
      </c>
      <c r="W46" s="24">
        <v>0</v>
      </c>
      <c r="X46" s="24">
        <v>0</v>
      </c>
      <c r="Y46" s="24"/>
      <c r="Z46" s="24"/>
      <c r="AA46" s="24"/>
      <c r="AB46" s="24"/>
      <c r="AC46" s="24"/>
      <c r="AD46" s="24"/>
      <c r="AE46" s="24">
        <v>0</v>
      </c>
      <c r="AP46" s="71">
        <v>44079</v>
      </c>
      <c r="AQ46" t="s">
        <v>95</v>
      </c>
      <c r="AR46" s="24">
        <v>0</v>
      </c>
      <c r="AS46" s="24"/>
      <c r="AT46" s="24"/>
      <c r="AU46" s="24"/>
      <c r="AV46" s="24"/>
      <c r="AW46" s="24"/>
      <c r="AX46" s="24"/>
      <c r="AY46" s="24"/>
      <c r="AZ46" s="24">
        <v>0</v>
      </c>
    </row>
    <row r="47" spans="20:53" x14ac:dyDescent="0.35">
      <c r="V47">
        <v>2</v>
      </c>
      <c r="W47" s="24"/>
      <c r="X47" s="24">
        <v>0</v>
      </c>
      <c r="Y47" s="24"/>
      <c r="Z47" s="24"/>
      <c r="AA47" s="24"/>
      <c r="AB47" s="24"/>
      <c r="AC47" s="24"/>
      <c r="AD47" s="24"/>
      <c r="AE47" s="24">
        <v>0</v>
      </c>
      <c r="AP47" s="71">
        <v>44091</v>
      </c>
      <c r="AQ47" t="s">
        <v>104</v>
      </c>
      <c r="AR47" s="24">
        <v>0</v>
      </c>
      <c r="AS47" s="24"/>
      <c r="AT47" s="24"/>
      <c r="AU47" s="24"/>
      <c r="AV47" s="24"/>
      <c r="AW47" s="24"/>
      <c r="AX47" s="24"/>
      <c r="AY47" s="24"/>
      <c r="AZ47" s="24">
        <v>0</v>
      </c>
    </row>
    <row r="48" spans="20:53" x14ac:dyDescent="0.35">
      <c r="V48">
        <v>3</v>
      </c>
      <c r="W48" s="24"/>
      <c r="X48" s="24">
        <v>0</v>
      </c>
      <c r="Y48" s="24"/>
      <c r="Z48" s="24"/>
      <c r="AA48" s="24"/>
      <c r="AB48" s="24"/>
      <c r="AC48" s="24"/>
      <c r="AD48" s="24"/>
      <c r="AE48" s="24">
        <v>0</v>
      </c>
      <c r="AP48" s="71">
        <v>44097</v>
      </c>
      <c r="AQ48" t="s">
        <v>107</v>
      </c>
      <c r="AR48" s="24">
        <v>0</v>
      </c>
      <c r="AS48" s="24"/>
      <c r="AT48" s="24"/>
      <c r="AU48" s="24"/>
      <c r="AV48" s="24"/>
      <c r="AW48" s="24"/>
      <c r="AX48" s="24"/>
      <c r="AY48" s="24"/>
      <c r="AZ48" s="24">
        <v>0</v>
      </c>
    </row>
    <row r="49" spans="20:52" x14ac:dyDescent="0.35">
      <c r="V49">
        <v>5</v>
      </c>
      <c r="W49" s="24"/>
      <c r="X49" s="24">
        <v>0</v>
      </c>
      <c r="Y49" s="24"/>
      <c r="Z49" s="24"/>
      <c r="AA49" s="24"/>
      <c r="AB49" s="24"/>
      <c r="AC49" s="24"/>
      <c r="AD49" s="24"/>
      <c r="AE49" s="24">
        <v>0</v>
      </c>
      <c r="AP49" s="71">
        <v>44100</v>
      </c>
      <c r="AQ49" t="s">
        <v>109</v>
      </c>
      <c r="AR49" s="24">
        <v>0</v>
      </c>
      <c r="AS49" s="24"/>
      <c r="AT49" s="24"/>
      <c r="AU49" s="24"/>
      <c r="AV49" s="24"/>
      <c r="AW49" s="24"/>
      <c r="AX49" s="24"/>
      <c r="AY49" s="24"/>
      <c r="AZ49" s="24">
        <v>0</v>
      </c>
    </row>
    <row r="50" spans="20:52" x14ac:dyDescent="0.35">
      <c r="V50">
        <v>10</v>
      </c>
      <c r="W50" s="24"/>
      <c r="X50" s="24">
        <v>0</v>
      </c>
      <c r="Y50" s="24"/>
      <c r="Z50" s="24"/>
      <c r="AA50" s="24"/>
      <c r="AB50" s="24"/>
      <c r="AC50" s="24"/>
      <c r="AD50" s="24"/>
      <c r="AE50" s="24">
        <v>0</v>
      </c>
      <c r="AO50">
        <v>10</v>
      </c>
      <c r="AP50" s="71">
        <v>44116</v>
      </c>
      <c r="AQ50" t="s">
        <v>120</v>
      </c>
      <c r="AR50" s="24">
        <v>0</v>
      </c>
      <c r="AS50" s="24"/>
      <c r="AT50" s="24"/>
      <c r="AU50" s="24"/>
      <c r="AV50" s="24"/>
      <c r="AW50" s="24"/>
      <c r="AX50" s="24"/>
      <c r="AY50" s="24"/>
      <c r="AZ50" s="24">
        <v>0</v>
      </c>
    </row>
    <row r="51" spans="20:52" x14ac:dyDescent="0.35">
      <c r="V51">
        <v>11</v>
      </c>
      <c r="W51" s="24"/>
      <c r="X51" s="24">
        <v>0</v>
      </c>
      <c r="Y51" s="24"/>
      <c r="Z51" s="24"/>
      <c r="AA51" s="24"/>
      <c r="AB51" s="24"/>
      <c r="AC51" s="24"/>
      <c r="AD51" s="24"/>
      <c r="AE51" s="24">
        <v>0</v>
      </c>
      <c r="AP51" s="71">
        <v>44123</v>
      </c>
      <c r="AQ51" t="s">
        <v>126</v>
      </c>
      <c r="AR51" s="24">
        <v>0</v>
      </c>
      <c r="AS51" s="24"/>
      <c r="AT51" s="24"/>
      <c r="AU51" s="24"/>
      <c r="AV51" s="24"/>
      <c r="AW51" s="24"/>
      <c r="AX51" s="24"/>
      <c r="AY51" s="24"/>
      <c r="AZ51" s="24">
        <v>0</v>
      </c>
    </row>
    <row r="52" spans="20:52" x14ac:dyDescent="0.35">
      <c r="V52">
        <v>12</v>
      </c>
      <c r="W52" s="24"/>
      <c r="X52" s="24">
        <v>0</v>
      </c>
      <c r="Y52" s="24"/>
      <c r="Z52" s="24"/>
      <c r="AA52" s="24"/>
      <c r="AB52" s="24"/>
      <c r="AC52" s="24"/>
      <c r="AD52" s="24"/>
      <c r="AE52" s="24">
        <v>0</v>
      </c>
      <c r="AP52" s="71">
        <v>44135</v>
      </c>
      <c r="AQ52" t="s">
        <v>152</v>
      </c>
      <c r="AR52" s="24">
        <v>0</v>
      </c>
      <c r="AS52" s="24"/>
      <c r="AT52" s="24"/>
      <c r="AU52" s="24"/>
      <c r="AV52" s="24"/>
      <c r="AW52" s="24"/>
      <c r="AX52" s="24"/>
      <c r="AY52" s="24"/>
      <c r="AZ52" s="24">
        <v>0</v>
      </c>
    </row>
    <row r="53" spans="20:52" x14ac:dyDescent="0.35">
      <c r="U53">
        <v>2022</v>
      </c>
      <c r="V53">
        <v>1</v>
      </c>
      <c r="W53" s="24"/>
      <c r="X53" s="24">
        <v>0</v>
      </c>
      <c r="Y53" s="24"/>
      <c r="Z53" s="24"/>
      <c r="AA53" s="24"/>
      <c r="AB53" s="24"/>
      <c r="AC53" s="24"/>
      <c r="AD53" s="24"/>
      <c r="AE53" s="24">
        <v>0</v>
      </c>
      <c r="AO53">
        <v>11</v>
      </c>
      <c r="AP53" s="71">
        <v>44145</v>
      </c>
      <c r="AQ53" t="s">
        <v>158</v>
      </c>
      <c r="AR53" s="24">
        <v>0</v>
      </c>
      <c r="AS53" s="24"/>
      <c r="AT53" s="24"/>
      <c r="AU53" s="24"/>
      <c r="AV53" s="24"/>
      <c r="AW53" s="24"/>
      <c r="AX53" s="24"/>
      <c r="AY53" s="24"/>
      <c r="AZ53" s="24">
        <v>0</v>
      </c>
    </row>
    <row r="54" spans="20:52" x14ac:dyDescent="0.35">
      <c r="V54">
        <v>2</v>
      </c>
      <c r="W54" s="24"/>
      <c r="X54" s="24">
        <v>0</v>
      </c>
      <c r="Y54" s="24"/>
      <c r="Z54" s="24"/>
      <c r="AA54" s="24"/>
      <c r="AB54" s="24"/>
      <c r="AC54" s="24"/>
      <c r="AD54" s="24"/>
      <c r="AE54" s="24">
        <v>0</v>
      </c>
      <c r="AP54" s="71">
        <v>44153</v>
      </c>
      <c r="AQ54" t="s">
        <v>170</v>
      </c>
      <c r="AR54" s="24">
        <v>0</v>
      </c>
      <c r="AS54" s="24"/>
      <c r="AT54" s="24"/>
      <c r="AU54" s="24"/>
      <c r="AV54" s="24"/>
      <c r="AW54" s="24"/>
      <c r="AX54" s="24"/>
      <c r="AY54" s="24"/>
      <c r="AZ54" s="24">
        <v>0</v>
      </c>
    </row>
    <row r="55" spans="20:52" x14ac:dyDescent="0.35">
      <c r="V55">
        <v>4</v>
      </c>
      <c r="W55" s="24"/>
      <c r="X55" s="24">
        <v>7586</v>
      </c>
      <c r="Y55" s="24"/>
      <c r="Z55" s="24"/>
      <c r="AA55" s="24"/>
      <c r="AB55" s="24"/>
      <c r="AC55" s="24"/>
      <c r="AD55" s="24"/>
      <c r="AE55" s="24">
        <v>7586</v>
      </c>
      <c r="AP55" s="71">
        <v>44159</v>
      </c>
      <c r="AQ55" t="s">
        <v>171</v>
      </c>
      <c r="AR55" s="24">
        <v>0</v>
      </c>
      <c r="AS55" s="24"/>
      <c r="AT55" s="24"/>
      <c r="AU55" s="24"/>
      <c r="AV55" s="24"/>
      <c r="AW55" s="24"/>
      <c r="AX55" s="24"/>
      <c r="AY55" s="24"/>
      <c r="AZ55" s="24">
        <v>0</v>
      </c>
    </row>
    <row r="56" spans="20:52" x14ac:dyDescent="0.35">
      <c r="T56" s="46" t="s">
        <v>140</v>
      </c>
      <c r="U56" s="46"/>
      <c r="V56" s="46"/>
      <c r="W56" s="47">
        <v>0</v>
      </c>
      <c r="X56" s="47">
        <v>7586</v>
      </c>
      <c r="Y56" s="47"/>
      <c r="Z56" s="47"/>
      <c r="AA56" s="47"/>
      <c r="AB56" s="47"/>
      <c r="AC56" s="47"/>
      <c r="AD56" s="47"/>
      <c r="AE56" s="47">
        <v>7586</v>
      </c>
      <c r="AP56" s="71">
        <v>44162</v>
      </c>
      <c r="AQ56" t="s">
        <v>186</v>
      </c>
      <c r="AR56" s="24">
        <v>0</v>
      </c>
      <c r="AS56" s="24"/>
      <c r="AT56" s="24"/>
      <c r="AU56" s="24"/>
      <c r="AV56" s="24"/>
      <c r="AW56" s="24"/>
      <c r="AX56" s="24"/>
      <c r="AY56" s="24"/>
      <c r="AZ56" s="24">
        <v>0</v>
      </c>
    </row>
    <row r="57" spans="20:52" x14ac:dyDescent="0.35">
      <c r="T57" t="s">
        <v>43</v>
      </c>
      <c r="U57">
        <v>2020</v>
      </c>
      <c r="V57">
        <v>8</v>
      </c>
      <c r="W57" s="24">
        <v>0</v>
      </c>
      <c r="X57" s="24"/>
      <c r="Y57" s="24"/>
      <c r="Z57" s="24"/>
      <c r="AA57" s="24"/>
      <c r="AB57" s="24"/>
      <c r="AC57" s="24"/>
      <c r="AD57" s="24"/>
      <c r="AE57" s="24">
        <v>0</v>
      </c>
      <c r="AO57">
        <v>12</v>
      </c>
      <c r="AP57" s="71">
        <v>44180</v>
      </c>
      <c r="AQ57" t="s">
        <v>215</v>
      </c>
      <c r="AR57" s="24">
        <v>0</v>
      </c>
      <c r="AS57" s="24"/>
      <c r="AT57" s="24"/>
      <c r="AU57" s="24"/>
      <c r="AV57" s="24"/>
      <c r="AW57" s="24"/>
      <c r="AX57" s="24"/>
      <c r="AY57" s="24"/>
      <c r="AZ57" s="24">
        <v>0</v>
      </c>
    </row>
    <row r="58" spans="20:52" x14ac:dyDescent="0.35">
      <c r="V58">
        <v>11</v>
      </c>
      <c r="W58" s="24">
        <v>0</v>
      </c>
      <c r="X58" s="24"/>
      <c r="Y58" s="24"/>
      <c r="Z58" s="24"/>
      <c r="AA58" s="24"/>
      <c r="AB58" s="24"/>
      <c r="AC58" s="24"/>
      <c r="AD58" s="24"/>
      <c r="AE58" s="24">
        <v>0</v>
      </c>
      <c r="AN58">
        <v>2021</v>
      </c>
      <c r="AO58">
        <v>1</v>
      </c>
      <c r="AP58" s="71">
        <v>44225</v>
      </c>
      <c r="AQ58" t="s">
        <v>258</v>
      </c>
      <c r="AR58" s="24">
        <v>0</v>
      </c>
      <c r="AS58" s="24"/>
      <c r="AT58" s="24"/>
      <c r="AU58" s="24"/>
      <c r="AV58" s="24"/>
      <c r="AW58" s="24"/>
      <c r="AX58" s="24"/>
      <c r="AY58" s="24"/>
      <c r="AZ58" s="24">
        <v>0</v>
      </c>
    </row>
    <row r="59" spans="20:52" x14ac:dyDescent="0.35">
      <c r="U59">
        <v>2021</v>
      </c>
      <c r="V59">
        <v>10</v>
      </c>
      <c r="W59" s="24">
        <v>0</v>
      </c>
      <c r="X59" s="24"/>
      <c r="Y59" s="24"/>
      <c r="Z59" s="24"/>
      <c r="AA59" s="24"/>
      <c r="AB59" s="24"/>
      <c r="AC59" s="24"/>
      <c r="AD59" s="24"/>
      <c r="AE59" s="24">
        <v>0</v>
      </c>
      <c r="AO59">
        <v>2</v>
      </c>
      <c r="AP59" s="71">
        <v>44246</v>
      </c>
      <c r="AQ59" t="s">
        <v>279</v>
      </c>
      <c r="AR59" s="24">
        <v>0</v>
      </c>
      <c r="AS59" s="24"/>
      <c r="AT59" s="24"/>
      <c r="AU59" s="24"/>
      <c r="AV59" s="24"/>
      <c r="AW59" s="24"/>
      <c r="AX59" s="24"/>
      <c r="AY59" s="24"/>
      <c r="AZ59" s="24">
        <v>0</v>
      </c>
    </row>
    <row r="60" spans="20:52" x14ac:dyDescent="0.35">
      <c r="U60">
        <v>2022</v>
      </c>
      <c r="V60">
        <v>1</v>
      </c>
      <c r="W60" s="24">
        <v>0</v>
      </c>
      <c r="X60" s="24"/>
      <c r="Y60" s="24"/>
      <c r="Z60" s="24"/>
      <c r="AA60" s="24"/>
      <c r="AB60" s="24"/>
      <c r="AC60" s="24"/>
      <c r="AD60" s="24"/>
      <c r="AE60" s="24">
        <v>0</v>
      </c>
      <c r="AO60">
        <v>5</v>
      </c>
      <c r="AP60" s="71">
        <v>44323</v>
      </c>
      <c r="AQ60" t="s">
        <v>344</v>
      </c>
      <c r="AR60" s="24">
        <v>0</v>
      </c>
      <c r="AS60" s="24"/>
      <c r="AT60" s="24"/>
      <c r="AU60" s="24"/>
      <c r="AV60" s="24"/>
      <c r="AW60" s="24"/>
      <c r="AX60" s="24"/>
      <c r="AY60" s="24"/>
      <c r="AZ60" s="24">
        <v>0</v>
      </c>
    </row>
    <row r="61" spans="20:52" x14ac:dyDescent="0.35">
      <c r="V61">
        <v>2</v>
      </c>
      <c r="W61" s="24">
        <v>175</v>
      </c>
      <c r="X61" s="24"/>
      <c r="Y61" s="24"/>
      <c r="Z61" s="24"/>
      <c r="AA61" s="24"/>
      <c r="AB61" s="24"/>
      <c r="AC61" s="24"/>
      <c r="AD61" s="24"/>
      <c r="AE61" s="24">
        <v>175</v>
      </c>
      <c r="AO61">
        <v>9</v>
      </c>
      <c r="AP61" s="71">
        <v>44464</v>
      </c>
      <c r="AQ61" t="s">
        <v>382</v>
      </c>
      <c r="AR61" s="24">
        <v>0</v>
      </c>
      <c r="AS61" s="24"/>
      <c r="AT61" s="24"/>
      <c r="AU61" s="24"/>
      <c r="AV61" s="24"/>
      <c r="AW61" s="24"/>
      <c r="AX61" s="24"/>
      <c r="AY61" s="24"/>
      <c r="AZ61" s="24">
        <v>0</v>
      </c>
    </row>
    <row r="62" spans="20:52" x14ac:dyDescent="0.35">
      <c r="T62" s="46" t="s">
        <v>141</v>
      </c>
      <c r="U62" s="46"/>
      <c r="V62" s="46"/>
      <c r="W62" s="47">
        <v>175</v>
      </c>
      <c r="X62" s="47"/>
      <c r="Y62" s="47"/>
      <c r="Z62" s="47"/>
      <c r="AA62" s="47"/>
      <c r="AB62" s="47"/>
      <c r="AC62" s="47"/>
      <c r="AD62" s="47"/>
      <c r="AE62" s="47">
        <v>175</v>
      </c>
      <c r="AO62">
        <v>10</v>
      </c>
      <c r="AP62" s="71">
        <v>44495</v>
      </c>
      <c r="AQ62" t="s">
        <v>450</v>
      </c>
      <c r="AR62" s="24">
        <v>0</v>
      </c>
      <c r="AS62" s="24"/>
      <c r="AT62" s="24"/>
      <c r="AU62" s="24"/>
      <c r="AV62" s="24"/>
      <c r="AW62" s="24"/>
      <c r="AX62" s="24"/>
      <c r="AY62" s="24"/>
      <c r="AZ62" s="24">
        <v>0</v>
      </c>
    </row>
    <row r="63" spans="20:52" x14ac:dyDescent="0.35">
      <c r="T63" t="s">
        <v>23</v>
      </c>
      <c r="U63">
        <v>2020</v>
      </c>
      <c r="V63">
        <v>10</v>
      </c>
      <c r="W63" s="24"/>
      <c r="X63" s="24"/>
      <c r="Y63" s="24"/>
      <c r="Z63" s="24">
        <v>0</v>
      </c>
      <c r="AA63" s="24"/>
      <c r="AB63" s="24"/>
      <c r="AC63" s="24"/>
      <c r="AD63" s="24"/>
      <c r="AE63" s="24">
        <v>0</v>
      </c>
      <c r="AO63">
        <v>12</v>
      </c>
      <c r="AP63" s="71">
        <v>44558</v>
      </c>
      <c r="AQ63" t="s">
        <v>541</v>
      </c>
      <c r="AR63" s="24">
        <v>0</v>
      </c>
      <c r="AS63" s="24"/>
      <c r="AT63" s="24"/>
      <c r="AU63" s="24"/>
      <c r="AV63" s="24"/>
      <c r="AW63" s="24"/>
      <c r="AX63" s="24"/>
      <c r="AY63" s="24"/>
      <c r="AZ63" s="24">
        <v>0</v>
      </c>
    </row>
    <row r="64" spans="20:52" x14ac:dyDescent="0.35">
      <c r="V64">
        <v>11</v>
      </c>
      <c r="W64" s="24"/>
      <c r="X64" s="24"/>
      <c r="Y64" s="24"/>
      <c r="Z64" s="24">
        <v>0</v>
      </c>
      <c r="AA64" s="24"/>
      <c r="AB64" s="24"/>
      <c r="AC64" s="24"/>
      <c r="AD64" s="24"/>
      <c r="AE64" s="24">
        <v>0</v>
      </c>
      <c r="AO64">
        <v>4</v>
      </c>
      <c r="AP64" s="71">
        <v>44295</v>
      </c>
      <c r="AQ64" t="s">
        <v>333</v>
      </c>
      <c r="AR64" s="24">
        <v>0</v>
      </c>
      <c r="AS64" s="24"/>
      <c r="AT64" s="24"/>
      <c r="AU64" s="24"/>
      <c r="AV64" s="24"/>
      <c r="AW64" s="24"/>
      <c r="AX64" s="24"/>
      <c r="AY64" s="24"/>
      <c r="AZ64" s="24">
        <v>0</v>
      </c>
    </row>
    <row r="65" spans="20:52" x14ac:dyDescent="0.35">
      <c r="V65">
        <v>12</v>
      </c>
      <c r="W65" s="24"/>
      <c r="X65" s="24"/>
      <c r="Y65" s="24"/>
      <c r="Z65" s="24">
        <v>0</v>
      </c>
      <c r="AA65" s="24"/>
      <c r="AB65" s="24"/>
      <c r="AC65" s="24"/>
      <c r="AD65" s="24"/>
      <c r="AE65" s="24">
        <v>0</v>
      </c>
      <c r="AN65">
        <v>2019</v>
      </c>
      <c r="AO65">
        <v>12</v>
      </c>
      <c r="AP65" s="71">
        <v>43822</v>
      </c>
      <c r="AQ65" t="s">
        <v>317</v>
      </c>
      <c r="AR65" s="24">
        <v>0</v>
      </c>
      <c r="AS65" s="24"/>
      <c r="AT65" s="24"/>
      <c r="AU65" s="24"/>
      <c r="AV65" s="24"/>
      <c r="AW65" s="24"/>
      <c r="AX65" s="24"/>
      <c r="AY65" s="24"/>
      <c r="AZ65" s="24">
        <v>0</v>
      </c>
    </row>
    <row r="66" spans="20:52" x14ac:dyDescent="0.35">
      <c r="U66">
        <v>2021</v>
      </c>
      <c r="V66">
        <v>1</v>
      </c>
      <c r="W66" s="24"/>
      <c r="X66" s="24"/>
      <c r="Y66" s="24"/>
      <c r="Z66" s="24">
        <v>0</v>
      </c>
      <c r="AA66" s="24"/>
      <c r="AB66" s="24"/>
      <c r="AC66" s="24"/>
      <c r="AD66" s="24"/>
      <c r="AE66" s="24">
        <v>0</v>
      </c>
      <c r="AM66" s="46" t="s">
        <v>139</v>
      </c>
      <c r="AN66" s="46"/>
      <c r="AO66" s="46"/>
      <c r="AP66" s="46"/>
      <c r="AQ66" s="46"/>
      <c r="AR66" s="47">
        <v>0</v>
      </c>
      <c r="AS66" s="47"/>
      <c r="AT66" s="47"/>
      <c r="AU66" s="47"/>
      <c r="AV66" s="47"/>
      <c r="AW66" s="47"/>
      <c r="AX66" s="47"/>
      <c r="AY66" s="47"/>
      <c r="AZ66" s="47">
        <v>0</v>
      </c>
    </row>
    <row r="67" spans="20:52" x14ac:dyDescent="0.35">
      <c r="V67">
        <v>2</v>
      </c>
      <c r="W67" s="24"/>
      <c r="X67" s="24"/>
      <c r="Y67" s="24"/>
      <c r="Z67" s="24">
        <v>0</v>
      </c>
      <c r="AA67" s="24"/>
      <c r="AB67" s="24"/>
      <c r="AC67" s="24"/>
      <c r="AD67" s="24"/>
      <c r="AE67" s="24">
        <v>0</v>
      </c>
      <c r="AM67" t="s">
        <v>20</v>
      </c>
      <c r="AN67">
        <v>2020</v>
      </c>
      <c r="AO67">
        <v>8</v>
      </c>
      <c r="AP67" s="71">
        <v>44004</v>
      </c>
      <c r="AQ67" t="s">
        <v>18</v>
      </c>
      <c r="AR67" s="24"/>
      <c r="AS67" s="24">
        <v>0</v>
      </c>
      <c r="AT67" s="24"/>
      <c r="AU67" s="24"/>
      <c r="AV67" s="24"/>
      <c r="AW67" s="24"/>
      <c r="AX67" s="24"/>
      <c r="AY67" s="24"/>
      <c r="AZ67" s="24">
        <v>0</v>
      </c>
    </row>
    <row r="68" spans="20:52" x14ac:dyDescent="0.35">
      <c r="V68">
        <v>6</v>
      </c>
      <c r="W68" s="24"/>
      <c r="X68" s="24"/>
      <c r="Y68" s="24"/>
      <c r="Z68" s="24"/>
      <c r="AA68" s="24">
        <v>0</v>
      </c>
      <c r="AB68" s="24"/>
      <c r="AC68" s="24"/>
      <c r="AD68" s="24"/>
      <c r="AE68" s="24">
        <v>0</v>
      </c>
      <c r="AP68" s="71">
        <v>44026</v>
      </c>
      <c r="AQ68" t="s">
        <v>26</v>
      </c>
      <c r="AR68" s="24"/>
      <c r="AS68" s="24">
        <v>0</v>
      </c>
      <c r="AT68" s="24"/>
      <c r="AU68" s="24"/>
      <c r="AV68" s="24"/>
      <c r="AW68" s="24"/>
      <c r="AX68" s="24"/>
      <c r="AY68" s="24"/>
      <c r="AZ68" s="24">
        <v>0</v>
      </c>
    </row>
    <row r="69" spans="20:52" x14ac:dyDescent="0.35">
      <c r="V69">
        <v>7</v>
      </c>
      <c r="W69" s="24"/>
      <c r="X69" s="24"/>
      <c r="Y69" s="24"/>
      <c r="Z69" s="24"/>
      <c r="AA69" s="24">
        <v>0</v>
      </c>
      <c r="AB69" s="24"/>
      <c r="AC69" s="24"/>
      <c r="AD69" s="24"/>
      <c r="AE69" s="24">
        <v>0</v>
      </c>
      <c r="AO69">
        <v>9</v>
      </c>
      <c r="AP69" s="71">
        <v>44053</v>
      </c>
      <c r="AQ69" t="s">
        <v>36</v>
      </c>
      <c r="AR69" s="24"/>
      <c r="AS69" s="24">
        <v>0</v>
      </c>
      <c r="AT69" s="24"/>
      <c r="AU69" s="24"/>
      <c r="AV69" s="24"/>
      <c r="AW69" s="24"/>
      <c r="AX69" s="24"/>
      <c r="AY69" s="24"/>
      <c r="AZ69" s="24">
        <v>0</v>
      </c>
    </row>
    <row r="70" spans="20:52" x14ac:dyDescent="0.35">
      <c r="V70">
        <v>8</v>
      </c>
      <c r="W70" s="24"/>
      <c r="X70" s="24"/>
      <c r="Y70" s="24"/>
      <c r="Z70" s="24"/>
      <c r="AA70" s="24">
        <v>0</v>
      </c>
      <c r="AB70" s="24"/>
      <c r="AC70" s="24"/>
      <c r="AD70" s="24"/>
      <c r="AE70" s="24">
        <v>0</v>
      </c>
      <c r="AO70">
        <v>10</v>
      </c>
      <c r="AP70" s="71">
        <v>44062</v>
      </c>
      <c r="AQ70" t="s">
        <v>40</v>
      </c>
      <c r="AR70" s="24"/>
      <c r="AS70" s="24">
        <v>0</v>
      </c>
      <c r="AT70" s="24"/>
      <c r="AU70" s="24"/>
      <c r="AV70" s="24"/>
      <c r="AW70" s="24"/>
      <c r="AX70" s="24"/>
      <c r="AY70" s="24"/>
      <c r="AZ70" s="24">
        <v>0</v>
      </c>
    </row>
    <row r="71" spans="20:52" x14ac:dyDescent="0.35">
      <c r="V71">
        <v>12</v>
      </c>
      <c r="W71" s="24"/>
      <c r="X71" s="24"/>
      <c r="Y71" s="24"/>
      <c r="Z71" s="24"/>
      <c r="AA71" s="24">
        <v>0</v>
      </c>
      <c r="AB71" s="24"/>
      <c r="AC71" s="24"/>
      <c r="AD71" s="24"/>
      <c r="AE71" s="24">
        <v>0</v>
      </c>
      <c r="AP71" s="71">
        <v>44067</v>
      </c>
      <c r="AQ71" t="s">
        <v>55</v>
      </c>
      <c r="AR71" s="24"/>
      <c r="AS71" s="24">
        <v>0</v>
      </c>
      <c r="AT71" s="24"/>
      <c r="AU71" s="24"/>
      <c r="AV71" s="24"/>
      <c r="AW71" s="24"/>
      <c r="AX71" s="24"/>
      <c r="AY71" s="24"/>
      <c r="AZ71" s="24">
        <v>0</v>
      </c>
    </row>
    <row r="72" spans="20:52" x14ac:dyDescent="0.35">
      <c r="V72">
        <v>4</v>
      </c>
      <c r="W72" s="24"/>
      <c r="X72" s="24"/>
      <c r="Y72" s="24"/>
      <c r="Z72" s="24"/>
      <c r="AA72" s="24">
        <v>0</v>
      </c>
      <c r="AB72" s="24"/>
      <c r="AC72" s="24"/>
      <c r="AD72" s="24"/>
      <c r="AE72" s="24">
        <v>0</v>
      </c>
      <c r="AO72">
        <v>11</v>
      </c>
      <c r="AP72" s="71">
        <v>44109</v>
      </c>
      <c r="AQ72" t="s">
        <v>113</v>
      </c>
      <c r="AR72" s="24"/>
      <c r="AS72" s="24">
        <v>0</v>
      </c>
      <c r="AT72" s="24"/>
      <c r="AU72" s="24"/>
      <c r="AV72" s="24"/>
      <c r="AW72" s="24"/>
      <c r="AX72" s="24"/>
      <c r="AY72" s="24"/>
      <c r="AZ72" s="24">
        <v>0</v>
      </c>
    </row>
    <row r="73" spans="20:52" x14ac:dyDescent="0.35">
      <c r="U73">
        <v>2022</v>
      </c>
      <c r="V73">
        <v>1</v>
      </c>
      <c r="W73" s="24"/>
      <c r="X73" s="24"/>
      <c r="Y73" s="24"/>
      <c r="Z73" s="24"/>
      <c r="AA73" s="24">
        <v>0</v>
      </c>
      <c r="AB73" s="24"/>
      <c r="AC73" s="24"/>
      <c r="AD73" s="24"/>
      <c r="AE73" s="24">
        <v>0</v>
      </c>
      <c r="AO73">
        <v>12</v>
      </c>
      <c r="AP73" s="71">
        <v>44121</v>
      </c>
      <c r="AQ73" t="s">
        <v>122</v>
      </c>
      <c r="AR73" s="24"/>
      <c r="AS73" s="24">
        <v>0</v>
      </c>
      <c r="AT73" s="24"/>
      <c r="AU73" s="24"/>
      <c r="AV73" s="24"/>
      <c r="AW73" s="24"/>
      <c r="AX73" s="24"/>
      <c r="AY73" s="24"/>
      <c r="AZ73" s="24">
        <v>0</v>
      </c>
    </row>
    <row r="74" spans="20:52" x14ac:dyDescent="0.35">
      <c r="V74">
        <v>5</v>
      </c>
      <c r="W74" s="24"/>
      <c r="X74" s="24"/>
      <c r="Y74" s="24"/>
      <c r="Z74" s="24"/>
      <c r="AA74" s="24">
        <v>31599.5</v>
      </c>
      <c r="AB74" s="24"/>
      <c r="AC74" s="24"/>
      <c r="AD74" s="24"/>
      <c r="AE74" s="24">
        <v>31599.5</v>
      </c>
      <c r="AQ74" t="s">
        <v>124</v>
      </c>
      <c r="AR74" s="24"/>
      <c r="AS74" s="24">
        <v>0</v>
      </c>
      <c r="AT74" s="24"/>
      <c r="AU74" s="24"/>
      <c r="AV74" s="24"/>
      <c r="AW74" s="24"/>
      <c r="AX74" s="24"/>
      <c r="AY74" s="24"/>
      <c r="AZ74" s="24">
        <v>0</v>
      </c>
    </row>
    <row r="75" spans="20:52" x14ac:dyDescent="0.35">
      <c r="V75">
        <v>6</v>
      </c>
      <c r="W75" s="24"/>
      <c r="X75" s="24"/>
      <c r="Y75" s="24"/>
      <c r="Z75" s="24"/>
      <c r="AA75" s="24">
        <v>1480</v>
      </c>
      <c r="AB75" s="24"/>
      <c r="AC75" s="24"/>
      <c r="AD75" s="24"/>
      <c r="AE75" s="24">
        <v>1480</v>
      </c>
      <c r="AP75" s="71">
        <v>44130</v>
      </c>
      <c r="AQ75" t="s">
        <v>134</v>
      </c>
      <c r="AR75" s="24"/>
      <c r="AS75" s="24">
        <v>0</v>
      </c>
      <c r="AT75" s="24"/>
      <c r="AU75" s="24"/>
      <c r="AV75" s="24"/>
      <c r="AW75" s="24"/>
      <c r="AX75" s="24"/>
      <c r="AY75" s="24"/>
      <c r="AZ75" s="24">
        <v>0</v>
      </c>
    </row>
    <row r="76" spans="20:52" x14ac:dyDescent="0.35">
      <c r="V76">
        <v>4</v>
      </c>
      <c r="W76" s="24"/>
      <c r="X76" s="24"/>
      <c r="Y76" s="24"/>
      <c r="Z76" s="24"/>
      <c r="AA76" s="24">
        <v>15895.8</v>
      </c>
      <c r="AB76" s="24"/>
      <c r="AC76" s="24"/>
      <c r="AD76" s="24"/>
      <c r="AE76" s="24">
        <v>15895.8</v>
      </c>
      <c r="AN76">
        <v>2021</v>
      </c>
      <c r="AO76">
        <v>1</v>
      </c>
      <c r="AP76" s="71">
        <v>44159</v>
      </c>
      <c r="AQ76" t="s">
        <v>184</v>
      </c>
      <c r="AR76" s="24"/>
      <c r="AS76" s="24">
        <v>0</v>
      </c>
      <c r="AT76" s="24"/>
      <c r="AU76" s="24"/>
      <c r="AV76" s="24"/>
      <c r="AW76" s="24"/>
      <c r="AX76" s="24"/>
      <c r="AY76" s="24"/>
      <c r="AZ76" s="24">
        <v>0</v>
      </c>
    </row>
    <row r="77" spans="20:52" x14ac:dyDescent="0.35">
      <c r="T77" s="46" t="s">
        <v>142</v>
      </c>
      <c r="U77" s="46"/>
      <c r="V77" s="46"/>
      <c r="W77" s="47"/>
      <c r="X77" s="47"/>
      <c r="Y77" s="47"/>
      <c r="Z77" s="47">
        <v>0</v>
      </c>
      <c r="AA77" s="47">
        <v>48975.3</v>
      </c>
      <c r="AB77" s="47"/>
      <c r="AC77" s="47"/>
      <c r="AD77" s="47"/>
      <c r="AE77" s="47">
        <v>48975.3</v>
      </c>
      <c r="AP77" s="71">
        <v>44205</v>
      </c>
      <c r="AQ77" t="s">
        <v>250</v>
      </c>
      <c r="AR77" s="24">
        <v>0</v>
      </c>
      <c r="AS77" s="24"/>
      <c r="AT77" s="24"/>
      <c r="AU77" s="24"/>
      <c r="AV77" s="24"/>
      <c r="AW77" s="24"/>
      <c r="AX77" s="24"/>
      <c r="AY77" s="24"/>
      <c r="AZ77" s="24">
        <v>0</v>
      </c>
    </row>
    <row r="78" spans="20:52" x14ac:dyDescent="0.35">
      <c r="T78" t="s">
        <v>14</v>
      </c>
      <c r="U78">
        <v>2020</v>
      </c>
      <c r="V78">
        <v>6</v>
      </c>
      <c r="W78" s="24">
        <v>0</v>
      </c>
      <c r="X78" s="24"/>
      <c r="Y78" s="24"/>
      <c r="Z78" s="24"/>
      <c r="AA78" s="24"/>
      <c r="AB78" s="24"/>
      <c r="AC78" s="24"/>
      <c r="AD78" s="24"/>
      <c r="AE78" s="24">
        <v>0</v>
      </c>
      <c r="AO78">
        <v>2</v>
      </c>
      <c r="AP78" s="71">
        <v>44195</v>
      </c>
      <c r="AQ78" t="s">
        <v>221</v>
      </c>
      <c r="AR78" s="24"/>
      <c r="AS78" s="24">
        <v>0</v>
      </c>
      <c r="AT78" s="24"/>
      <c r="AU78" s="24"/>
      <c r="AV78" s="24"/>
      <c r="AW78" s="24"/>
      <c r="AX78" s="24"/>
      <c r="AY78" s="24"/>
      <c r="AZ78" s="24">
        <v>0</v>
      </c>
    </row>
    <row r="79" spans="20:52" x14ac:dyDescent="0.35">
      <c r="U79">
        <v>2021</v>
      </c>
      <c r="V79">
        <v>9</v>
      </c>
      <c r="W79" s="24">
        <v>0</v>
      </c>
      <c r="X79" s="24"/>
      <c r="Y79" s="24"/>
      <c r="Z79" s="24"/>
      <c r="AA79" s="24"/>
      <c r="AB79" s="24"/>
      <c r="AC79" s="24"/>
      <c r="AD79" s="24"/>
      <c r="AE79" s="24">
        <v>0</v>
      </c>
      <c r="AO79">
        <v>3</v>
      </c>
      <c r="AP79" s="71">
        <v>44223</v>
      </c>
      <c r="AQ79" t="s">
        <v>256</v>
      </c>
      <c r="AR79" s="24"/>
      <c r="AS79" s="24">
        <v>0</v>
      </c>
      <c r="AT79" s="24"/>
      <c r="AU79" s="24"/>
      <c r="AV79" s="24"/>
      <c r="AW79" s="24"/>
      <c r="AX79" s="24"/>
      <c r="AY79" s="24"/>
      <c r="AZ79" s="24">
        <v>0</v>
      </c>
    </row>
    <row r="80" spans="20:52" x14ac:dyDescent="0.35">
      <c r="T80" s="46" t="s">
        <v>143</v>
      </c>
      <c r="U80" s="46"/>
      <c r="V80" s="46"/>
      <c r="W80" s="47">
        <v>0</v>
      </c>
      <c r="X80" s="47"/>
      <c r="Y80" s="47"/>
      <c r="Z80" s="47"/>
      <c r="AA80" s="47"/>
      <c r="AB80" s="47"/>
      <c r="AC80" s="47"/>
      <c r="AD80" s="47"/>
      <c r="AE80" s="47">
        <v>0</v>
      </c>
      <c r="AO80">
        <v>5</v>
      </c>
      <c r="AP80" s="71">
        <v>44287</v>
      </c>
      <c r="AQ80" t="s">
        <v>329</v>
      </c>
      <c r="AR80" s="24"/>
      <c r="AS80" s="24">
        <v>0</v>
      </c>
      <c r="AT80" s="24"/>
      <c r="AU80" s="24"/>
      <c r="AV80" s="24"/>
      <c r="AW80" s="24"/>
      <c r="AX80" s="24"/>
      <c r="AY80" s="24"/>
      <c r="AZ80" s="24">
        <v>0</v>
      </c>
    </row>
    <row r="81" spans="20:52" x14ac:dyDescent="0.35">
      <c r="T81" t="s">
        <v>54</v>
      </c>
      <c r="U81">
        <v>2020</v>
      </c>
      <c r="V81">
        <v>8</v>
      </c>
      <c r="W81" s="24">
        <v>0</v>
      </c>
      <c r="X81" s="24"/>
      <c r="Y81" s="24"/>
      <c r="Z81" s="24"/>
      <c r="AA81" s="24"/>
      <c r="AB81" s="24"/>
      <c r="AC81" s="24"/>
      <c r="AD81" s="24"/>
      <c r="AE81" s="24">
        <v>0</v>
      </c>
      <c r="AQ81" t="s">
        <v>330</v>
      </c>
      <c r="AR81" s="24"/>
      <c r="AS81" s="24">
        <v>0</v>
      </c>
      <c r="AT81" s="24"/>
      <c r="AU81" s="24"/>
      <c r="AV81" s="24"/>
      <c r="AW81" s="24"/>
      <c r="AX81" s="24"/>
      <c r="AY81" s="24"/>
      <c r="AZ81" s="24">
        <v>0</v>
      </c>
    </row>
    <row r="82" spans="20:52" x14ac:dyDescent="0.35">
      <c r="V82">
        <v>9</v>
      </c>
      <c r="W82" s="24">
        <v>0</v>
      </c>
      <c r="X82" s="24"/>
      <c r="Y82" s="24"/>
      <c r="Z82" s="24"/>
      <c r="AA82" s="24"/>
      <c r="AB82" s="24"/>
      <c r="AC82" s="24"/>
      <c r="AD82" s="24"/>
      <c r="AE82" s="24">
        <v>0</v>
      </c>
      <c r="AP82" s="71">
        <v>44337</v>
      </c>
      <c r="AQ82" t="s">
        <v>347</v>
      </c>
      <c r="AR82" s="24"/>
      <c r="AS82" s="24">
        <v>0</v>
      </c>
      <c r="AT82" s="24"/>
      <c r="AU82" s="24"/>
      <c r="AV82" s="24"/>
      <c r="AW82" s="24"/>
      <c r="AX82" s="24"/>
      <c r="AY82" s="24"/>
      <c r="AZ82" s="24">
        <v>0</v>
      </c>
    </row>
    <row r="83" spans="20:52" x14ac:dyDescent="0.35">
      <c r="V83">
        <v>11</v>
      </c>
      <c r="W83" s="24">
        <v>0</v>
      </c>
      <c r="X83" s="24"/>
      <c r="Y83" s="24"/>
      <c r="Z83" s="24"/>
      <c r="AA83" s="24"/>
      <c r="AB83" s="24"/>
      <c r="AC83" s="24"/>
      <c r="AD83" s="24"/>
      <c r="AE83" s="24">
        <v>0</v>
      </c>
      <c r="AO83">
        <v>10</v>
      </c>
      <c r="AP83" s="71">
        <v>44453</v>
      </c>
      <c r="AQ83" t="s">
        <v>377</v>
      </c>
      <c r="AR83" s="24"/>
      <c r="AS83" s="24">
        <v>0</v>
      </c>
      <c r="AT83" s="24"/>
      <c r="AU83" s="24"/>
      <c r="AV83" s="24"/>
      <c r="AW83" s="24"/>
      <c r="AX83" s="24"/>
      <c r="AY83" s="24"/>
      <c r="AZ83" s="24">
        <v>0</v>
      </c>
    </row>
    <row r="84" spans="20:52" x14ac:dyDescent="0.35">
      <c r="U84">
        <v>2021</v>
      </c>
      <c r="V84">
        <v>2</v>
      </c>
      <c r="W84" s="24">
        <v>0</v>
      </c>
      <c r="X84" s="24"/>
      <c r="Y84" s="24"/>
      <c r="Z84" s="24"/>
      <c r="AA84" s="24"/>
      <c r="AB84" s="24"/>
      <c r="AC84" s="24"/>
      <c r="AD84" s="24"/>
      <c r="AE84" s="24">
        <v>0</v>
      </c>
      <c r="AO84">
        <v>11</v>
      </c>
      <c r="AP84" s="71">
        <v>44476</v>
      </c>
      <c r="AQ84" t="s">
        <v>411</v>
      </c>
      <c r="AR84" s="24"/>
      <c r="AS84" s="24">
        <v>0</v>
      </c>
      <c r="AT84" s="24"/>
      <c r="AU84" s="24"/>
      <c r="AV84" s="24"/>
      <c r="AW84" s="24"/>
      <c r="AX84" s="24"/>
      <c r="AY84" s="24"/>
      <c r="AZ84" s="24">
        <v>0</v>
      </c>
    </row>
    <row r="85" spans="20:52" x14ac:dyDescent="0.35">
      <c r="V85">
        <v>10</v>
      </c>
      <c r="W85" s="24">
        <v>0</v>
      </c>
      <c r="X85" s="24"/>
      <c r="Y85" s="24"/>
      <c r="Z85" s="24"/>
      <c r="AA85" s="24"/>
      <c r="AB85" s="24"/>
      <c r="AC85" s="24"/>
      <c r="AD85" s="24"/>
      <c r="AE85" s="24">
        <v>0</v>
      </c>
      <c r="AP85" s="71">
        <v>44477</v>
      </c>
      <c r="AQ85" t="s">
        <v>413</v>
      </c>
      <c r="AR85" s="24"/>
      <c r="AS85" s="24">
        <v>0</v>
      </c>
      <c r="AT85" s="24"/>
      <c r="AU85" s="24"/>
      <c r="AV85" s="24"/>
      <c r="AW85" s="24"/>
      <c r="AX85" s="24"/>
      <c r="AY85" s="24"/>
      <c r="AZ85" s="24">
        <v>0</v>
      </c>
    </row>
    <row r="86" spans="20:52" x14ac:dyDescent="0.35">
      <c r="V86">
        <v>11</v>
      </c>
      <c r="W86" s="24">
        <v>0</v>
      </c>
      <c r="X86" s="24"/>
      <c r="Y86" s="24"/>
      <c r="Z86" s="24"/>
      <c r="AA86" s="24"/>
      <c r="AB86" s="24"/>
      <c r="AC86" s="24"/>
      <c r="AD86" s="24"/>
      <c r="AE86" s="24">
        <v>0</v>
      </c>
      <c r="AO86">
        <v>12</v>
      </c>
      <c r="AP86" s="71">
        <v>44502</v>
      </c>
      <c r="AQ86" t="s">
        <v>466</v>
      </c>
      <c r="AR86" s="24"/>
      <c r="AS86" s="24">
        <v>0</v>
      </c>
      <c r="AT86" s="24"/>
      <c r="AU86" s="24"/>
      <c r="AV86" s="24"/>
      <c r="AW86" s="24"/>
      <c r="AX86" s="24"/>
      <c r="AY86" s="24"/>
      <c r="AZ86" s="24">
        <v>0</v>
      </c>
    </row>
    <row r="87" spans="20:52" x14ac:dyDescent="0.35">
      <c r="T87" s="46" t="s">
        <v>144</v>
      </c>
      <c r="U87" s="46"/>
      <c r="V87" s="46"/>
      <c r="W87" s="47">
        <v>0</v>
      </c>
      <c r="X87" s="47"/>
      <c r="Y87" s="47"/>
      <c r="Z87" s="47"/>
      <c r="AA87" s="47"/>
      <c r="AB87" s="47"/>
      <c r="AC87" s="47"/>
      <c r="AD87" s="47"/>
      <c r="AE87" s="47">
        <v>0</v>
      </c>
      <c r="AN87">
        <v>2022</v>
      </c>
      <c r="AO87">
        <v>1</v>
      </c>
      <c r="AP87" s="71">
        <v>44523</v>
      </c>
      <c r="AQ87" t="s">
        <v>489</v>
      </c>
      <c r="AR87" s="24"/>
      <c r="AS87" s="24">
        <v>0</v>
      </c>
      <c r="AT87" s="24"/>
      <c r="AU87" s="24"/>
      <c r="AV87" s="24"/>
      <c r="AW87" s="24"/>
      <c r="AX87" s="24"/>
      <c r="AY87" s="24"/>
      <c r="AZ87" s="24">
        <v>0</v>
      </c>
    </row>
    <row r="88" spans="20:52" x14ac:dyDescent="0.35">
      <c r="T88" t="s">
        <v>64</v>
      </c>
      <c r="U88">
        <v>2020</v>
      </c>
      <c r="V88">
        <v>12</v>
      </c>
      <c r="W88" s="24"/>
      <c r="X88" s="24"/>
      <c r="Y88" s="24"/>
      <c r="Z88" s="24">
        <v>0</v>
      </c>
      <c r="AA88" s="24"/>
      <c r="AB88" s="24"/>
      <c r="AC88" s="24"/>
      <c r="AD88" s="24"/>
      <c r="AE88" s="24">
        <v>0</v>
      </c>
      <c r="AO88">
        <v>2</v>
      </c>
      <c r="AP88" s="71">
        <v>44571</v>
      </c>
      <c r="AQ88" t="s">
        <v>560</v>
      </c>
      <c r="AR88" s="24"/>
      <c r="AS88" s="24">
        <v>0</v>
      </c>
      <c r="AT88" s="24"/>
      <c r="AU88" s="24"/>
      <c r="AV88" s="24"/>
      <c r="AW88" s="24"/>
      <c r="AX88" s="24"/>
      <c r="AY88" s="24"/>
      <c r="AZ88" s="24">
        <v>0</v>
      </c>
    </row>
    <row r="89" spans="20:52" x14ac:dyDescent="0.35">
      <c r="U89">
        <v>2021</v>
      </c>
      <c r="V89">
        <v>1</v>
      </c>
      <c r="W89" s="24">
        <v>0</v>
      </c>
      <c r="X89" s="24"/>
      <c r="Y89" s="24"/>
      <c r="Z89" s="24">
        <v>0</v>
      </c>
      <c r="AA89" s="24"/>
      <c r="AB89" s="24"/>
      <c r="AC89" s="24"/>
      <c r="AD89" s="24"/>
      <c r="AE89" s="24">
        <v>0</v>
      </c>
      <c r="AO89">
        <v>4</v>
      </c>
      <c r="AP89" s="71">
        <v>44611</v>
      </c>
      <c r="AQ89" t="s">
        <v>615</v>
      </c>
      <c r="AR89" s="24"/>
      <c r="AS89" s="24">
        <v>7271</v>
      </c>
      <c r="AT89" s="24"/>
      <c r="AU89" s="24"/>
      <c r="AV89" s="24"/>
      <c r="AW89" s="24"/>
      <c r="AX89" s="24"/>
      <c r="AY89" s="24"/>
      <c r="AZ89" s="24">
        <v>7271</v>
      </c>
    </row>
    <row r="90" spans="20:52" x14ac:dyDescent="0.35">
      <c r="V90">
        <v>2</v>
      </c>
      <c r="W90" s="24"/>
      <c r="X90" s="24"/>
      <c r="Y90" s="24"/>
      <c r="Z90" s="24">
        <v>0</v>
      </c>
      <c r="AA90" s="24"/>
      <c r="AB90" s="24"/>
      <c r="AC90" s="24"/>
      <c r="AD90" s="24"/>
      <c r="AE90" s="24">
        <v>0</v>
      </c>
      <c r="AP90" s="71">
        <v>44618</v>
      </c>
      <c r="AQ90" t="s">
        <v>621</v>
      </c>
      <c r="AR90" s="24"/>
      <c r="AS90" s="24">
        <v>315</v>
      </c>
      <c r="AT90" s="24"/>
      <c r="AU90" s="24"/>
      <c r="AV90" s="24"/>
      <c r="AW90" s="24"/>
      <c r="AX90" s="24"/>
      <c r="AY90" s="24"/>
      <c r="AZ90" s="24">
        <v>315</v>
      </c>
    </row>
    <row r="91" spans="20:52" x14ac:dyDescent="0.35">
      <c r="V91">
        <v>3</v>
      </c>
      <c r="W91" s="24"/>
      <c r="X91" s="24"/>
      <c r="Y91" s="24"/>
      <c r="Z91" s="24">
        <v>0</v>
      </c>
      <c r="AA91" s="24"/>
      <c r="AB91" s="24"/>
      <c r="AC91" s="24"/>
      <c r="AD91" s="24"/>
      <c r="AE91" s="24">
        <v>0</v>
      </c>
      <c r="AM91" s="46" t="s">
        <v>140</v>
      </c>
      <c r="AN91" s="46"/>
      <c r="AO91" s="46"/>
      <c r="AP91" s="46"/>
      <c r="AQ91" s="46"/>
      <c r="AR91" s="47">
        <v>0</v>
      </c>
      <c r="AS91" s="47">
        <v>7586</v>
      </c>
      <c r="AT91" s="47"/>
      <c r="AU91" s="47"/>
      <c r="AV91" s="47"/>
      <c r="AW91" s="47"/>
      <c r="AX91" s="47"/>
      <c r="AY91" s="47"/>
      <c r="AZ91" s="47">
        <v>7586</v>
      </c>
    </row>
    <row r="92" spans="20:52" x14ac:dyDescent="0.35">
      <c r="V92">
        <v>5</v>
      </c>
      <c r="W92" s="24"/>
      <c r="X92" s="24"/>
      <c r="Y92" s="24"/>
      <c r="Z92" s="24">
        <v>0</v>
      </c>
      <c r="AA92" s="24"/>
      <c r="AB92" s="24"/>
      <c r="AC92" s="24"/>
      <c r="AD92" s="24"/>
      <c r="AE92" s="24">
        <v>0</v>
      </c>
      <c r="AM92" t="s">
        <v>43</v>
      </c>
      <c r="AN92">
        <v>2020</v>
      </c>
      <c r="AO92">
        <v>8</v>
      </c>
      <c r="AP92" s="71">
        <v>44062</v>
      </c>
      <c r="AQ92" t="s">
        <v>41</v>
      </c>
      <c r="AR92" s="24">
        <v>0</v>
      </c>
      <c r="AS92" s="24"/>
      <c r="AT92" s="24"/>
      <c r="AU92" s="24"/>
      <c r="AV92" s="24"/>
      <c r="AW92" s="24"/>
      <c r="AX92" s="24"/>
      <c r="AY92" s="24"/>
      <c r="AZ92" s="24">
        <v>0</v>
      </c>
    </row>
    <row r="93" spans="20:52" x14ac:dyDescent="0.35">
      <c r="V93">
        <v>7</v>
      </c>
      <c r="W93" s="24"/>
      <c r="X93" s="24"/>
      <c r="Y93" s="24"/>
      <c r="Z93" s="24">
        <v>0</v>
      </c>
      <c r="AA93" s="24"/>
      <c r="AB93" s="24"/>
      <c r="AC93" s="24"/>
      <c r="AD93" s="24"/>
      <c r="AE93" s="24">
        <v>0</v>
      </c>
      <c r="AO93">
        <v>11</v>
      </c>
      <c r="AP93" s="71">
        <v>44144</v>
      </c>
      <c r="AQ93" t="s">
        <v>156</v>
      </c>
      <c r="AR93" s="24">
        <v>0</v>
      </c>
      <c r="AS93" s="24"/>
      <c r="AT93" s="24"/>
      <c r="AU93" s="24"/>
      <c r="AV93" s="24"/>
      <c r="AW93" s="24"/>
      <c r="AX93" s="24"/>
      <c r="AY93" s="24"/>
      <c r="AZ93" s="24">
        <v>0</v>
      </c>
    </row>
    <row r="94" spans="20:52" x14ac:dyDescent="0.35">
      <c r="V94">
        <v>8</v>
      </c>
      <c r="W94" s="24"/>
      <c r="X94" s="24"/>
      <c r="Y94" s="24"/>
      <c r="Z94" s="24"/>
      <c r="AA94" s="24">
        <v>0</v>
      </c>
      <c r="AB94" s="24"/>
      <c r="AC94" s="24"/>
      <c r="AD94" s="24"/>
      <c r="AE94" s="24">
        <v>0</v>
      </c>
      <c r="AN94">
        <v>2021</v>
      </c>
      <c r="AO94">
        <v>10</v>
      </c>
      <c r="AP94" s="71">
        <v>44470</v>
      </c>
      <c r="AQ94" t="s">
        <v>405</v>
      </c>
      <c r="AR94" s="24">
        <v>0</v>
      </c>
      <c r="AS94" s="24"/>
      <c r="AT94" s="24"/>
      <c r="AU94" s="24"/>
      <c r="AV94" s="24"/>
      <c r="AW94" s="24"/>
      <c r="AX94" s="24"/>
      <c r="AY94" s="24"/>
      <c r="AZ94" s="24">
        <v>0</v>
      </c>
    </row>
    <row r="95" spans="20:52" x14ac:dyDescent="0.35">
      <c r="V95">
        <v>9</v>
      </c>
      <c r="W95" s="24"/>
      <c r="X95" s="24"/>
      <c r="Y95" s="24"/>
      <c r="Z95" s="24"/>
      <c r="AA95" s="24">
        <v>0</v>
      </c>
      <c r="AB95" s="24"/>
      <c r="AC95" s="24"/>
      <c r="AD95" s="24"/>
      <c r="AE95" s="24">
        <v>0</v>
      </c>
      <c r="AN95">
        <v>2022</v>
      </c>
      <c r="AO95">
        <v>1</v>
      </c>
      <c r="AP95" s="71">
        <v>44586</v>
      </c>
      <c r="AQ95" t="s">
        <v>578</v>
      </c>
      <c r="AR95" s="24">
        <v>0</v>
      </c>
      <c r="AS95" s="24"/>
      <c r="AT95" s="24"/>
      <c r="AU95" s="24"/>
      <c r="AV95" s="24"/>
      <c r="AW95" s="24"/>
      <c r="AX95" s="24"/>
      <c r="AY95" s="24"/>
      <c r="AZ95" s="24">
        <v>0</v>
      </c>
    </row>
    <row r="96" spans="20:52" x14ac:dyDescent="0.35">
      <c r="V96">
        <v>4</v>
      </c>
      <c r="W96" s="24"/>
      <c r="X96" s="24"/>
      <c r="Y96" s="24"/>
      <c r="Z96" s="24">
        <v>0</v>
      </c>
      <c r="AA96" s="24"/>
      <c r="AB96" s="24"/>
      <c r="AC96" s="24"/>
      <c r="AD96" s="24"/>
      <c r="AE96" s="24">
        <v>0</v>
      </c>
      <c r="AO96">
        <v>2</v>
      </c>
      <c r="AP96" s="71">
        <v>44613</v>
      </c>
      <c r="AQ96" t="s">
        <v>617</v>
      </c>
      <c r="AR96" s="24">
        <v>175</v>
      </c>
      <c r="AS96" s="24"/>
      <c r="AT96" s="24"/>
      <c r="AU96" s="24"/>
      <c r="AV96" s="24"/>
      <c r="AW96" s="24"/>
      <c r="AX96" s="24"/>
      <c r="AY96" s="24"/>
      <c r="AZ96" s="24">
        <v>175</v>
      </c>
    </row>
    <row r="97" spans="20:52" x14ac:dyDescent="0.35">
      <c r="U97">
        <v>2022</v>
      </c>
      <c r="V97">
        <v>1</v>
      </c>
      <c r="W97" s="24"/>
      <c r="X97" s="24"/>
      <c r="Y97" s="24"/>
      <c r="Z97" s="24"/>
      <c r="AA97" s="24">
        <v>0</v>
      </c>
      <c r="AB97" s="24"/>
      <c r="AC97" s="24"/>
      <c r="AD97" s="24"/>
      <c r="AE97" s="24">
        <v>0</v>
      </c>
      <c r="AM97" s="46" t="s">
        <v>141</v>
      </c>
      <c r="AN97" s="46"/>
      <c r="AO97" s="46"/>
      <c r="AP97" s="46"/>
      <c r="AQ97" s="46"/>
      <c r="AR97" s="47">
        <v>175</v>
      </c>
      <c r="AS97" s="47"/>
      <c r="AT97" s="47"/>
      <c r="AU97" s="47"/>
      <c r="AV97" s="47"/>
      <c r="AW97" s="47"/>
      <c r="AX97" s="47"/>
      <c r="AY97" s="47"/>
      <c r="AZ97" s="47">
        <v>175</v>
      </c>
    </row>
    <row r="98" spans="20:52" x14ac:dyDescent="0.35">
      <c r="V98">
        <v>2</v>
      </c>
      <c r="W98" s="24"/>
      <c r="X98" s="24"/>
      <c r="Y98" s="24"/>
      <c r="Z98" s="24"/>
      <c r="AA98" s="24">
        <v>0</v>
      </c>
      <c r="AB98" s="24"/>
      <c r="AC98" s="24"/>
      <c r="AD98" s="24"/>
      <c r="AE98" s="24">
        <v>0</v>
      </c>
      <c r="AM98" t="s">
        <v>23</v>
      </c>
      <c r="AN98">
        <v>2020</v>
      </c>
      <c r="AO98">
        <v>10</v>
      </c>
      <c r="AP98" s="71">
        <v>44013</v>
      </c>
      <c r="AQ98" t="s">
        <v>21</v>
      </c>
      <c r="AR98" s="24"/>
      <c r="AS98" s="24"/>
      <c r="AT98" s="24"/>
      <c r="AU98" s="24">
        <v>0</v>
      </c>
      <c r="AV98" s="24"/>
      <c r="AW98" s="24"/>
      <c r="AX98" s="24"/>
      <c r="AY98" s="24"/>
      <c r="AZ98" s="24">
        <v>0</v>
      </c>
    </row>
    <row r="99" spans="20:52" x14ac:dyDescent="0.35">
      <c r="V99">
        <v>3</v>
      </c>
      <c r="W99" s="24"/>
      <c r="X99" s="24"/>
      <c r="Y99" s="24"/>
      <c r="Z99" s="24"/>
      <c r="AA99" s="24">
        <v>0</v>
      </c>
      <c r="AB99" s="24"/>
      <c r="AC99" s="24"/>
      <c r="AD99" s="24"/>
      <c r="AE99" s="24">
        <v>0</v>
      </c>
      <c r="AO99">
        <v>11</v>
      </c>
      <c r="AP99" s="71">
        <v>44044</v>
      </c>
      <c r="AQ99" t="s">
        <v>30</v>
      </c>
      <c r="AR99" s="24"/>
      <c r="AS99" s="24"/>
      <c r="AT99" s="24"/>
      <c r="AU99" s="24">
        <v>0</v>
      </c>
      <c r="AV99" s="24"/>
      <c r="AW99" s="24"/>
      <c r="AX99" s="24"/>
      <c r="AY99" s="24"/>
      <c r="AZ99" s="24">
        <v>0</v>
      </c>
    </row>
    <row r="100" spans="20:52" x14ac:dyDescent="0.35">
      <c r="V100">
        <v>5</v>
      </c>
      <c r="W100" s="24"/>
      <c r="X100" s="24"/>
      <c r="Y100" s="24"/>
      <c r="Z100" s="24"/>
      <c r="AA100" s="24">
        <v>28820</v>
      </c>
      <c r="AB100" s="24"/>
      <c r="AC100" s="24"/>
      <c r="AD100" s="24"/>
      <c r="AE100" s="24">
        <v>28820</v>
      </c>
      <c r="AO100">
        <v>12</v>
      </c>
      <c r="AP100" s="71">
        <v>44051</v>
      </c>
      <c r="AQ100" t="s">
        <v>31</v>
      </c>
      <c r="AR100" s="24"/>
      <c r="AS100" s="24"/>
      <c r="AT100" s="24"/>
      <c r="AU100" s="24">
        <v>0</v>
      </c>
      <c r="AV100" s="24"/>
      <c r="AW100" s="24"/>
      <c r="AX100" s="24"/>
      <c r="AY100" s="24"/>
      <c r="AZ100" s="24">
        <v>0</v>
      </c>
    </row>
    <row r="101" spans="20:52" x14ac:dyDescent="0.35">
      <c r="V101">
        <v>6</v>
      </c>
      <c r="W101" s="24"/>
      <c r="X101" s="24"/>
      <c r="Y101" s="24"/>
      <c r="Z101" s="24"/>
      <c r="AA101" s="24">
        <v>14395</v>
      </c>
      <c r="AB101" s="24"/>
      <c r="AC101" s="24"/>
      <c r="AD101" s="24"/>
      <c r="AE101" s="24">
        <v>14395</v>
      </c>
      <c r="AQ101" t="s">
        <v>32</v>
      </c>
      <c r="AR101" s="24"/>
      <c r="AS101" s="24"/>
      <c r="AT101" s="24"/>
      <c r="AU101" s="24">
        <v>0</v>
      </c>
      <c r="AV101" s="24"/>
      <c r="AW101" s="24"/>
      <c r="AX101" s="24"/>
      <c r="AY101" s="24"/>
      <c r="AZ101" s="24">
        <v>0</v>
      </c>
    </row>
    <row r="102" spans="20:52" x14ac:dyDescent="0.35">
      <c r="V102">
        <v>4</v>
      </c>
      <c r="W102" s="24"/>
      <c r="X102" s="24"/>
      <c r="Y102" s="24"/>
      <c r="Z102" s="24"/>
      <c r="AA102" s="24">
        <v>22084.6</v>
      </c>
      <c r="AB102" s="24"/>
      <c r="AC102" s="24"/>
      <c r="AD102" s="24"/>
      <c r="AE102" s="24">
        <v>22084.6</v>
      </c>
      <c r="AN102">
        <v>2021</v>
      </c>
      <c r="AO102">
        <v>1</v>
      </c>
      <c r="AP102" s="71">
        <v>44091</v>
      </c>
      <c r="AQ102" t="s">
        <v>103</v>
      </c>
      <c r="AR102" s="24"/>
      <c r="AS102" s="24"/>
      <c r="AT102" s="24"/>
      <c r="AU102" s="24">
        <v>0</v>
      </c>
      <c r="AV102" s="24"/>
      <c r="AW102" s="24"/>
      <c r="AX102" s="24"/>
      <c r="AY102" s="24"/>
      <c r="AZ102" s="24">
        <v>0</v>
      </c>
    </row>
    <row r="103" spans="20:52" x14ac:dyDescent="0.35">
      <c r="T103" s="46" t="s">
        <v>209</v>
      </c>
      <c r="U103" s="46"/>
      <c r="V103" s="46"/>
      <c r="W103" s="47">
        <v>0</v>
      </c>
      <c r="X103" s="47"/>
      <c r="Y103" s="47"/>
      <c r="Z103" s="47">
        <v>0</v>
      </c>
      <c r="AA103" s="47">
        <v>65299.6</v>
      </c>
      <c r="AB103" s="47"/>
      <c r="AC103" s="47"/>
      <c r="AD103" s="47"/>
      <c r="AE103" s="47">
        <v>65299.6</v>
      </c>
      <c r="AP103" s="71">
        <v>44096</v>
      </c>
      <c r="AQ103" t="s">
        <v>105</v>
      </c>
      <c r="AR103" s="24"/>
      <c r="AS103" s="24"/>
      <c r="AT103" s="24"/>
      <c r="AU103" s="24">
        <v>0</v>
      </c>
      <c r="AV103" s="24"/>
      <c r="AW103" s="24"/>
      <c r="AX103" s="24"/>
      <c r="AY103" s="24"/>
      <c r="AZ103" s="24">
        <v>0</v>
      </c>
    </row>
    <row r="104" spans="20:52" x14ac:dyDescent="0.35">
      <c r="T104" t="s">
        <v>178</v>
      </c>
      <c r="U104">
        <v>2020</v>
      </c>
      <c r="V104">
        <v>11</v>
      </c>
      <c r="W104" s="24">
        <v>0</v>
      </c>
      <c r="X104" s="24"/>
      <c r="Y104" s="24"/>
      <c r="Z104" s="24"/>
      <c r="AA104" s="24"/>
      <c r="AB104" s="24"/>
      <c r="AC104" s="24"/>
      <c r="AD104" s="24"/>
      <c r="AE104" s="24">
        <v>0</v>
      </c>
      <c r="AO104">
        <v>2</v>
      </c>
      <c r="AP104" s="71">
        <v>44112</v>
      </c>
      <c r="AQ104" t="s">
        <v>114</v>
      </c>
      <c r="AR104" s="24"/>
      <c r="AS104" s="24"/>
      <c r="AT104" s="24"/>
      <c r="AU104" s="24">
        <v>0</v>
      </c>
      <c r="AV104" s="24"/>
      <c r="AW104" s="24"/>
      <c r="AX104" s="24"/>
      <c r="AY104" s="24"/>
      <c r="AZ104" s="24">
        <v>0</v>
      </c>
    </row>
    <row r="105" spans="20:52" x14ac:dyDescent="0.35">
      <c r="T105" s="46" t="s">
        <v>190</v>
      </c>
      <c r="U105" s="46"/>
      <c r="V105" s="46"/>
      <c r="W105" s="47">
        <v>0</v>
      </c>
      <c r="X105" s="47"/>
      <c r="Y105" s="47"/>
      <c r="Z105" s="47"/>
      <c r="AA105" s="47"/>
      <c r="AB105" s="47"/>
      <c r="AC105" s="47"/>
      <c r="AD105" s="47"/>
      <c r="AE105" s="47">
        <v>0</v>
      </c>
      <c r="AP105" s="71">
        <v>44116</v>
      </c>
      <c r="AQ105" t="s">
        <v>116</v>
      </c>
      <c r="AR105" s="24"/>
      <c r="AS105" s="24"/>
      <c r="AT105" s="24"/>
      <c r="AU105" s="24">
        <v>0</v>
      </c>
      <c r="AV105" s="24"/>
      <c r="AW105" s="24"/>
      <c r="AX105" s="24"/>
      <c r="AY105" s="24"/>
      <c r="AZ105" s="24">
        <v>0</v>
      </c>
    </row>
    <row r="106" spans="20:52" x14ac:dyDescent="0.35">
      <c r="T106" t="s">
        <v>228</v>
      </c>
      <c r="U106">
        <v>2020</v>
      </c>
      <c r="V106">
        <v>12</v>
      </c>
      <c r="W106" s="24">
        <v>0</v>
      </c>
      <c r="X106" s="24"/>
      <c r="Y106" s="24"/>
      <c r="Z106" s="24"/>
      <c r="AA106" s="24"/>
      <c r="AB106" s="24"/>
      <c r="AC106" s="24"/>
      <c r="AD106" s="24"/>
      <c r="AE106" s="24">
        <v>0</v>
      </c>
      <c r="AO106">
        <v>6</v>
      </c>
      <c r="AP106" s="71">
        <v>44251</v>
      </c>
      <c r="AQ106" t="s">
        <v>280</v>
      </c>
      <c r="AR106" s="24"/>
      <c r="AS106" s="24"/>
      <c r="AT106" s="24"/>
      <c r="AU106" s="24"/>
      <c r="AV106" s="24">
        <v>0</v>
      </c>
      <c r="AW106" s="24"/>
      <c r="AX106" s="24"/>
      <c r="AY106" s="24"/>
      <c r="AZ106" s="24">
        <v>0</v>
      </c>
    </row>
    <row r="107" spans="20:52" x14ac:dyDescent="0.35">
      <c r="T107" s="46" t="s">
        <v>229</v>
      </c>
      <c r="U107" s="46"/>
      <c r="V107" s="46"/>
      <c r="W107" s="47">
        <v>0</v>
      </c>
      <c r="X107" s="47"/>
      <c r="Y107" s="47"/>
      <c r="Z107" s="47"/>
      <c r="AA107" s="47"/>
      <c r="AB107" s="47"/>
      <c r="AC107" s="47"/>
      <c r="AD107" s="47"/>
      <c r="AE107" s="47">
        <v>0</v>
      </c>
      <c r="AO107">
        <v>7</v>
      </c>
      <c r="AP107" s="71">
        <v>44263</v>
      </c>
      <c r="AQ107" t="s">
        <v>291</v>
      </c>
      <c r="AR107" s="24"/>
      <c r="AS107" s="24"/>
      <c r="AT107" s="24"/>
      <c r="AU107" s="24"/>
      <c r="AV107" s="24">
        <v>0</v>
      </c>
      <c r="AW107" s="24"/>
      <c r="AX107" s="24"/>
      <c r="AY107" s="24"/>
      <c r="AZ107" s="24">
        <v>0</v>
      </c>
    </row>
    <row r="108" spans="20:52" x14ac:dyDescent="0.35">
      <c r="T108" t="s">
        <v>233</v>
      </c>
      <c r="U108">
        <v>2021</v>
      </c>
      <c r="V108">
        <v>1</v>
      </c>
      <c r="W108" s="24">
        <v>0</v>
      </c>
      <c r="X108" s="24"/>
      <c r="Y108" s="24"/>
      <c r="Z108" s="24"/>
      <c r="AA108" s="24"/>
      <c r="AB108" s="24"/>
      <c r="AC108" s="24"/>
      <c r="AD108" s="24"/>
      <c r="AE108" s="24">
        <v>0</v>
      </c>
      <c r="AP108" s="71">
        <v>44278</v>
      </c>
      <c r="AQ108" t="s">
        <v>324</v>
      </c>
      <c r="AR108" s="24"/>
      <c r="AS108" s="24"/>
      <c r="AT108" s="24"/>
      <c r="AU108" s="24"/>
      <c r="AV108" s="24">
        <v>0</v>
      </c>
      <c r="AW108" s="24"/>
      <c r="AX108" s="24"/>
      <c r="AY108" s="24"/>
      <c r="AZ108" s="24">
        <v>0</v>
      </c>
    </row>
    <row r="109" spans="20:52" x14ac:dyDescent="0.35">
      <c r="V109">
        <v>2</v>
      </c>
      <c r="W109" s="24">
        <v>0</v>
      </c>
      <c r="X109" s="24"/>
      <c r="Y109" s="24"/>
      <c r="Z109" s="24"/>
      <c r="AA109" s="24"/>
      <c r="AB109" s="24"/>
      <c r="AC109" s="24"/>
      <c r="AD109" s="24"/>
      <c r="AE109" s="24">
        <v>0</v>
      </c>
      <c r="AP109" s="71">
        <v>44285</v>
      </c>
      <c r="AQ109" t="s">
        <v>328</v>
      </c>
      <c r="AR109" s="24"/>
      <c r="AS109" s="24"/>
      <c r="AT109" s="24"/>
      <c r="AU109" s="24"/>
      <c r="AV109" s="24">
        <v>0</v>
      </c>
      <c r="AW109" s="24"/>
      <c r="AX109" s="24"/>
      <c r="AY109" s="24"/>
      <c r="AZ109" s="24">
        <v>0</v>
      </c>
    </row>
    <row r="110" spans="20:52" x14ac:dyDescent="0.35">
      <c r="V110">
        <v>5</v>
      </c>
      <c r="W110" s="24">
        <v>0</v>
      </c>
      <c r="X110" s="24"/>
      <c r="Y110" s="24"/>
      <c r="Z110" s="24"/>
      <c r="AA110" s="24"/>
      <c r="AB110" s="24"/>
      <c r="AC110" s="24"/>
      <c r="AD110" s="24"/>
      <c r="AE110" s="24">
        <v>0</v>
      </c>
      <c r="AO110">
        <v>8</v>
      </c>
      <c r="AP110" s="71">
        <v>44319</v>
      </c>
      <c r="AQ110" t="s">
        <v>335</v>
      </c>
      <c r="AR110" s="24"/>
      <c r="AS110" s="24"/>
      <c r="AT110" s="24"/>
      <c r="AU110" s="24"/>
      <c r="AV110" s="24">
        <v>0</v>
      </c>
      <c r="AW110" s="24"/>
      <c r="AX110" s="24"/>
      <c r="AY110" s="24"/>
      <c r="AZ110" s="24">
        <v>0</v>
      </c>
    </row>
    <row r="111" spans="20:52" x14ac:dyDescent="0.35">
      <c r="V111">
        <v>10</v>
      </c>
      <c r="W111" s="24">
        <v>0</v>
      </c>
      <c r="X111" s="24"/>
      <c r="Y111" s="24"/>
      <c r="Z111" s="24"/>
      <c r="AA111" s="24"/>
      <c r="AB111" s="24"/>
      <c r="AC111" s="24"/>
      <c r="AD111" s="24"/>
      <c r="AE111" s="24">
        <v>0</v>
      </c>
      <c r="AO111">
        <v>12</v>
      </c>
      <c r="AP111" s="71">
        <v>44440</v>
      </c>
      <c r="AQ111" t="s">
        <v>375</v>
      </c>
      <c r="AR111" s="24"/>
      <c r="AS111" s="24"/>
      <c r="AT111" s="24"/>
      <c r="AU111" s="24"/>
      <c r="AV111" s="24">
        <v>0</v>
      </c>
      <c r="AW111" s="24"/>
      <c r="AX111" s="24"/>
      <c r="AY111" s="24"/>
      <c r="AZ111" s="24">
        <v>0</v>
      </c>
    </row>
    <row r="112" spans="20:52" x14ac:dyDescent="0.35">
      <c r="V112">
        <v>11</v>
      </c>
      <c r="W112" s="24">
        <v>0</v>
      </c>
      <c r="X112" s="24"/>
      <c r="Y112" s="24"/>
      <c r="Z112" s="24"/>
      <c r="AA112" s="24"/>
      <c r="AB112" s="24"/>
      <c r="AC112" s="24"/>
      <c r="AD112" s="24"/>
      <c r="AE112" s="24">
        <v>0</v>
      </c>
      <c r="AO112">
        <v>4</v>
      </c>
      <c r="AP112" s="71">
        <v>44191</v>
      </c>
      <c r="AQ112" t="s">
        <v>216</v>
      </c>
      <c r="AR112" s="24"/>
      <c r="AS112" s="24"/>
      <c r="AT112" s="24"/>
      <c r="AU112" s="24"/>
      <c r="AV112" s="24">
        <v>0</v>
      </c>
      <c r="AW112" s="24"/>
      <c r="AX112" s="24"/>
      <c r="AY112" s="24"/>
      <c r="AZ112" s="24">
        <v>0</v>
      </c>
    </row>
    <row r="113" spans="20:53" x14ac:dyDescent="0.35">
      <c r="V113">
        <v>12</v>
      </c>
      <c r="W113" s="24">
        <v>0</v>
      </c>
      <c r="X113" s="24"/>
      <c r="Y113" s="24"/>
      <c r="Z113" s="24"/>
      <c r="AA113" s="24"/>
      <c r="AB113" s="24"/>
      <c r="AC113" s="24"/>
      <c r="AD113" s="24"/>
      <c r="AE113" s="24">
        <v>0</v>
      </c>
      <c r="AN113">
        <v>2022</v>
      </c>
      <c r="AO113">
        <v>1</v>
      </c>
      <c r="AP113" s="71">
        <v>44466</v>
      </c>
      <c r="AQ113" t="s">
        <v>383</v>
      </c>
      <c r="AR113" s="24"/>
      <c r="AS113" s="24"/>
      <c r="AT113" s="24"/>
      <c r="AU113" s="24"/>
      <c r="AV113" s="24">
        <v>0</v>
      </c>
      <c r="AW113" s="24"/>
      <c r="AX113" s="24"/>
      <c r="AY113" s="24"/>
      <c r="AZ113" s="24">
        <v>0</v>
      </c>
    </row>
    <row r="114" spans="20:53" x14ac:dyDescent="0.35">
      <c r="T114" s="46" t="s">
        <v>261</v>
      </c>
      <c r="U114" s="46"/>
      <c r="V114" s="46"/>
      <c r="W114" s="47">
        <v>0</v>
      </c>
      <c r="X114" s="47"/>
      <c r="Y114" s="47"/>
      <c r="Z114" s="47"/>
      <c r="AA114" s="47"/>
      <c r="AB114" s="47"/>
      <c r="AC114" s="47"/>
      <c r="AD114" s="47"/>
      <c r="AE114" s="47">
        <v>0</v>
      </c>
      <c r="AP114" s="71">
        <v>44469</v>
      </c>
      <c r="AQ114" t="s">
        <v>386</v>
      </c>
      <c r="AR114" s="24"/>
      <c r="AS114" s="24"/>
      <c r="AT114" s="24"/>
      <c r="AU114" s="24"/>
      <c r="AV114" s="24">
        <v>0</v>
      </c>
      <c r="AW114" s="24"/>
      <c r="AX114" s="24"/>
      <c r="AY114" s="24"/>
      <c r="AZ114" s="24">
        <v>0</v>
      </c>
    </row>
    <row r="115" spans="20:53" x14ac:dyDescent="0.35">
      <c r="T115" t="s">
        <v>268</v>
      </c>
      <c r="U115">
        <v>2021</v>
      </c>
      <c r="V115">
        <v>2</v>
      </c>
      <c r="W115" s="24">
        <v>0</v>
      </c>
      <c r="X115" s="24"/>
      <c r="Y115" s="24"/>
      <c r="Z115" s="24"/>
      <c r="AA115" s="24"/>
      <c r="AB115" s="24"/>
      <c r="AC115" s="24"/>
      <c r="AD115" s="24"/>
      <c r="AE115" s="24">
        <v>0</v>
      </c>
      <c r="AO115">
        <v>5</v>
      </c>
      <c r="AP115" s="71">
        <v>44575</v>
      </c>
      <c r="AQ115" t="s">
        <v>569</v>
      </c>
      <c r="AR115" s="24"/>
      <c r="AS115" s="24"/>
      <c r="AT115" s="24"/>
      <c r="AU115" s="24"/>
      <c r="AV115" s="24">
        <v>6803</v>
      </c>
      <c r="AW115" s="24"/>
      <c r="AX115" s="24"/>
      <c r="AY115" s="24"/>
      <c r="AZ115" s="24">
        <v>6803</v>
      </c>
    </row>
    <row r="116" spans="20:53" x14ac:dyDescent="0.35">
      <c r="V116">
        <v>3</v>
      </c>
      <c r="W116" s="24">
        <v>0</v>
      </c>
      <c r="X116" s="24"/>
      <c r="Y116" s="24"/>
      <c r="Z116" s="24"/>
      <c r="AA116" s="24"/>
      <c r="AB116" s="24"/>
      <c r="AC116" s="24"/>
      <c r="AD116" s="24"/>
      <c r="AE116" s="24">
        <v>0</v>
      </c>
      <c r="AQ116" t="s">
        <v>571</v>
      </c>
      <c r="AR116" s="24"/>
      <c r="AS116" s="24"/>
      <c r="AT116" s="24"/>
      <c r="AU116" s="24"/>
      <c r="AV116" s="24">
        <v>1202.5</v>
      </c>
      <c r="AW116" s="24"/>
      <c r="AX116" s="24"/>
      <c r="AY116" s="24"/>
      <c r="AZ116" s="24">
        <v>1202.5</v>
      </c>
    </row>
    <row r="117" spans="20:53" x14ac:dyDescent="0.35">
      <c r="V117">
        <v>10</v>
      </c>
      <c r="W117" s="24">
        <v>0</v>
      </c>
      <c r="X117" s="24"/>
      <c r="Y117" s="24"/>
      <c r="Z117" s="24"/>
      <c r="AA117" s="24"/>
      <c r="AB117" s="24"/>
      <c r="AC117" s="24"/>
      <c r="AD117" s="24"/>
      <c r="AE117" s="24">
        <v>0</v>
      </c>
      <c r="AP117" s="71">
        <v>44578</v>
      </c>
      <c r="AQ117" t="s">
        <v>572</v>
      </c>
      <c r="AR117" s="24"/>
      <c r="AS117" s="24"/>
      <c r="AT117" s="24"/>
      <c r="AU117" s="24"/>
      <c r="AV117" s="24">
        <v>8486</v>
      </c>
      <c r="AW117" s="24"/>
      <c r="AX117" s="24"/>
      <c r="AY117" s="24"/>
      <c r="AZ117" s="24">
        <v>8486</v>
      </c>
    </row>
    <row r="118" spans="20:53" x14ac:dyDescent="0.35">
      <c r="T118" s="46" t="s">
        <v>269</v>
      </c>
      <c r="U118" s="46"/>
      <c r="V118" s="46"/>
      <c r="W118" s="47">
        <v>0</v>
      </c>
      <c r="X118" s="47"/>
      <c r="Y118" s="47"/>
      <c r="Z118" s="47"/>
      <c r="AA118" s="47"/>
      <c r="AB118" s="47"/>
      <c r="AC118" s="47"/>
      <c r="AD118" s="47"/>
      <c r="AE118" s="47">
        <v>0</v>
      </c>
      <c r="AP118" s="71">
        <v>44587</v>
      </c>
      <c r="AQ118" t="s">
        <v>579</v>
      </c>
      <c r="AR118" s="24"/>
      <c r="AS118" s="24"/>
      <c r="AT118" s="24"/>
      <c r="AU118" s="24"/>
      <c r="AV118" s="24">
        <v>15108</v>
      </c>
      <c r="AW118" s="24"/>
      <c r="AX118" s="24"/>
      <c r="AY118" s="24"/>
      <c r="AZ118" s="24">
        <v>15108</v>
      </c>
    </row>
    <row r="119" spans="20:53" x14ac:dyDescent="0.35">
      <c r="T119" t="s">
        <v>286</v>
      </c>
      <c r="U119">
        <v>2021</v>
      </c>
      <c r="V119">
        <v>2</v>
      </c>
      <c r="W119" s="24">
        <v>0</v>
      </c>
      <c r="X119" s="24"/>
      <c r="Y119" s="24"/>
      <c r="Z119" s="24"/>
      <c r="AA119" s="24"/>
      <c r="AB119" s="24"/>
      <c r="AC119" s="24"/>
      <c r="AD119" s="24"/>
      <c r="AE119" s="24">
        <v>0</v>
      </c>
      <c r="AO119">
        <v>6</v>
      </c>
      <c r="AP119" s="71">
        <v>44607</v>
      </c>
      <c r="AQ119" t="s">
        <v>612</v>
      </c>
      <c r="AR119" s="24"/>
      <c r="AS119" s="24"/>
      <c r="AT119" s="24"/>
      <c r="AU119" s="24"/>
      <c r="AV119" s="24">
        <v>1480</v>
      </c>
      <c r="AW119" s="24"/>
      <c r="AX119" s="24"/>
      <c r="AY119" s="24"/>
      <c r="AZ119" s="24">
        <v>1480</v>
      </c>
    </row>
    <row r="120" spans="20:53" x14ac:dyDescent="0.35">
      <c r="V120">
        <v>4</v>
      </c>
      <c r="W120" s="24">
        <v>0</v>
      </c>
      <c r="X120" s="24"/>
      <c r="Y120" s="24"/>
      <c r="Z120" s="24"/>
      <c r="AA120" s="24"/>
      <c r="AB120" s="24"/>
      <c r="AC120" s="24"/>
      <c r="AD120" s="24"/>
      <c r="AE120" s="24">
        <v>0</v>
      </c>
      <c r="AO120">
        <v>4</v>
      </c>
      <c r="AP120" s="71">
        <v>44545</v>
      </c>
      <c r="AQ120" t="s">
        <v>517</v>
      </c>
      <c r="AR120" s="24"/>
      <c r="AS120" s="24"/>
      <c r="AT120" s="24"/>
      <c r="AU120" s="24"/>
      <c r="AV120" s="24">
        <v>12484</v>
      </c>
      <c r="AW120" s="24"/>
      <c r="AX120" s="24"/>
      <c r="AY120" s="24"/>
      <c r="AZ120" s="24">
        <v>12484</v>
      </c>
    </row>
    <row r="121" spans="20:53" x14ac:dyDescent="0.35">
      <c r="T121" s="46" t="s">
        <v>287</v>
      </c>
      <c r="U121" s="46"/>
      <c r="V121" s="46"/>
      <c r="W121" s="47">
        <v>0</v>
      </c>
      <c r="X121" s="47"/>
      <c r="Y121" s="47"/>
      <c r="Z121" s="47"/>
      <c r="AA121" s="47"/>
      <c r="AB121" s="47"/>
      <c r="AC121" s="47"/>
      <c r="AD121" s="47"/>
      <c r="AE121" s="47">
        <v>0</v>
      </c>
      <c r="AP121" s="71">
        <v>44546</v>
      </c>
      <c r="AQ121" t="s">
        <v>520</v>
      </c>
      <c r="AR121" s="24"/>
      <c r="AS121" s="24"/>
      <c r="AT121" s="24"/>
      <c r="AU121" s="24"/>
      <c r="AV121" s="24">
        <v>390</v>
      </c>
      <c r="AW121" s="24"/>
      <c r="AX121" s="24"/>
      <c r="AY121" s="24"/>
      <c r="AZ121" s="24">
        <v>390</v>
      </c>
    </row>
    <row r="122" spans="20:53" x14ac:dyDescent="0.35">
      <c r="T122" t="s">
        <v>295</v>
      </c>
      <c r="U122">
        <v>2021</v>
      </c>
      <c r="V122">
        <v>3</v>
      </c>
      <c r="W122" s="24">
        <v>0</v>
      </c>
      <c r="X122" s="24"/>
      <c r="Y122" s="24"/>
      <c r="Z122" s="24"/>
      <c r="AA122" s="24"/>
      <c r="AB122" s="24"/>
      <c r="AC122" s="24"/>
      <c r="AD122" s="24"/>
      <c r="AE122" s="24">
        <v>0</v>
      </c>
      <c r="AP122" s="71">
        <v>44551</v>
      </c>
      <c r="AQ122" t="s">
        <v>522</v>
      </c>
      <c r="AR122" s="24"/>
      <c r="AS122" s="24"/>
      <c r="AT122" s="24"/>
      <c r="AU122" s="24"/>
      <c r="AV122" s="24">
        <v>3021.8</v>
      </c>
      <c r="AW122" s="24"/>
      <c r="AX122" s="24"/>
      <c r="AY122" s="24"/>
      <c r="AZ122" s="24">
        <v>3021.8</v>
      </c>
    </row>
    <row r="123" spans="20:53" x14ac:dyDescent="0.35">
      <c r="T123" s="46" t="s">
        <v>297</v>
      </c>
      <c r="U123" s="46"/>
      <c r="V123" s="46"/>
      <c r="W123" s="47">
        <v>0</v>
      </c>
      <c r="X123" s="47"/>
      <c r="Y123" s="47"/>
      <c r="Z123" s="47"/>
      <c r="AA123" s="47"/>
      <c r="AB123" s="47"/>
      <c r="AC123" s="47"/>
      <c r="AD123" s="47"/>
      <c r="AE123" s="47">
        <v>0</v>
      </c>
      <c r="AM123" s="46" t="s">
        <v>142</v>
      </c>
      <c r="AN123" s="46"/>
      <c r="AO123" s="46"/>
      <c r="AP123" s="46"/>
      <c r="AQ123" s="46"/>
      <c r="AR123" s="47"/>
      <c r="AS123" s="47"/>
      <c r="AT123" s="47"/>
      <c r="AU123" s="47">
        <v>0</v>
      </c>
      <c r="AV123" s="47">
        <v>48975.3</v>
      </c>
      <c r="AW123" s="47"/>
      <c r="AX123" s="47"/>
      <c r="AY123" s="47"/>
      <c r="AZ123" s="47">
        <v>48975.3</v>
      </c>
      <c r="BA123" t="s">
        <v>645</v>
      </c>
    </row>
    <row r="124" spans="20:53" x14ac:dyDescent="0.35">
      <c r="T124" t="s">
        <v>371</v>
      </c>
      <c r="U124">
        <v>2021</v>
      </c>
      <c r="V124">
        <v>9</v>
      </c>
      <c r="W124" s="24">
        <v>0</v>
      </c>
      <c r="X124" s="24"/>
      <c r="Y124" s="24"/>
      <c r="Z124" s="24"/>
      <c r="AA124" s="24"/>
      <c r="AB124" s="24"/>
      <c r="AC124" s="24"/>
      <c r="AD124" s="24"/>
      <c r="AE124" s="24">
        <v>0</v>
      </c>
      <c r="AM124" t="s">
        <v>14</v>
      </c>
      <c r="AN124">
        <v>2020</v>
      </c>
      <c r="AO124">
        <v>6</v>
      </c>
      <c r="AP124" s="71">
        <v>43993</v>
      </c>
      <c r="AQ124" t="s">
        <v>11</v>
      </c>
      <c r="AR124" s="24">
        <v>0</v>
      </c>
      <c r="AS124" s="24"/>
      <c r="AT124" s="24"/>
      <c r="AU124" s="24"/>
      <c r="AV124" s="24"/>
      <c r="AW124" s="24"/>
      <c r="AX124" s="24"/>
      <c r="AY124" s="24"/>
      <c r="AZ124" s="24">
        <v>0</v>
      </c>
    </row>
    <row r="125" spans="20:53" x14ac:dyDescent="0.35">
      <c r="T125" s="46" t="s">
        <v>388</v>
      </c>
      <c r="U125" s="46"/>
      <c r="V125" s="46"/>
      <c r="W125" s="47">
        <v>0</v>
      </c>
      <c r="X125" s="47"/>
      <c r="Y125" s="47"/>
      <c r="Z125" s="47"/>
      <c r="AA125" s="47"/>
      <c r="AB125" s="47"/>
      <c r="AC125" s="47"/>
      <c r="AD125" s="47"/>
      <c r="AE125" s="47">
        <v>0</v>
      </c>
      <c r="AN125">
        <v>2021</v>
      </c>
      <c r="AO125">
        <v>9</v>
      </c>
      <c r="AP125" s="71">
        <v>44440</v>
      </c>
      <c r="AQ125" t="s">
        <v>376</v>
      </c>
      <c r="AR125" s="24">
        <v>0</v>
      </c>
      <c r="AS125" s="24"/>
      <c r="AT125" s="24"/>
      <c r="AU125" s="24"/>
      <c r="AV125" s="24"/>
      <c r="AW125" s="24"/>
      <c r="AX125" s="24"/>
      <c r="AY125" s="24"/>
      <c r="AZ125" s="24">
        <v>0</v>
      </c>
    </row>
    <row r="126" spans="20:53" x14ac:dyDescent="0.35">
      <c r="T126" t="s">
        <v>381</v>
      </c>
      <c r="U126">
        <v>2021</v>
      </c>
      <c r="V126">
        <v>9</v>
      </c>
      <c r="W126" s="24">
        <v>0</v>
      </c>
      <c r="X126" s="24"/>
      <c r="Y126" s="24"/>
      <c r="Z126" s="24"/>
      <c r="AA126" s="24"/>
      <c r="AB126" s="24"/>
      <c r="AC126" s="24"/>
      <c r="AD126" s="24"/>
      <c r="AE126" s="24">
        <v>0</v>
      </c>
      <c r="AM126" s="46" t="s">
        <v>143</v>
      </c>
      <c r="AN126" s="46"/>
      <c r="AO126" s="46"/>
      <c r="AP126" s="46"/>
      <c r="AQ126" s="46"/>
      <c r="AR126" s="47">
        <v>0</v>
      </c>
      <c r="AS126" s="47"/>
      <c r="AT126" s="47"/>
      <c r="AU126" s="47"/>
      <c r="AV126" s="47"/>
      <c r="AW126" s="47"/>
      <c r="AX126" s="47"/>
      <c r="AY126" s="47"/>
      <c r="AZ126" s="47">
        <v>0</v>
      </c>
    </row>
    <row r="127" spans="20:53" x14ac:dyDescent="0.35">
      <c r="T127" s="46" t="s">
        <v>389</v>
      </c>
      <c r="U127" s="46"/>
      <c r="V127" s="46"/>
      <c r="W127" s="47">
        <v>0</v>
      </c>
      <c r="X127" s="47"/>
      <c r="Y127" s="47"/>
      <c r="Z127" s="47"/>
      <c r="AA127" s="47"/>
      <c r="AB127" s="47"/>
      <c r="AC127" s="47"/>
      <c r="AD127" s="47"/>
      <c r="AE127" s="47">
        <v>0</v>
      </c>
      <c r="AM127" t="s">
        <v>54</v>
      </c>
      <c r="AN127">
        <v>2020</v>
      </c>
      <c r="AO127">
        <v>8</v>
      </c>
      <c r="AP127" s="71">
        <v>44065</v>
      </c>
      <c r="AQ127" t="s">
        <v>52</v>
      </c>
      <c r="AR127" s="24">
        <v>0</v>
      </c>
      <c r="AS127" s="24"/>
      <c r="AT127" s="24"/>
      <c r="AU127" s="24"/>
      <c r="AV127" s="24"/>
      <c r="AW127" s="24"/>
      <c r="AX127" s="24"/>
      <c r="AY127" s="24"/>
      <c r="AZ127" s="24">
        <v>0</v>
      </c>
    </row>
    <row r="128" spans="20:53" x14ac:dyDescent="0.35">
      <c r="T128" t="s">
        <v>408</v>
      </c>
      <c r="U128">
        <v>2021</v>
      </c>
      <c r="V128">
        <v>10</v>
      </c>
      <c r="W128" s="24">
        <v>0</v>
      </c>
      <c r="X128" s="24"/>
      <c r="Y128" s="24"/>
      <c r="Z128" s="24"/>
      <c r="AA128" s="24"/>
      <c r="AB128" s="24"/>
      <c r="AC128" s="24"/>
      <c r="AD128" s="24"/>
      <c r="AE128" s="24">
        <v>0</v>
      </c>
      <c r="AO128">
        <v>9</v>
      </c>
      <c r="AP128" s="71">
        <v>44075</v>
      </c>
      <c r="AQ128" t="s">
        <v>68</v>
      </c>
      <c r="AR128" s="24">
        <v>0</v>
      </c>
      <c r="AS128" s="24"/>
      <c r="AT128" s="24"/>
      <c r="AU128" s="24"/>
      <c r="AV128" s="24"/>
      <c r="AW128" s="24"/>
      <c r="AX128" s="24"/>
      <c r="AY128" s="24"/>
      <c r="AZ128" s="24">
        <v>0</v>
      </c>
    </row>
    <row r="129" spans="20:52" x14ac:dyDescent="0.35">
      <c r="V129">
        <v>11</v>
      </c>
      <c r="W129" s="24">
        <v>0</v>
      </c>
      <c r="X129" s="24"/>
      <c r="Y129" s="24"/>
      <c r="Z129" s="24"/>
      <c r="AA129" s="24"/>
      <c r="AB129" s="24"/>
      <c r="AC129" s="24"/>
      <c r="AD129" s="24"/>
      <c r="AE129" s="24">
        <v>0</v>
      </c>
      <c r="AO129">
        <v>11</v>
      </c>
      <c r="AP129" s="71">
        <v>44156</v>
      </c>
      <c r="AQ129" t="s">
        <v>175</v>
      </c>
      <c r="AR129" s="24">
        <v>0</v>
      </c>
      <c r="AS129" s="24"/>
      <c r="AT129" s="24"/>
      <c r="AU129" s="24"/>
      <c r="AV129" s="24"/>
      <c r="AW129" s="24"/>
      <c r="AX129" s="24"/>
      <c r="AY129" s="24"/>
      <c r="AZ129" s="24">
        <v>0</v>
      </c>
    </row>
    <row r="130" spans="20:52" x14ac:dyDescent="0.35">
      <c r="V130">
        <v>12</v>
      </c>
      <c r="W130" s="24">
        <v>0</v>
      </c>
      <c r="X130" s="24"/>
      <c r="Y130" s="24"/>
      <c r="Z130" s="24"/>
      <c r="AA130" s="24"/>
      <c r="AB130" s="24"/>
      <c r="AC130" s="24"/>
      <c r="AD130" s="24"/>
      <c r="AE130" s="24">
        <v>0</v>
      </c>
      <c r="AP130" s="71">
        <v>44165</v>
      </c>
      <c r="AQ130" t="s">
        <v>188</v>
      </c>
      <c r="AR130" s="24">
        <v>0</v>
      </c>
      <c r="AS130" s="24"/>
      <c r="AT130" s="24"/>
      <c r="AU130" s="24"/>
      <c r="AV130" s="24"/>
      <c r="AW130" s="24"/>
      <c r="AX130" s="24"/>
      <c r="AY130" s="24"/>
      <c r="AZ130" s="24">
        <v>0</v>
      </c>
    </row>
    <row r="131" spans="20:52" x14ac:dyDescent="0.35">
      <c r="U131">
        <v>2022</v>
      </c>
      <c r="V131">
        <v>1</v>
      </c>
      <c r="W131" s="24">
        <v>0</v>
      </c>
      <c r="X131" s="24"/>
      <c r="Y131" s="24"/>
      <c r="Z131" s="24"/>
      <c r="AA131" s="24"/>
      <c r="AB131" s="24"/>
      <c r="AC131" s="24"/>
      <c r="AD131" s="24"/>
      <c r="AE131" s="24">
        <v>0</v>
      </c>
      <c r="AN131">
        <v>2021</v>
      </c>
      <c r="AO131">
        <v>2</v>
      </c>
      <c r="AP131" s="71">
        <v>44250</v>
      </c>
      <c r="AQ131" t="s">
        <v>281</v>
      </c>
      <c r="AR131" s="24">
        <v>0</v>
      </c>
      <c r="AS131" s="24"/>
      <c r="AT131" s="24"/>
      <c r="AU131" s="24"/>
      <c r="AV131" s="24"/>
      <c r="AW131" s="24"/>
      <c r="AX131" s="24"/>
      <c r="AY131" s="24"/>
      <c r="AZ131" s="24">
        <v>0</v>
      </c>
    </row>
    <row r="132" spans="20:52" x14ac:dyDescent="0.35">
      <c r="V132">
        <v>2</v>
      </c>
      <c r="W132" s="24">
        <v>0</v>
      </c>
      <c r="X132" s="24"/>
      <c r="Y132" s="24"/>
      <c r="Z132" s="24"/>
      <c r="AA132" s="24"/>
      <c r="AB132" s="24"/>
      <c r="AC132" s="24"/>
      <c r="AD132" s="24"/>
      <c r="AE132" s="24">
        <v>0</v>
      </c>
      <c r="AO132">
        <v>10</v>
      </c>
      <c r="AP132" s="71">
        <v>44492</v>
      </c>
      <c r="AQ132" t="s">
        <v>449</v>
      </c>
      <c r="AR132" s="24">
        <v>0</v>
      </c>
      <c r="AS132" s="24"/>
      <c r="AT132" s="24"/>
      <c r="AU132" s="24"/>
      <c r="AV132" s="24"/>
      <c r="AW132" s="24"/>
      <c r="AX132" s="24"/>
      <c r="AY132" s="24"/>
      <c r="AZ132" s="24">
        <v>0</v>
      </c>
    </row>
    <row r="133" spans="20:52" x14ac:dyDescent="0.35">
      <c r="V133">
        <v>6</v>
      </c>
      <c r="W133" s="24"/>
      <c r="X133" s="24"/>
      <c r="Y133" s="24"/>
      <c r="Z133" s="24"/>
      <c r="AA133" s="24"/>
      <c r="AB133" s="24">
        <v>0</v>
      </c>
      <c r="AC133" s="24"/>
      <c r="AD133" s="24"/>
      <c r="AE133" s="24">
        <v>0</v>
      </c>
      <c r="AP133" s="71">
        <v>44497</v>
      </c>
      <c r="AQ133" t="s">
        <v>452</v>
      </c>
      <c r="AR133" s="24">
        <v>0</v>
      </c>
      <c r="AS133" s="24"/>
      <c r="AT133" s="24"/>
      <c r="AU133" s="24"/>
      <c r="AV133" s="24"/>
      <c r="AW133" s="24"/>
      <c r="AX133" s="24"/>
      <c r="AY133" s="24"/>
      <c r="AZ133" s="24">
        <v>0</v>
      </c>
    </row>
    <row r="134" spans="20:52" x14ac:dyDescent="0.35">
      <c r="T134" s="46" t="s">
        <v>429</v>
      </c>
      <c r="U134" s="46"/>
      <c r="V134" s="46"/>
      <c r="W134" s="47">
        <v>0</v>
      </c>
      <c r="X134" s="47"/>
      <c r="Y134" s="47"/>
      <c r="Z134" s="47"/>
      <c r="AA134" s="47"/>
      <c r="AB134" s="47">
        <v>0</v>
      </c>
      <c r="AC134" s="47"/>
      <c r="AD134" s="47"/>
      <c r="AE134" s="47">
        <v>0</v>
      </c>
      <c r="AO134">
        <v>11</v>
      </c>
      <c r="AP134" s="71">
        <v>44529</v>
      </c>
      <c r="AQ134" t="s">
        <v>493</v>
      </c>
      <c r="AR134" s="24">
        <v>0</v>
      </c>
      <c r="AS134" s="24"/>
      <c r="AT134" s="24"/>
      <c r="AU134" s="24"/>
      <c r="AV134" s="24"/>
      <c r="AW134" s="24"/>
      <c r="AX134" s="24"/>
      <c r="AY134" s="24"/>
      <c r="AZ134" s="24">
        <v>0</v>
      </c>
    </row>
    <row r="135" spans="20:52" x14ac:dyDescent="0.35">
      <c r="T135" t="s">
        <v>417</v>
      </c>
      <c r="U135">
        <v>2021</v>
      </c>
      <c r="V135">
        <v>10</v>
      </c>
      <c r="W135" s="24">
        <v>0</v>
      </c>
      <c r="X135" s="24"/>
      <c r="Y135" s="24"/>
      <c r="Z135" s="24"/>
      <c r="AA135" s="24"/>
      <c r="AB135" s="24"/>
      <c r="AC135" s="24"/>
      <c r="AD135" s="24"/>
      <c r="AE135" s="24">
        <v>0</v>
      </c>
      <c r="AM135" s="46" t="s">
        <v>144</v>
      </c>
      <c r="AN135" s="46"/>
      <c r="AO135" s="46"/>
      <c r="AP135" s="46"/>
      <c r="AQ135" s="46"/>
      <c r="AR135" s="47">
        <v>0</v>
      </c>
      <c r="AS135" s="47"/>
      <c r="AT135" s="47"/>
      <c r="AU135" s="47"/>
      <c r="AV135" s="47"/>
      <c r="AW135" s="47"/>
      <c r="AX135" s="47"/>
      <c r="AY135" s="47"/>
      <c r="AZ135" s="47">
        <v>0</v>
      </c>
    </row>
    <row r="136" spans="20:52" x14ac:dyDescent="0.35">
      <c r="V136">
        <v>11</v>
      </c>
      <c r="W136" s="24">
        <v>0</v>
      </c>
      <c r="X136" s="24"/>
      <c r="Y136" s="24"/>
      <c r="Z136" s="24"/>
      <c r="AA136" s="24"/>
      <c r="AB136" s="24"/>
      <c r="AC136" s="24"/>
      <c r="AD136" s="24"/>
      <c r="AE136" s="24">
        <v>0</v>
      </c>
      <c r="AM136" t="s">
        <v>64</v>
      </c>
      <c r="AN136">
        <v>2020</v>
      </c>
      <c r="AO136">
        <v>12</v>
      </c>
      <c r="AP136" s="71">
        <v>44070</v>
      </c>
      <c r="AQ136" t="s">
        <v>62</v>
      </c>
      <c r="AR136" s="24"/>
      <c r="AS136" s="24"/>
      <c r="AT136" s="24"/>
      <c r="AU136" s="24">
        <v>0</v>
      </c>
      <c r="AV136" s="24"/>
      <c r="AW136" s="24"/>
      <c r="AX136" s="24"/>
      <c r="AY136" s="24"/>
      <c r="AZ136" s="24">
        <v>0</v>
      </c>
    </row>
    <row r="137" spans="20:52" x14ac:dyDescent="0.35">
      <c r="V137">
        <v>12</v>
      </c>
      <c r="W137" s="24">
        <v>44649.7</v>
      </c>
      <c r="X137" s="24"/>
      <c r="Y137" s="24"/>
      <c r="Z137" s="24"/>
      <c r="AA137" s="24"/>
      <c r="AB137" s="24"/>
      <c r="AC137" s="24"/>
      <c r="AD137" s="24"/>
      <c r="AE137" s="24">
        <v>44649.7</v>
      </c>
      <c r="AN137">
        <v>2021</v>
      </c>
      <c r="AO137">
        <v>1</v>
      </c>
      <c r="AP137" s="71">
        <v>44097</v>
      </c>
      <c r="AQ137" t="s">
        <v>106</v>
      </c>
      <c r="AR137" s="24"/>
      <c r="AS137" s="24"/>
      <c r="AT137" s="24"/>
      <c r="AU137" s="24">
        <v>0</v>
      </c>
      <c r="AV137" s="24"/>
      <c r="AW137" s="24"/>
      <c r="AX137" s="24"/>
      <c r="AY137" s="24"/>
      <c r="AZ137" s="24">
        <v>0</v>
      </c>
    </row>
    <row r="138" spans="20:52" x14ac:dyDescent="0.35">
      <c r="U138">
        <v>2022</v>
      </c>
      <c r="V138">
        <v>1</v>
      </c>
      <c r="W138" s="24">
        <v>55701</v>
      </c>
      <c r="X138" s="24"/>
      <c r="Y138" s="24"/>
      <c r="Z138" s="24"/>
      <c r="AA138" s="24"/>
      <c r="AB138" s="24"/>
      <c r="AC138" s="24"/>
      <c r="AD138" s="24"/>
      <c r="AE138" s="24">
        <v>55701</v>
      </c>
      <c r="AP138" s="71">
        <v>44207</v>
      </c>
      <c r="AQ138" t="s">
        <v>244</v>
      </c>
      <c r="AR138" s="24">
        <v>0</v>
      </c>
      <c r="AS138" s="24"/>
      <c r="AT138" s="24"/>
      <c r="AU138" s="24"/>
      <c r="AV138" s="24"/>
      <c r="AW138" s="24"/>
      <c r="AX138" s="24"/>
      <c r="AY138" s="24"/>
      <c r="AZ138" s="24">
        <v>0</v>
      </c>
    </row>
    <row r="139" spans="20:52" x14ac:dyDescent="0.35">
      <c r="V139">
        <v>2</v>
      </c>
      <c r="W139" s="24">
        <v>7961</v>
      </c>
      <c r="X139" s="24"/>
      <c r="Y139" s="24"/>
      <c r="Z139" s="24"/>
      <c r="AA139" s="24"/>
      <c r="AB139" s="24"/>
      <c r="AC139" s="24">
        <v>2090</v>
      </c>
      <c r="AD139" s="24">
        <v>588</v>
      </c>
      <c r="AE139" s="24">
        <v>10639</v>
      </c>
      <c r="AO139">
        <v>2</v>
      </c>
      <c r="AP139" s="71">
        <v>44125</v>
      </c>
      <c r="AQ139" t="s">
        <v>131</v>
      </c>
      <c r="AR139" s="24"/>
      <c r="AS139" s="24"/>
      <c r="AT139" s="24"/>
      <c r="AU139" s="24">
        <v>0</v>
      </c>
      <c r="AV139" s="24"/>
      <c r="AW139" s="24"/>
      <c r="AX139" s="24"/>
      <c r="AY139" s="24"/>
      <c r="AZ139" s="24">
        <v>0</v>
      </c>
    </row>
    <row r="140" spans="20:52" x14ac:dyDescent="0.35">
      <c r="T140" s="46" t="s">
        <v>430</v>
      </c>
      <c r="U140" s="46"/>
      <c r="V140" s="46"/>
      <c r="W140" s="47">
        <v>108311.7</v>
      </c>
      <c r="X140" s="47"/>
      <c r="Y140" s="47"/>
      <c r="Z140" s="47"/>
      <c r="AA140" s="47"/>
      <c r="AB140" s="47"/>
      <c r="AC140" s="47">
        <v>2090</v>
      </c>
      <c r="AD140" s="47">
        <v>588</v>
      </c>
      <c r="AE140" s="47">
        <v>110989.7</v>
      </c>
      <c r="AO140">
        <v>3</v>
      </c>
      <c r="AP140" s="71">
        <v>44155</v>
      </c>
      <c r="AQ140" t="s">
        <v>172</v>
      </c>
      <c r="AR140" s="24"/>
      <c r="AS140" s="24"/>
      <c r="AT140" s="24"/>
      <c r="AU140" s="24">
        <v>0</v>
      </c>
      <c r="AV140" s="24"/>
      <c r="AW140" s="24"/>
      <c r="AX140" s="24"/>
      <c r="AY140" s="24"/>
      <c r="AZ140" s="24">
        <v>0</v>
      </c>
    </row>
    <row r="141" spans="20:52" x14ac:dyDescent="0.35">
      <c r="T141" t="s">
        <v>477</v>
      </c>
      <c r="U141">
        <v>2021</v>
      </c>
      <c r="V141">
        <v>11</v>
      </c>
      <c r="W141" s="24">
        <v>0</v>
      </c>
      <c r="X141" s="24"/>
      <c r="Y141" s="24"/>
      <c r="Z141" s="24"/>
      <c r="AA141" s="24"/>
      <c r="AB141" s="24"/>
      <c r="AC141" s="24"/>
      <c r="AD141" s="24"/>
      <c r="AE141" s="24">
        <v>0</v>
      </c>
      <c r="AP141" s="71">
        <v>44165</v>
      </c>
      <c r="AQ141" t="s">
        <v>189</v>
      </c>
      <c r="AR141" s="24"/>
      <c r="AS141" s="24"/>
      <c r="AT141" s="24"/>
      <c r="AU141" s="24">
        <v>0</v>
      </c>
      <c r="AV141" s="24"/>
      <c r="AW141" s="24"/>
      <c r="AX141" s="24"/>
      <c r="AY141" s="24"/>
      <c r="AZ141" s="24">
        <v>0</v>
      </c>
    </row>
    <row r="142" spans="20:52" x14ac:dyDescent="0.35">
      <c r="T142" s="46" t="s">
        <v>492</v>
      </c>
      <c r="U142" s="46"/>
      <c r="V142" s="46"/>
      <c r="W142" s="47">
        <v>0</v>
      </c>
      <c r="X142" s="47"/>
      <c r="Y142" s="47"/>
      <c r="Z142" s="47"/>
      <c r="AA142" s="47"/>
      <c r="AB142" s="47"/>
      <c r="AC142" s="47"/>
      <c r="AD142" s="47"/>
      <c r="AE142" s="47">
        <v>0</v>
      </c>
      <c r="AQ142" t="s">
        <v>205</v>
      </c>
      <c r="AR142" s="24"/>
      <c r="AS142" s="24"/>
      <c r="AT142" s="24"/>
      <c r="AU142" s="24">
        <v>0</v>
      </c>
      <c r="AV142" s="24"/>
      <c r="AW142" s="24"/>
      <c r="AX142" s="24"/>
      <c r="AY142" s="24"/>
      <c r="AZ142" s="24">
        <v>0</v>
      </c>
    </row>
    <row r="143" spans="20:52" x14ac:dyDescent="0.35">
      <c r="T143" t="s">
        <v>500</v>
      </c>
      <c r="U143">
        <v>2021</v>
      </c>
      <c r="V143">
        <v>11</v>
      </c>
      <c r="W143" s="24">
        <v>0</v>
      </c>
      <c r="X143" s="24"/>
      <c r="Y143" s="24"/>
      <c r="Z143" s="24"/>
      <c r="AA143" s="24"/>
      <c r="AB143" s="24"/>
      <c r="AC143" s="24"/>
      <c r="AD143" s="24"/>
      <c r="AE143" s="24">
        <v>0</v>
      </c>
      <c r="AO143">
        <v>5</v>
      </c>
      <c r="AP143" s="71">
        <v>44225</v>
      </c>
      <c r="AQ143" t="s">
        <v>259</v>
      </c>
      <c r="AR143" s="24"/>
      <c r="AS143" s="24"/>
      <c r="AT143" s="24"/>
      <c r="AU143" s="24">
        <v>0</v>
      </c>
      <c r="AV143" s="24"/>
      <c r="AW143" s="24"/>
      <c r="AX143" s="24"/>
      <c r="AY143" s="24"/>
      <c r="AZ143" s="24">
        <v>0</v>
      </c>
    </row>
    <row r="144" spans="20:52" x14ac:dyDescent="0.35">
      <c r="U144">
        <v>2022</v>
      </c>
      <c r="V144">
        <v>2</v>
      </c>
      <c r="W144" s="24">
        <v>5822</v>
      </c>
      <c r="X144" s="24"/>
      <c r="Y144" s="24"/>
      <c r="Z144" s="24"/>
      <c r="AA144" s="24"/>
      <c r="AB144" s="24"/>
      <c r="AC144" s="24"/>
      <c r="AD144" s="24"/>
      <c r="AE144" s="24">
        <v>5822</v>
      </c>
      <c r="AO144">
        <v>7</v>
      </c>
      <c r="AP144" s="71">
        <v>44279</v>
      </c>
      <c r="AQ144" t="s">
        <v>326</v>
      </c>
      <c r="AR144" s="24"/>
      <c r="AS144" s="24"/>
      <c r="AT144" s="24"/>
      <c r="AU144" s="24">
        <v>0</v>
      </c>
      <c r="AV144" s="24"/>
      <c r="AW144" s="24"/>
      <c r="AX144" s="24"/>
      <c r="AY144" s="24"/>
      <c r="AZ144" s="24">
        <v>0</v>
      </c>
    </row>
    <row r="145" spans="20:52" x14ac:dyDescent="0.35">
      <c r="T145" s="46" t="s">
        <v>509</v>
      </c>
      <c r="U145" s="46"/>
      <c r="V145" s="46"/>
      <c r="W145" s="47">
        <v>5822</v>
      </c>
      <c r="X145" s="47"/>
      <c r="Y145" s="47"/>
      <c r="Z145" s="47"/>
      <c r="AA145" s="47"/>
      <c r="AB145" s="47"/>
      <c r="AC145" s="47"/>
      <c r="AD145" s="47"/>
      <c r="AE145" s="47">
        <v>5822</v>
      </c>
      <c r="AO145">
        <v>8</v>
      </c>
      <c r="AP145" s="71">
        <v>44294</v>
      </c>
      <c r="AQ145" t="s">
        <v>332</v>
      </c>
      <c r="AR145" s="24"/>
      <c r="AS145" s="24"/>
      <c r="AT145" s="24"/>
      <c r="AU145" s="24"/>
      <c r="AV145" s="24">
        <v>0</v>
      </c>
      <c r="AW145" s="24"/>
      <c r="AX145" s="24"/>
      <c r="AY145" s="24"/>
      <c r="AZ145" s="24">
        <v>0</v>
      </c>
    </row>
    <row r="146" spans="20:52" x14ac:dyDescent="0.35">
      <c r="T146" t="s">
        <v>135</v>
      </c>
      <c r="W146" s="24">
        <v>114308.7</v>
      </c>
      <c r="X146" s="24">
        <v>7586</v>
      </c>
      <c r="Y146" s="24">
        <v>5940</v>
      </c>
      <c r="Z146" s="24">
        <v>0</v>
      </c>
      <c r="AA146" s="24">
        <v>114274.9</v>
      </c>
      <c r="AB146" s="24">
        <v>0</v>
      </c>
      <c r="AC146" s="24">
        <v>2090</v>
      </c>
      <c r="AD146" s="24">
        <v>588</v>
      </c>
      <c r="AE146" s="24">
        <v>244787.59999999998</v>
      </c>
      <c r="AP146" s="71">
        <v>44315</v>
      </c>
      <c r="AQ146" t="s">
        <v>337</v>
      </c>
      <c r="AR146" s="24"/>
      <c r="AS146" s="24"/>
      <c r="AT146" s="24"/>
      <c r="AU146" s="24"/>
      <c r="AV146" s="24">
        <v>0</v>
      </c>
      <c r="AW146" s="24"/>
      <c r="AX146" s="24"/>
      <c r="AY146" s="24"/>
      <c r="AZ146" s="24">
        <v>0</v>
      </c>
    </row>
    <row r="147" spans="20:52" x14ac:dyDescent="0.35">
      <c r="AO147">
        <v>9</v>
      </c>
      <c r="AP147" s="71">
        <v>44348</v>
      </c>
      <c r="AQ147" t="s">
        <v>361</v>
      </c>
      <c r="AR147" s="24"/>
      <c r="AS147" s="24"/>
      <c r="AT147" s="24"/>
      <c r="AU147" s="24"/>
      <c r="AV147" s="24">
        <v>0</v>
      </c>
      <c r="AW147" s="24"/>
      <c r="AX147" s="24"/>
      <c r="AY147" s="24"/>
      <c r="AZ147" s="24">
        <v>0</v>
      </c>
    </row>
    <row r="148" spans="20:52" x14ac:dyDescent="0.35">
      <c r="AQ148" t="s">
        <v>364</v>
      </c>
      <c r="AR148" s="24"/>
      <c r="AS148" s="24"/>
      <c r="AT148" s="24"/>
      <c r="AU148" s="24"/>
      <c r="AV148" s="24">
        <v>0</v>
      </c>
      <c r="AW148" s="24"/>
      <c r="AX148" s="24"/>
      <c r="AY148" s="24"/>
      <c r="AZ148" s="24">
        <v>0</v>
      </c>
    </row>
    <row r="149" spans="20:52" x14ac:dyDescent="0.35">
      <c r="AO149">
        <v>4</v>
      </c>
      <c r="AP149" s="71">
        <v>44196</v>
      </c>
      <c r="AQ149" t="s">
        <v>222</v>
      </c>
      <c r="AR149" s="24"/>
      <c r="AS149" s="24"/>
      <c r="AT149" s="24"/>
      <c r="AU149" s="24">
        <v>0</v>
      </c>
      <c r="AV149" s="24"/>
      <c r="AW149" s="24"/>
      <c r="AX149" s="24"/>
      <c r="AY149" s="24"/>
      <c r="AZ149" s="24">
        <v>0</v>
      </c>
    </row>
    <row r="150" spans="20:52" x14ac:dyDescent="0.35">
      <c r="AN150">
        <v>2022</v>
      </c>
      <c r="AO150">
        <v>1</v>
      </c>
      <c r="AP150" s="71">
        <v>44453</v>
      </c>
      <c r="AQ150" t="s">
        <v>378</v>
      </c>
      <c r="AR150" s="24"/>
      <c r="AS150" s="24"/>
      <c r="AT150" s="24"/>
      <c r="AU150" s="24"/>
      <c r="AV150" s="24">
        <v>0</v>
      </c>
      <c r="AW150" s="24"/>
      <c r="AX150" s="24"/>
      <c r="AY150" s="24"/>
      <c r="AZ150" s="24">
        <v>0</v>
      </c>
    </row>
    <row r="151" spans="20:52" x14ac:dyDescent="0.35">
      <c r="AO151">
        <v>2</v>
      </c>
      <c r="AP151" s="71">
        <v>44474</v>
      </c>
      <c r="AQ151" t="s">
        <v>410</v>
      </c>
      <c r="AR151" s="24"/>
      <c r="AS151" s="24"/>
      <c r="AT151" s="24"/>
      <c r="AU151" s="24"/>
      <c r="AV151" s="24">
        <v>0</v>
      </c>
      <c r="AW151" s="24"/>
      <c r="AX151" s="24"/>
      <c r="AY151" s="24"/>
      <c r="AZ151" s="24">
        <v>0</v>
      </c>
    </row>
    <row r="152" spans="20:52" x14ac:dyDescent="0.35">
      <c r="AP152" s="71">
        <v>44497</v>
      </c>
      <c r="AQ152" t="s">
        <v>454</v>
      </c>
      <c r="AR152" s="24"/>
      <c r="AS152" s="24"/>
      <c r="AT152" s="24"/>
      <c r="AU152" s="24"/>
      <c r="AV152" s="24">
        <v>0</v>
      </c>
      <c r="AW152" s="24"/>
      <c r="AX152" s="24"/>
      <c r="AY152" s="24"/>
      <c r="AZ152" s="24">
        <v>0</v>
      </c>
    </row>
    <row r="153" spans="20:52" x14ac:dyDescent="0.35">
      <c r="AP153" s="71">
        <v>44499</v>
      </c>
      <c r="AQ153" t="s">
        <v>457</v>
      </c>
      <c r="AR153" s="24"/>
      <c r="AS153" s="24"/>
      <c r="AT153" s="24"/>
      <c r="AU153" s="24"/>
      <c r="AV153" s="24">
        <v>0</v>
      </c>
      <c r="AW153" s="24"/>
      <c r="AX153" s="24"/>
      <c r="AY153" s="24"/>
      <c r="AZ153" s="24">
        <v>0</v>
      </c>
    </row>
    <row r="154" spans="20:52" x14ac:dyDescent="0.35">
      <c r="AO154">
        <v>3</v>
      </c>
      <c r="AP154" s="71">
        <v>44503</v>
      </c>
      <c r="AQ154" t="s">
        <v>468</v>
      </c>
      <c r="AR154" s="24"/>
      <c r="AS154" s="24"/>
      <c r="AT154" s="24"/>
      <c r="AU154" s="24"/>
      <c r="AV154" s="24">
        <v>0</v>
      </c>
      <c r="AW154" s="24"/>
      <c r="AX154" s="24"/>
      <c r="AY154" s="24"/>
      <c r="AZ154" s="24">
        <v>0</v>
      </c>
    </row>
    <row r="155" spans="20:52" x14ac:dyDescent="0.35">
      <c r="AP155" s="71">
        <v>44508</v>
      </c>
      <c r="AQ155" t="s">
        <v>473</v>
      </c>
      <c r="AR155" s="24"/>
      <c r="AS155" s="24"/>
      <c r="AT155" s="24"/>
      <c r="AU155" s="24"/>
      <c r="AV155" s="24">
        <v>0</v>
      </c>
      <c r="AW155" s="24"/>
      <c r="AX155" s="24"/>
      <c r="AY155" s="24"/>
      <c r="AZ155" s="24">
        <v>0</v>
      </c>
    </row>
    <row r="156" spans="20:52" x14ac:dyDescent="0.35">
      <c r="AO156">
        <v>5</v>
      </c>
      <c r="AP156" s="71">
        <v>44572</v>
      </c>
      <c r="AQ156" t="s">
        <v>562</v>
      </c>
      <c r="AR156" s="24"/>
      <c r="AS156" s="24"/>
      <c r="AT156" s="24"/>
      <c r="AU156" s="24"/>
      <c r="AV156" s="24">
        <v>15346</v>
      </c>
      <c r="AW156" s="24"/>
      <c r="AX156" s="24"/>
      <c r="AY156" s="24"/>
      <c r="AZ156" s="24">
        <v>15346</v>
      </c>
    </row>
    <row r="157" spans="20:52" x14ac:dyDescent="0.35">
      <c r="AP157" s="71">
        <v>44585</v>
      </c>
      <c r="AQ157" t="s">
        <v>577</v>
      </c>
      <c r="AR157" s="24"/>
      <c r="AS157" s="24"/>
      <c r="AT157" s="24"/>
      <c r="AU157" s="24"/>
      <c r="AV157" s="24">
        <v>13474</v>
      </c>
      <c r="AW157" s="24"/>
      <c r="AX157" s="24"/>
      <c r="AY157" s="24"/>
      <c r="AZ157" s="24">
        <v>13474</v>
      </c>
    </row>
    <row r="158" spans="20:52" x14ac:dyDescent="0.35">
      <c r="AO158">
        <v>6</v>
      </c>
      <c r="AP158" s="71">
        <v>44609</v>
      </c>
      <c r="AQ158" t="s">
        <v>613</v>
      </c>
      <c r="AR158" s="24"/>
      <c r="AS158" s="24"/>
      <c r="AT158" s="24"/>
      <c r="AU158" s="24"/>
      <c r="AV158" s="24">
        <v>14395</v>
      </c>
      <c r="AW158" s="24"/>
      <c r="AX158" s="24"/>
      <c r="AY158" s="24"/>
      <c r="AZ158" s="24">
        <v>14395</v>
      </c>
    </row>
    <row r="159" spans="20:52" x14ac:dyDescent="0.35">
      <c r="AO159">
        <v>4</v>
      </c>
      <c r="AP159" s="71">
        <v>44545</v>
      </c>
      <c r="AQ159" t="s">
        <v>516</v>
      </c>
      <c r="AR159" s="24"/>
      <c r="AS159" s="24"/>
      <c r="AT159" s="24"/>
      <c r="AU159" s="24"/>
      <c r="AV159" s="24">
        <v>11964.6</v>
      </c>
      <c r="AW159" s="24"/>
      <c r="AX159" s="24"/>
      <c r="AY159" s="24"/>
      <c r="AZ159" s="24">
        <v>11964.6</v>
      </c>
    </row>
    <row r="160" spans="20:52" x14ac:dyDescent="0.35">
      <c r="AP160" s="71">
        <v>44561</v>
      </c>
      <c r="AQ160" t="s">
        <v>545</v>
      </c>
      <c r="AR160" s="24"/>
      <c r="AS160" s="24"/>
      <c r="AT160" s="24"/>
      <c r="AU160" s="24"/>
      <c r="AV160" s="24">
        <v>10120</v>
      </c>
      <c r="AW160" s="24"/>
      <c r="AX160" s="24"/>
      <c r="AY160" s="24"/>
      <c r="AZ160" s="24">
        <v>10120</v>
      </c>
    </row>
    <row r="161" spans="39:53" x14ac:dyDescent="0.35">
      <c r="AM161" s="46" t="s">
        <v>209</v>
      </c>
      <c r="AN161" s="46"/>
      <c r="AO161" s="46"/>
      <c r="AP161" s="46"/>
      <c r="AQ161" s="46"/>
      <c r="AR161" s="47">
        <v>0</v>
      </c>
      <c r="AS161" s="47"/>
      <c r="AT161" s="47"/>
      <c r="AU161" s="47">
        <v>0</v>
      </c>
      <c r="AV161" s="47">
        <v>65299.6</v>
      </c>
      <c r="AW161" s="47"/>
      <c r="AX161" s="47"/>
      <c r="AY161" s="47"/>
      <c r="AZ161" s="47">
        <v>65299.6</v>
      </c>
      <c r="BA161" t="s">
        <v>645</v>
      </c>
    </row>
    <row r="162" spans="39:53" x14ac:dyDescent="0.35">
      <c r="AM162" t="s">
        <v>178</v>
      </c>
      <c r="AN162">
        <v>2020</v>
      </c>
      <c r="AO162">
        <v>11</v>
      </c>
      <c r="AP162" s="71">
        <v>44159</v>
      </c>
      <c r="AQ162" t="s">
        <v>180</v>
      </c>
      <c r="AR162" s="24">
        <v>0</v>
      </c>
      <c r="AS162" s="24"/>
      <c r="AT162" s="24"/>
      <c r="AU162" s="24"/>
      <c r="AV162" s="24"/>
      <c r="AW162" s="24"/>
      <c r="AX162" s="24"/>
      <c r="AY162" s="24"/>
      <c r="AZ162" s="24">
        <v>0</v>
      </c>
    </row>
    <row r="163" spans="39:53" x14ac:dyDescent="0.35">
      <c r="AM163" s="46" t="s">
        <v>190</v>
      </c>
      <c r="AN163" s="46"/>
      <c r="AO163" s="46"/>
      <c r="AP163" s="46"/>
      <c r="AQ163" s="46"/>
      <c r="AR163" s="47">
        <v>0</v>
      </c>
      <c r="AS163" s="47"/>
      <c r="AT163" s="47"/>
      <c r="AU163" s="47"/>
      <c r="AV163" s="47"/>
      <c r="AW163" s="47"/>
      <c r="AX163" s="47"/>
      <c r="AY163" s="47"/>
      <c r="AZ163" s="47">
        <v>0</v>
      </c>
    </row>
    <row r="164" spans="39:53" x14ac:dyDescent="0.35">
      <c r="AM164" t="s">
        <v>228</v>
      </c>
      <c r="AN164">
        <v>2020</v>
      </c>
      <c r="AO164">
        <v>12</v>
      </c>
      <c r="AP164" s="71">
        <v>44170</v>
      </c>
      <c r="AQ164" t="s">
        <v>214</v>
      </c>
      <c r="AR164" s="24">
        <v>0</v>
      </c>
      <c r="AS164" s="24"/>
      <c r="AT164" s="24"/>
      <c r="AU164" s="24"/>
      <c r="AV164" s="24"/>
      <c r="AW164" s="24"/>
      <c r="AX164" s="24"/>
      <c r="AY164" s="24"/>
      <c r="AZ164" s="24">
        <v>0</v>
      </c>
    </row>
    <row r="165" spans="39:53" x14ac:dyDescent="0.35">
      <c r="AM165" s="46" t="s">
        <v>229</v>
      </c>
      <c r="AN165" s="46"/>
      <c r="AO165" s="46"/>
      <c r="AP165" s="46"/>
      <c r="AQ165" s="46"/>
      <c r="AR165" s="47">
        <v>0</v>
      </c>
      <c r="AS165" s="47"/>
      <c r="AT165" s="47"/>
      <c r="AU165" s="47"/>
      <c r="AV165" s="47"/>
      <c r="AW165" s="47"/>
      <c r="AX165" s="47"/>
      <c r="AY165" s="47"/>
      <c r="AZ165" s="47">
        <v>0</v>
      </c>
    </row>
    <row r="166" spans="39:53" x14ac:dyDescent="0.35">
      <c r="AM166" t="s">
        <v>233</v>
      </c>
      <c r="AN166">
        <v>2021</v>
      </c>
      <c r="AO166">
        <v>1</v>
      </c>
      <c r="AP166" s="71">
        <v>44200</v>
      </c>
      <c r="AQ166" t="s">
        <v>231</v>
      </c>
      <c r="AR166" s="24">
        <v>0</v>
      </c>
      <c r="AS166" s="24"/>
      <c r="AT166" s="24"/>
      <c r="AU166" s="24"/>
      <c r="AV166" s="24"/>
      <c r="AW166" s="24"/>
      <c r="AX166" s="24"/>
      <c r="AY166" s="24"/>
      <c r="AZ166" s="24">
        <v>0</v>
      </c>
    </row>
    <row r="167" spans="39:53" x14ac:dyDescent="0.35">
      <c r="AP167" s="71">
        <v>44204</v>
      </c>
      <c r="AQ167" t="s">
        <v>247</v>
      </c>
      <c r="AR167" s="24">
        <v>0</v>
      </c>
      <c r="AS167" s="24"/>
      <c r="AT167" s="24"/>
      <c r="AU167" s="24"/>
      <c r="AV167" s="24"/>
      <c r="AW167" s="24"/>
      <c r="AX167" s="24"/>
      <c r="AY167" s="24"/>
      <c r="AZ167" s="24">
        <v>0</v>
      </c>
    </row>
    <row r="168" spans="39:53" x14ac:dyDescent="0.35">
      <c r="AP168" s="71">
        <v>44214</v>
      </c>
      <c r="AQ168" t="s">
        <v>252</v>
      </c>
      <c r="AR168" s="24">
        <v>0</v>
      </c>
      <c r="AS168" s="24"/>
      <c r="AT168" s="24"/>
      <c r="AU168" s="24"/>
      <c r="AV168" s="24"/>
      <c r="AW168" s="24"/>
      <c r="AX168" s="24"/>
      <c r="AY168" s="24"/>
      <c r="AZ168" s="24">
        <v>0</v>
      </c>
    </row>
    <row r="169" spans="39:53" x14ac:dyDescent="0.35">
      <c r="AO169">
        <v>2</v>
      </c>
      <c r="AP169" s="71">
        <v>44236</v>
      </c>
      <c r="AQ169" t="s">
        <v>271</v>
      </c>
      <c r="AR169" s="24">
        <v>0</v>
      </c>
      <c r="AS169" s="24"/>
      <c r="AT169" s="24"/>
      <c r="AU169" s="24"/>
      <c r="AV169" s="24"/>
      <c r="AW169" s="24"/>
      <c r="AX169" s="24"/>
      <c r="AY169" s="24"/>
      <c r="AZ169" s="24">
        <v>0</v>
      </c>
    </row>
    <row r="170" spans="39:53" x14ac:dyDescent="0.35">
      <c r="AO170">
        <v>5</v>
      </c>
      <c r="AP170" s="71">
        <v>44341</v>
      </c>
      <c r="AQ170" t="s">
        <v>323</v>
      </c>
      <c r="AR170" s="24">
        <v>0</v>
      </c>
      <c r="AS170" s="24"/>
      <c r="AT170" s="24"/>
      <c r="AU170" s="24"/>
      <c r="AV170" s="24"/>
      <c r="AW170" s="24"/>
      <c r="AX170" s="24"/>
      <c r="AY170" s="24"/>
      <c r="AZ170" s="24">
        <v>0</v>
      </c>
    </row>
    <row r="171" spans="39:53" x14ac:dyDescent="0.35">
      <c r="AO171">
        <v>10</v>
      </c>
      <c r="AP171" s="71">
        <v>44480</v>
      </c>
      <c r="AQ171" t="s">
        <v>418</v>
      </c>
      <c r="AR171" s="24">
        <v>0</v>
      </c>
      <c r="AS171" s="24"/>
      <c r="AT171" s="24"/>
      <c r="AU171" s="24"/>
      <c r="AV171" s="24"/>
      <c r="AW171" s="24"/>
      <c r="AX171" s="24"/>
      <c r="AY171" s="24"/>
      <c r="AZ171" s="24">
        <v>0</v>
      </c>
    </row>
    <row r="172" spans="39:53" x14ac:dyDescent="0.35">
      <c r="AO172">
        <v>11</v>
      </c>
      <c r="AP172" s="71">
        <v>44513</v>
      </c>
      <c r="AQ172" t="s">
        <v>485</v>
      </c>
      <c r="AR172" s="24">
        <v>0</v>
      </c>
      <c r="AS172" s="24"/>
      <c r="AT172" s="24"/>
      <c r="AU172" s="24"/>
      <c r="AV172" s="24"/>
      <c r="AW172" s="24"/>
      <c r="AX172" s="24"/>
      <c r="AY172" s="24"/>
      <c r="AZ172" s="24">
        <v>0</v>
      </c>
    </row>
    <row r="173" spans="39:53" x14ac:dyDescent="0.35">
      <c r="AO173">
        <v>12</v>
      </c>
      <c r="AP173" s="71">
        <v>44540</v>
      </c>
      <c r="AQ173" t="s">
        <v>511</v>
      </c>
      <c r="AR173" s="24">
        <v>0</v>
      </c>
      <c r="AS173" s="24"/>
      <c r="AT173" s="24"/>
      <c r="AU173" s="24"/>
      <c r="AV173" s="24"/>
      <c r="AW173" s="24"/>
      <c r="AX173" s="24"/>
      <c r="AY173" s="24"/>
      <c r="AZ173" s="24">
        <v>0</v>
      </c>
    </row>
    <row r="174" spans="39:53" x14ac:dyDescent="0.35">
      <c r="AM174" s="46" t="s">
        <v>261</v>
      </c>
      <c r="AN174" s="46"/>
      <c r="AO174" s="46"/>
      <c r="AP174" s="46"/>
      <c r="AQ174" s="46"/>
      <c r="AR174" s="47">
        <v>0</v>
      </c>
      <c r="AS174" s="47"/>
      <c r="AT174" s="47"/>
      <c r="AU174" s="47"/>
      <c r="AV174" s="47"/>
      <c r="AW174" s="47"/>
      <c r="AX174" s="47"/>
      <c r="AY174" s="47"/>
      <c r="AZ174" s="47">
        <v>0</v>
      </c>
    </row>
    <row r="175" spans="39:53" x14ac:dyDescent="0.35">
      <c r="AM175" t="s">
        <v>268</v>
      </c>
      <c r="AN175">
        <v>2021</v>
      </c>
      <c r="AO175">
        <v>2</v>
      </c>
      <c r="AP175" s="71">
        <v>44230</v>
      </c>
      <c r="AQ175" t="s">
        <v>262</v>
      </c>
      <c r="AR175" s="24">
        <v>0</v>
      </c>
      <c r="AS175" s="24"/>
      <c r="AT175" s="24"/>
      <c r="AU175" s="24"/>
      <c r="AV175" s="24"/>
      <c r="AW175" s="24"/>
      <c r="AX175" s="24"/>
      <c r="AY175" s="24"/>
      <c r="AZ175" s="24">
        <v>0</v>
      </c>
    </row>
    <row r="176" spans="39:53" x14ac:dyDescent="0.35">
      <c r="AP176" s="71">
        <v>44233</v>
      </c>
      <c r="AQ176" t="s">
        <v>267</v>
      </c>
      <c r="AR176" s="24">
        <v>0</v>
      </c>
      <c r="AS176" s="24"/>
      <c r="AT176" s="24"/>
      <c r="AU176" s="24"/>
      <c r="AV176" s="24"/>
      <c r="AW176" s="24"/>
      <c r="AX176" s="24"/>
      <c r="AY176" s="24"/>
      <c r="AZ176" s="24">
        <v>0</v>
      </c>
    </row>
    <row r="177" spans="39:52" x14ac:dyDescent="0.35">
      <c r="AO177">
        <v>3</v>
      </c>
      <c r="AP177" s="71">
        <v>44280</v>
      </c>
      <c r="AQ177" t="s">
        <v>327</v>
      </c>
      <c r="AR177" s="24">
        <v>0</v>
      </c>
      <c r="AS177" s="24"/>
      <c r="AT177" s="24"/>
      <c r="AU177" s="24"/>
      <c r="AV177" s="24"/>
      <c r="AW177" s="24"/>
      <c r="AX177" s="24"/>
      <c r="AY177" s="24"/>
      <c r="AZ177" s="24">
        <v>0</v>
      </c>
    </row>
    <row r="178" spans="39:52" x14ac:dyDescent="0.35">
      <c r="AO178">
        <v>10</v>
      </c>
      <c r="AP178" s="71">
        <v>44484</v>
      </c>
      <c r="AQ178" t="s">
        <v>427</v>
      </c>
      <c r="AR178" s="24">
        <v>0</v>
      </c>
      <c r="AS178" s="24"/>
      <c r="AT178" s="24"/>
      <c r="AU178" s="24"/>
      <c r="AV178" s="24"/>
      <c r="AW178" s="24"/>
      <c r="AX178" s="24"/>
      <c r="AY178" s="24"/>
      <c r="AZ178" s="24">
        <v>0</v>
      </c>
    </row>
    <row r="179" spans="39:52" x14ac:dyDescent="0.35">
      <c r="AM179" s="46" t="s">
        <v>269</v>
      </c>
      <c r="AN179" s="46"/>
      <c r="AO179" s="46"/>
      <c r="AP179" s="46"/>
      <c r="AQ179" s="46"/>
      <c r="AR179" s="47">
        <v>0</v>
      </c>
      <c r="AS179" s="47"/>
      <c r="AT179" s="47"/>
      <c r="AU179" s="47"/>
      <c r="AV179" s="47"/>
      <c r="AW179" s="47"/>
      <c r="AX179" s="47"/>
      <c r="AY179" s="47"/>
      <c r="AZ179" s="47">
        <v>0</v>
      </c>
    </row>
    <row r="180" spans="39:52" x14ac:dyDescent="0.35">
      <c r="AM180" t="s">
        <v>286</v>
      </c>
      <c r="AN180">
        <v>2021</v>
      </c>
      <c r="AO180">
        <v>2</v>
      </c>
      <c r="AP180" s="71">
        <v>44253</v>
      </c>
      <c r="AQ180" t="s">
        <v>284</v>
      </c>
      <c r="AR180" s="24">
        <v>0</v>
      </c>
      <c r="AS180" s="24"/>
      <c r="AT180" s="24"/>
      <c r="AU180" s="24"/>
      <c r="AV180" s="24"/>
      <c r="AW180" s="24"/>
      <c r="AX180" s="24"/>
      <c r="AY180" s="24"/>
      <c r="AZ180" s="24">
        <v>0</v>
      </c>
    </row>
    <row r="181" spans="39:52" x14ac:dyDescent="0.35">
      <c r="AO181">
        <v>4</v>
      </c>
      <c r="AP181" s="71">
        <v>44294</v>
      </c>
      <c r="AQ181" t="s">
        <v>331</v>
      </c>
      <c r="AR181" s="24">
        <v>0</v>
      </c>
      <c r="AS181" s="24"/>
      <c r="AT181" s="24"/>
      <c r="AU181" s="24"/>
      <c r="AV181" s="24"/>
      <c r="AW181" s="24"/>
      <c r="AX181" s="24"/>
      <c r="AY181" s="24"/>
      <c r="AZ181" s="24">
        <v>0</v>
      </c>
    </row>
    <row r="182" spans="39:52" x14ac:dyDescent="0.35">
      <c r="AM182" s="46" t="s">
        <v>287</v>
      </c>
      <c r="AN182" s="46"/>
      <c r="AO182" s="46"/>
      <c r="AP182" s="46"/>
      <c r="AQ182" s="46"/>
      <c r="AR182" s="47">
        <v>0</v>
      </c>
      <c r="AS182" s="47"/>
      <c r="AT182" s="47"/>
      <c r="AU182" s="47"/>
      <c r="AV182" s="47"/>
      <c r="AW182" s="47"/>
      <c r="AX182" s="47"/>
      <c r="AY182" s="47"/>
      <c r="AZ182" s="47">
        <v>0</v>
      </c>
    </row>
    <row r="183" spans="39:52" x14ac:dyDescent="0.35">
      <c r="AM183" t="s">
        <v>295</v>
      </c>
      <c r="AN183">
        <v>2021</v>
      </c>
      <c r="AO183">
        <v>3</v>
      </c>
      <c r="AP183" s="71">
        <v>44265</v>
      </c>
      <c r="AQ183" t="s">
        <v>321</v>
      </c>
      <c r="AR183" s="24">
        <v>0</v>
      </c>
      <c r="AS183" s="24"/>
      <c r="AT183" s="24"/>
      <c r="AU183" s="24"/>
      <c r="AV183" s="24"/>
      <c r="AW183" s="24"/>
      <c r="AX183" s="24"/>
      <c r="AY183" s="24"/>
      <c r="AZ183" s="24">
        <v>0</v>
      </c>
    </row>
    <row r="184" spans="39:52" x14ac:dyDescent="0.35">
      <c r="AM184" s="46" t="s">
        <v>297</v>
      </c>
      <c r="AN184" s="46"/>
      <c r="AO184" s="46"/>
      <c r="AP184" s="46"/>
      <c r="AQ184" s="46"/>
      <c r="AR184" s="47">
        <v>0</v>
      </c>
      <c r="AS184" s="47"/>
      <c r="AT184" s="47"/>
      <c r="AU184" s="47"/>
      <c r="AV184" s="47"/>
      <c r="AW184" s="47"/>
      <c r="AX184" s="47"/>
      <c r="AY184" s="47"/>
      <c r="AZ184" s="47">
        <v>0</v>
      </c>
    </row>
    <row r="185" spans="39:52" x14ac:dyDescent="0.35">
      <c r="AM185" t="s">
        <v>371</v>
      </c>
      <c r="AN185">
        <v>2021</v>
      </c>
      <c r="AO185">
        <v>9</v>
      </c>
      <c r="AP185" s="71">
        <v>44440</v>
      </c>
      <c r="AQ185" t="s">
        <v>369</v>
      </c>
      <c r="AR185" s="24">
        <v>0</v>
      </c>
      <c r="AS185" s="24"/>
      <c r="AT185" s="24"/>
      <c r="AU185" s="24"/>
      <c r="AV185" s="24"/>
      <c r="AW185" s="24"/>
      <c r="AX185" s="24"/>
      <c r="AY185" s="24"/>
      <c r="AZ185" s="24">
        <v>0</v>
      </c>
    </row>
    <row r="186" spans="39:52" x14ac:dyDescent="0.35">
      <c r="AM186" s="46" t="s">
        <v>388</v>
      </c>
      <c r="AN186" s="46"/>
      <c r="AO186" s="46"/>
      <c r="AP186" s="46"/>
      <c r="AQ186" s="46"/>
      <c r="AR186" s="47">
        <v>0</v>
      </c>
      <c r="AS186" s="47"/>
      <c r="AT186" s="47"/>
      <c r="AU186" s="47"/>
      <c r="AV186" s="47"/>
      <c r="AW186" s="47"/>
      <c r="AX186" s="47"/>
      <c r="AY186" s="47"/>
      <c r="AZ186" s="47">
        <v>0</v>
      </c>
    </row>
    <row r="187" spans="39:52" x14ac:dyDescent="0.35">
      <c r="AM187" t="s">
        <v>381</v>
      </c>
      <c r="AN187">
        <v>2021</v>
      </c>
      <c r="AO187">
        <v>9</v>
      </c>
      <c r="AP187" s="71">
        <v>44460</v>
      </c>
      <c r="AQ187" t="s">
        <v>379</v>
      </c>
      <c r="AR187" s="24">
        <v>0</v>
      </c>
      <c r="AS187" s="24"/>
      <c r="AT187" s="24"/>
      <c r="AU187" s="24"/>
      <c r="AV187" s="24"/>
      <c r="AW187" s="24"/>
      <c r="AX187" s="24"/>
      <c r="AY187" s="24"/>
      <c r="AZ187" s="24">
        <v>0</v>
      </c>
    </row>
    <row r="188" spans="39:52" x14ac:dyDescent="0.35">
      <c r="AM188" s="46" t="s">
        <v>389</v>
      </c>
      <c r="AN188" s="46"/>
      <c r="AO188" s="46"/>
      <c r="AP188" s="46"/>
      <c r="AQ188" s="46"/>
      <c r="AR188" s="47">
        <v>0</v>
      </c>
      <c r="AS188" s="47"/>
      <c r="AT188" s="47"/>
      <c r="AU188" s="47"/>
      <c r="AV188" s="47"/>
      <c r="AW188" s="47"/>
      <c r="AX188" s="47"/>
      <c r="AY188" s="47"/>
      <c r="AZ188" s="47">
        <v>0</v>
      </c>
    </row>
    <row r="189" spans="39:52" x14ac:dyDescent="0.35">
      <c r="AM189" t="s">
        <v>408</v>
      </c>
      <c r="AN189">
        <v>2021</v>
      </c>
      <c r="AO189">
        <v>10</v>
      </c>
      <c r="AP189" s="71">
        <v>44471</v>
      </c>
      <c r="AQ189" t="s">
        <v>406</v>
      </c>
      <c r="AR189" s="24">
        <v>0</v>
      </c>
      <c r="AS189" s="24"/>
      <c r="AT189" s="24"/>
      <c r="AU189" s="24"/>
      <c r="AV189" s="24"/>
      <c r="AW189" s="24"/>
      <c r="AX189" s="24"/>
      <c r="AY189" s="24"/>
      <c r="AZ189" s="24">
        <v>0</v>
      </c>
    </row>
    <row r="190" spans="39:52" x14ac:dyDescent="0.35">
      <c r="AP190" s="71">
        <v>44474</v>
      </c>
      <c r="AQ190" t="s">
        <v>409</v>
      </c>
      <c r="AR190" s="24">
        <v>0</v>
      </c>
      <c r="AS190" s="24"/>
      <c r="AT190" s="24"/>
      <c r="AU190" s="24"/>
      <c r="AV190" s="24"/>
      <c r="AW190" s="24"/>
      <c r="AX190" s="24"/>
      <c r="AY190" s="24"/>
      <c r="AZ190" s="24">
        <v>0</v>
      </c>
    </row>
    <row r="191" spans="39:52" x14ac:dyDescent="0.35">
      <c r="AP191" s="71">
        <v>44482</v>
      </c>
      <c r="AQ191" t="s">
        <v>423</v>
      </c>
      <c r="AR191" s="24">
        <v>0</v>
      </c>
      <c r="AS191" s="24"/>
      <c r="AT191" s="24"/>
      <c r="AU191" s="24"/>
      <c r="AV191" s="24"/>
      <c r="AW191" s="24"/>
      <c r="AX191" s="24"/>
      <c r="AY191" s="24"/>
      <c r="AZ191" s="24">
        <v>0</v>
      </c>
    </row>
    <row r="192" spans="39:52" x14ac:dyDescent="0.35">
      <c r="AP192" s="71">
        <v>44483</v>
      </c>
      <c r="AQ192" t="s">
        <v>424</v>
      </c>
      <c r="AR192" s="24">
        <v>0</v>
      </c>
      <c r="AS192" s="24"/>
      <c r="AT192" s="24"/>
      <c r="AU192" s="24"/>
      <c r="AV192" s="24"/>
      <c r="AW192" s="24"/>
      <c r="AX192" s="24"/>
      <c r="AY192" s="24"/>
      <c r="AZ192" s="24">
        <v>0</v>
      </c>
    </row>
    <row r="193" spans="39:52" x14ac:dyDescent="0.35">
      <c r="AP193" s="71">
        <v>44497</v>
      </c>
      <c r="AQ193" t="s">
        <v>455</v>
      </c>
      <c r="AR193" s="24">
        <v>0</v>
      </c>
      <c r="AS193" s="24"/>
      <c r="AT193" s="24"/>
      <c r="AU193" s="24"/>
      <c r="AV193" s="24"/>
      <c r="AW193" s="24"/>
      <c r="AX193" s="24"/>
      <c r="AY193" s="24"/>
      <c r="AZ193" s="24">
        <v>0</v>
      </c>
    </row>
    <row r="194" spans="39:52" x14ac:dyDescent="0.35">
      <c r="AO194">
        <v>11</v>
      </c>
      <c r="AP194" s="71">
        <v>44502</v>
      </c>
      <c r="AQ194" t="s">
        <v>465</v>
      </c>
      <c r="AR194" s="24">
        <v>0</v>
      </c>
      <c r="AS194" s="24"/>
      <c r="AT194" s="24"/>
      <c r="AU194" s="24"/>
      <c r="AV194" s="24"/>
      <c r="AW194" s="24"/>
      <c r="AX194" s="24"/>
      <c r="AY194" s="24"/>
      <c r="AZ194" s="24">
        <v>0</v>
      </c>
    </row>
    <row r="195" spans="39:52" x14ac:dyDescent="0.35">
      <c r="AP195" s="71">
        <v>44513</v>
      </c>
      <c r="AQ195" t="s">
        <v>486</v>
      </c>
      <c r="AR195" s="24">
        <v>0</v>
      </c>
      <c r="AS195" s="24"/>
      <c r="AT195" s="24"/>
      <c r="AU195" s="24"/>
      <c r="AV195" s="24"/>
      <c r="AW195" s="24"/>
      <c r="AX195" s="24"/>
      <c r="AY195" s="24"/>
      <c r="AZ195" s="24">
        <v>0</v>
      </c>
    </row>
    <row r="196" spans="39:52" x14ac:dyDescent="0.35">
      <c r="AP196" s="71">
        <v>44526</v>
      </c>
      <c r="AQ196" t="s">
        <v>490</v>
      </c>
      <c r="AR196" s="24">
        <v>0</v>
      </c>
      <c r="AS196" s="24"/>
      <c r="AT196" s="24"/>
      <c r="AU196" s="24"/>
      <c r="AV196" s="24"/>
      <c r="AW196" s="24"/>
      <c r="AX196" s="24"/>
      <c r="AY196" s="24"/>
      <c r="AZ196" s="24">
        <v>0</v>
      </c>
    </row>
    <row r="197" spans="39:52" x14ac:dyDescent="0.35">
      <c r="AQ197" t="s">
        <v>491</v>
      </c>
      <c r="AR197" s="24">
        <v>0</v>
      </c>
      <c r="AS197" s="24"/>
      <c r="AT197" s="24"/>
      <c r="AU197" s="24"/>
      <c r="AV197" s="24"/>
      <c r="AW197" s="24"/>
      <c r="AX197" s="24"/>
      <c r="AY197" s="24"/>
      <c r="AZ197" s="24">
        <v>0</v>
      </c>
    </row>
    <row r="198" spans="39:52" x14ac:dyDescent="0.35">
      <c r="AO198">
        <v>12</v>
      </c>
      <c r="AP198" s="71">
        <v>44561</v>
      </c>
      <c r="AQ198" t="s">
        <v>546</v>
      </c>
      <c r="AR198" s="24">
        <v>0</v>
      </c>
      <c r="AS198" s="24"/>
      <c r="AT198" s="24"/>
      <c r="AU198" s="24"/>
      <c r="AV198" s="24"/>
      <c r="AW198" s="24"/>
      <c r="AX198" s="24"/>
      <c r="AY198" s="24"/>
      <c r="AZ198" s="24">
        <v>0</v>
      </c>
    </row>
    <row r="199" spans="39:52" x14ac:dyDescent="0.35">
      <c r="AN199">
        <v>2022</v>
      </c>
      <c r="AO199">
        <v>1</v>
      </c>
      <c r="AP199" s="71">
        <v>44567</v>
      </c>
      <c r="AQ199" t="s">
        <v>557</v>
      </c>
      <c r="AR199" s="24">
        <v>0</v>
      </c>
      <c r="AS199" s="24"/>
      <c r="AT199" s="24"/>
      <c r="AU199" s="24"/>
      <c r="AV199" s="24"/>
      <c r="AW199" s="24"/>
      <c r="AX199" s="24"/>
      <c r="AY199" s="24"/>
      <c r="AZ199" s="24">
        <v>0</v>
      </c>
    </row>
    <row r="200" spans="39:52" x14ac:dyDescent="0.35">
      <c r="AP200" s="71">
        <v>44574</v>
      </c>
      <c r="AQ200" t="s">
        <v>567</v>
      </c>
      <c r="AR200" s="24">
        <v>0</v>
      </c>
      <c r="AS200" s="24"/>
      <c r="AT200" s="24"/>
      <c r="AU200" s="24"/>
      <c r="AV200" s="24"/>
      <c r="AW200" s="24"/>
      <c r="AX200" s="24"/>
      <c r="AY200" s="24"/>
      <c r="AZ200" s="24">
        <v>0</v>
      </c>
    </row>
    <row r="201" spans="39:52" x14ac:dyDescent="0.35">
      <c r="AP201" s="71">
        <v>44583</v>
      </c>
      <c r="AQ201" t="s">
        <v>575</v>
      </c>
      <c r="AR201" s="24">
        <v>0</v>
      </c>
      <c r="AS201" s="24"/>
      <c r="AT201" s="24"/>
      <c r="AU201" s="24"/>
      <c r="AV201" s="24"/>
      <c r="AW201" s="24"/>
      <c r="AX201" s="24"/>
      <c r="AY201" s="24"/>
      <c r="AZ201" s="24">
        <v>0</v>
      </c>
    </row>
    <row r="202" spans="39:52" x14ac:dyDescent="0.35">
      <c r="AO202">
        <v>2</v>
      </c>
      <c r="AP202" s="71">
        <v>44602</v>
      </c>
      <c r="AQ202" t="s">
        <v>611</v>
      </c>
      <c r="AR202" s="24">
        <v>0</v>
      </c>
      <c r="AS202" s="24"/>
      <c r="AT202" s="24"/>
      <c r="AU202" s="24"/>
      <c r="AV202" s="24"/>
      <c r="AW202" s="24"/>
      <c r="AX202" s="24"/>
      <c r="AY202" s="24"/>
      <c r="AZ202" s="24">
        <v>0</v>
      </c>
    </row>
    <row r="203" spans="39:52" x14ac:dyDescent="0.35">
      <c r="AP203" s="71">
        <v>44614</v>
      </c>
      <c r="AQ203" t="s">
        <v>618</v>
      </c>
      <c r="AR203" s="24">
        <v>0</v>
      </c>
      <c r="AS203" s="24"/>
      <c r="AT203" s="24"/>
      <c r="AU203" s="24"/>
      <c r="AV203" s="24"/>
      <c r="AW203" s="24"/>
      <c r="AX203" s="24"/>
      <c r="AY203" s="24"/>
      <c r="AZ203" s="24">
        <v>0</v>
      </c>
    </row>
    <row r="204" spans="39:52" x14ac:dyDescent="0.35">
      <c r="AO204">
        <v>6</v>
      </c>
      <c r="AP204" s="71">
        <v>44602</v>
      </c>
      <c r="AQ204" t="s">
        <v>611</v>
      </c>
      <c r="AR204" s="24"/>
      <c r="AS204" s="24"/>
      <c r="AT204" s="24"/>
      <c r="AU204" s="24"/>
      <c r="AV204" s="24"/>
      <c r="AW204" s="24">
        <v>0</v>
      </c>
      <c r="AX204" s="24"/>
      <c r="AY204" s="24"/>
      <c r="AZ204" s="24">
        <v>0</v>
      </c>
    </row>
    <row r="205" spans="39:52" x14ac:dyDescent="0.35">
      <c r="AM205" s="46" t="s">
        <v>429</v>
      </c>
      <c r="AN205" s="46"/>
      <c r="AO205" s="46"/>
      <c r="AP205" s="46"/>
      <c r="AQ205" s="46"/>
      <c r="AR205" s="47">
        <v>0</v>
      </c>
      <c r="AS205" s="47"/>
      <c r="AT205" s="47"/>
      <c r="AU205" s="47"/>
      <c r="AV205" s="47"/>
      <c r="AW205" s="47">
        <v>0</v>
      </c>
      <c r="AX205" s="47"/>
      <c r="AY205" s="47"/>
      <c r="AZ205" s="47">
        <v>0</v>
      </c>
    </row>
    <row r="206" spans="39:52" x14ac:dyDescent="0.35">
      <c r="AM206" t="s">
        <v>417</v>
      </c>
      <c r="AN206">
        <v>2021</v>
      </c>
      <c r="AO206">
        <v>10</v>
      </c>
      <c r="AP206" s="71">
        <v>44478</v>
      </c>
      <c r="AQ206" t="s">
        <v>415</v>
      </c>
      <c r="AR206" s="24">
        <v>0</v>
      </c>
      <c r="AS206" s="24"/>
      <c r="AT206" s="24"/>
      <c r="AU206" s="24"/>
      <c r="AV206" s="24"/>
      <c r="AW206" s="24"/>
      <c r="AX206" s="24"/>
      <c r="AY206" s="24"/>
      <c r="AZ206" s="24">
        <v>0</v>
      </c>
    </row>
    <row r="207" spans="39:52" x14ac:dyDescent="0.35">
      <c r="AP207" s="71">
        <v>44481</v>
      </c>
      <c r="AQ207" t="s">
        <v>419</v>
      </c>
      <c r="AR207" s="24">
        <v>0</v>
      </c>
      <c r="AS207" s="24"/>
      <c r="AT207" s="24"/>
      <c r="AU207" s="24"/>
      <c r="AV207" s="24"/>
      <c r="AW207" s="24"/>
      <c r="AX207" s="24"/>
      <c r="AY207" s="24"/>
      <c r="AZ207" s="24">
        <v>0</v>
      </c>
    </row>
    <row r="208" spans="39:52" x14ac:dyDescent="0.35">
      <c r="AP208" s="71">
        <v>44484</v>
      </c>
      <c r="AQ208" t="s">
        <v>432</v>
      </c>
      <c r="AR208" s="24">
        <v>0</v>
      </c>
      <c r="AS208" s="24"/>
      <c r="AT208" s="24"/>
      <c r="AU208" s="24"/>
      <c r="AV208" s="24"/>
      <c r="AW208" s="24"/>
      <c r="AX208" s="24"/>
      <c r="AY208" s="24"/>
      <c r="AZ208" s="24">
        <v>0</v>
      </c>
    </row>
    <row r="209" spans="41:52" x14ac:dyDescent="0.35">
      <c r="AP209" s="71">
        <v>44487</v>
      </c>
      <c r="AQ209" t="s">
        <v>433</v>
      </c>
      <c r="AR209" s="24">
        <v>0</v>
      </c>
      <c r="AS209" s="24"/>
      <c r="AT209" s="24"/>
      <c r="AU209" s="24"/>
      <c r="AV209" s="24"/>
      <c r="AW209" s="24"/>
      <c r="AX209" s="24"/>
      <c r="AY209" s="24"/>
      <c r="AZ209" s="24">
        <v>0</v>
      </c>
    </row>
    <row r="210" spans="41:52" x14ac:dyDescent="0.35">
      <c r="AP210" s="71">
        <v>44488</v>
      </c>
      <c r="AQ210" t="s">
        <v>434</v>
      </c>
      <c r="AR210" s="24">
        <v>0</v>
      </c>
      <c r="AS210" s="24"/>
      <c r="AT210" s="24"/>
      <c r="AU210" s="24"/>
      <c r="AV210" s="24"/>
      <c r="AW210" s="24"/>
      <c r="AX210" s="24"/>
      <c r="AY210" s="24"/>
      <c r="AZ210" s="24">
        <v>0</v>
      </c>
    </row>
    <row r="211" spans="41:52" x14ac:dyDescent="0.35">
      <c r="AP211" s="71">
        <v>44489</v>
      </c>
      <c r="AQ211" t="s">
        <v>435</v>
      </c>
      <c r="AR211" s="24">
        <v>0</v>
      </c>
      <c r="AS211" s="24"/>
      <c r="AT211" s="24"/>
      <c r="AU211" s="24"/>
      <c r="AV211" s="24"/>
      <c r="AW211" s="24"/>
      <c r="AX211" s="24"/>
      <c r="AY211" s="24"/>
      <c r="AZ211" s="24">
        <v>0</v>
      </c>
    </row>
    <row r="212" spans="41:52" x14ac:dyDescent="0.35">
      <c r="AP212" s="71">
        <v>44495</v>
      </c>
      <c r="AQ212" t="s">
        <v>451</v>
      </c>
      <c r="AR212" s="24">
        <v>0</v>
      </c>
      <c r="AS212" s="24"/>
      <c r="AT212" s="24"/>
      <c r="AU212" s="24"/>
      <c r="AV212" s="24"/>
      <c r="AW212" s="24"/>
      <c r="AX212" s="24"/>
      <c r="AY212" s="24"/>
      <c r="AZ212" s="24">
        <v>0</v>
      </c>
    </row>
    <row r="213" spans="41:52" x14ac:dyDescent="0.35">
      <c r="AP213" s="71">
        <v>44496</v>
      </c>
      <c r="AQ213" t="s">
        <v>453</v>
      </c>
      <c r="AR213" s="24">
        <v>0</v>
      </c>
      <c r="AS213" s="24"/>
      <c r="AT213" s="24"/>
      <c r="AU213" s="24"/>
      <c r="AV213" s="24"/>
      <c r="AW213" s="24"/>
      <c r="AX213" s="24"/>
      <c r="AY213" s="24"/>
      <c r="AZ213" s="24">
        <v>0</v>
      </c>
    </row>
    <row r="214" spans="41:52" x14ac:dyDescent="0.35">
      <c r="AO214">
        <v>11</v>
      </c>
      <c r="AP214" s="71">
        <v>44503</v>
      </c>
      <c r="AQ214" t="s">
        <v>467</v>
      </c>
      <c r="AR214" s="24">
        <v>0</v>
      </c>
      <c r="AS214" s="24"/>
      <c r="AT214" s="24"/>
      <c r="AU214" s="24"/>
      <c r="AV214" s="24"/>
      <c r="AW214" s="24"/>
      <c r="AX214" s="24"/>
      <c r="AY214" s="24"/>
      <c r="AZ214" s="24">
        <v>0</v>
      </c>
    </row>
    <row r="215" spans="41:52" x14ac:dyDescent="0.35">
      <c r="AP215" s="71">
        <v>44506</v>
      </c>
      <c r="AQ215" t="s">
        <v>472</v>
      </c>
      <c r="AR215" s="24">
        <v>0</v>
      </c>
      <c r="AS215" s="24"/>
      <c r="AT215" s="24"/>
      <c r="AU215" s="24"/>
      <c r="AV215" s="24"/>
      <c r="AW215" s="24"/>
      <c r="AX215" s="24"/>
      <c r="AY215" s="24"/>
      <c r="AZ215" s="24">
        <v>0</v>
      </c>
    </row>
    <row r="216" spans="41:52" x14ac:dyDescent="0.35">
      <c r="AP216" s="71">
        <v>44511</v>
      </c>
      <c r="AQ216" t="s">
        <v>482</v>
      </c>
      <c r="AR216" s="24">
        <v>0</v>
      </c>
      <c r="AS216" s="24"/>
      <c r="AT216" s="24"/>
      <c r="AU216" s="24"/>
      <c r="AV216" s="24"/>
      <c r="AW216" s="24"/>
      <c r="AX216" s="24"/>
      <c r="AY216" s="24"/>
      <c r="AZ216" s="24">
        <v>0</v>
      </c>
    </row>
    <row r="217" spans="41:52" x14ac:dyDescent="0.35">
      <c r="AQ217" t="s">
        <v>484</v>
      </c>
      <c r="AR217" s="24">
        <v>0</v>
      </c>
      <c r="AS217" s="24"/>
      <c r="AT217" s="24"/>
      <c r="AU217" s="24"/>
      <c r="AV217" s="24"/>
      <c r="AW217" s="24"/>
      <c r="AX217" s="24"/>
      <c r="AY217" s="24"/>
      <c r="AZ217" s="24">
        <v>0</v>
      </c>
    </row>
    <row r="218" spans="41:52" x14ac:dyDescent="0.35">
      <c r="AO218">
        <v>12</v>
      </c>
      <c r="AP218" s="71">
        <v>44537</v>
      </c>
      <c r="AQ218" t="s">
        <v>510</v>
      </c>
      <c r="AR218" s="24">
        <v>0</v>
      </c>
      <c r="AS218" s="24"/>
      <c r="AT218" s="24"/>
      <c r="AU218" s="24"/>
      <c r="AV218" s="24"/>
      <c r="AW218" s="24"/>
      <c r="AX218" s="24"/>
      <c r="AY218" s="24"/>
      <c r="AZ218" s="24">
        <v>0</v>
      </c>
    </row>
    <row r="219" spans="41:52" x14ac:dyDescent="0.35">
      <c r="AP219" s="71">
        <v>44540</v>
      </c>
      <c r="AQ219" t="s">
        <v>513</v>
      </c>
      <c r="AR219" s="24">
        <v>5452.2</v>
      </c>
      <c r="AS219" s="24"/>
      <c r="AT219" s="24"/>
      <c r="AU219" s="24"/>
      <c r="AV219" s="24"/>
      <c r="AW219" s="24"/>
      <c r="AX219" s="24"/>
      <c r="AY219" s="24"/>
      <c r="AZ219" s="24">
        <v>5452.2</v>
      </c>
    </row>
    <row r="220" spans="41:52" x14ac:dyDescent="0.35">
      <c r="AP220" s="71">
        <v>44550</v>
      </c>
      <c r="AQ220" t="s">
        <v>521</v>
      </c>
      <c r="AR220" s="24">
        <v>7457.5</v>
      </c>
      <c r="AS220" s="24"/>
      <c r="AT220" s="24"/>
      <c r="AU220" s="24"/>
      <c r="AV220" s="24"/>
      <c r="AW220" s="24"/>
      <c r="AX220" s="24"/>
      <c r="AY220" s="24"/>
      <c r="AZ220" s="24">
        <v>7457.5</v>
      </c>
    </row>
    <row r="221" spans="41:52" x14ac:dyDescent="0.35">
      <c r="AP221" s="71">
        <v>44552</v>
      </c>
      <c r="AQ221" t="s">
        <v>532</v>
      </c>
      <c r="AR221" s="24">
        <v>10565.5</v>
      </c>
      <c r="AS221" s="24"/>
      <c r="AT221" s="24"/>
      <c r="AU221" s="24"/>
      <c r="AV221" s="24"/>
      <c r="AW221" s="24"/>
      <c r="AX221" s="24"/>
      <c r="AY221" s="24"/>
      <c r="AZ221" s="24">
        <v>10565.5</v>
      </c>
    </row>
    <row r="222" spans="41:52" x14ac:dyDescent="0.35">
      <c r="AP222" s="71">
        <v>44554</v>
      </c>
      <c r="AQ222" t="s">
        <v>539</v>
      </c>
      <c r="AR222" s="24">
        <v>777</v>
      </c>
      <c r="AS222" s="24"/>
      <c r="AT222" s="24"/>
      <c r="AU222" s="24"/>
      <c r="AV222" s="24"/>
      <c r="AW222" s="24"/>
      <c r="AX222" s="24"/>
      <c r="AY222" s="24"/>
      <c r="AZ222" s="24">
        <v>777</v>
      </c>
    </row>
    <row r="223" spans="41:52" x14ac:dyDescent="0.35">
      <c r="AP223" s="71">
        <v>44557</v>
      </c>
      <c r="AQ223" t="s">
        <v>540</v>
      </c>
      <c r="AR223" s="24">
        <v>1077</v>
      </c>
      <c r="AS223" s="24"/>
      <c r="AT223" s="24"/>
      <c r="AU223" s="24"/>
      <c r="AV223" s="24"/>
      <c r="AW223" s="24"/>
      <c r="AX223" s="24"/>
      <c r="AY223" s="24"/>
      <c r="AZ223" s="24">
        <v>1077</v>
      </c>
    </row>
    <row r="224" spans="41:52" x14ac:dyDescent="0.35">
      <c r="AP224" s="71">
        <v>44560</v>
      </c>
      <c r="AQ224" t="s">
        <v>542</v>
      </c>
      <c r="AR224" s="24">
        <v>19320.5</v>
      </c>
      <c r="AS224" s="24"/>
      <c r="AT224" s="24"/>
      <c r="AU224" s="24"/>
      <c r="AV224" s="24"/>
      <c r="AW224" s="24"/>
      <c r="AX224" s="24"/>
      <c r="AY224" s="24"/>
      <c r="AZ224" s="24">
        <v>19320.5</v>
      </c>
    </row>
    <row r="225" spans="39:53" x14ac:dyDescent="0.35">
      <c r="AN225">
        <v>2022</v>
      </c>
      <c r="AO225">
        <v>1</v>
      </c>
      <c r="AP225" s="71">
        <v>44564</v>
      </c>
      <c r="AQ225" t="s">
        <v>556</v>
      </c>
      <c r="AR225" s="24">
        <v>8273</v>
      </c>
      <c r="AS225" s="24"/>
      <c r="AT225" s="24"/>
      <c r="AU225" s="24"/>
      <c r="AV225" s="24"/>
      <c r="AW225" s="24"/>
      <c r="AX225" s="24"/>
      <c r="AY225" s="24"/>
      <c r="AZ225" s="24">
        <v>8273</v>
      </c>
    </row>
    <row r="226" spans="39:53" x14ac:dyDescent="0.35">
      <c r="AP226" s="71">
        <v>44568</v>
      </c>
      <c r="AQ226" t="s">
        <v>558</v>
      </c>
      <c r="AR226" s="24">
        <v>0</v>
      </c>
      <c r="AS226" s="24"/>
      <c r="AT226" s="24"/>
      <c r="AU226" s="24"/>
      <c r="AV226" s="24"/>
      <c r="AW226" s="24"/>
      <c r="AX226" s="24"/>
      <c r="AY226" s="24"/>
      <c r="AZ226" s="24">
        <v>0</v>
      </c>
    </row>
    <row r="227" spans="39:53" x14ac:dyDescent="0.35">
      <c r="AP227" s="71">
        <v>44569</v>
      </c>
      <c r="AQ227" t="s">
        <v>559</v>
      </c>
      <c r="AR227" s="24">
        <v>7377</v>
      </c>
      <c r="AS227" s="24"/>
      <c r="AT227" s="24"/>
      <c r="AU227" s="24"/>
      <c r="AV227" s="24"/>
      <c r="AW227" s="24"/>
      <c r="AX227" s="24"/>
      <c r="AY227" s="24"/>
      <c r="AZ227" s="24">
        <v>7377</v>
      </c>
    </row>
    <row r="228" spans="39:53" x14ac:dyDescent="0.35">
      <c r="AP228" s="71">
        <v>44574</v>
      </c>
      <c r="AQ228" t="s">
        <v>568</v>
      </c>
      <c r="AR228" s="24">
        <v>28549</v>
      </c>
      <c r="AS228" s="24"/>
      <c r="AT228" s="24"/>
      <c r="AU228" s="24"/>
      <c r="AV228" s="24"/>
      <c r="AW228" s="24"/>
      <c r="AX228" s="24"/>
      <c r="AY228" s="24"/>
      <c r="AZ228" s="24">
        <v>28549</v>
      </c>
    </row>
    <row r="229" spans="39:53" x14ac:dyDescent="0.35">
      <c r="AP229" s="71">
        <v>44579</v>
      </c>
      <c r="AQ229" t="s">
        <v>574</v>
      </c>
      <c r="AR229" s="24">
        <v>11502</v>
      </c>
      <c r="AS229" s="24"/>
      <c r="AT229" s="24"/>
      <c r="AU229" s="24"/>
      <c r="AV229" s="24"/>
      <c r="AW229" s="24"/>
      <c r="AX229" s="24"/>
      <c r="AY229" s="24"/>
      <c r="AZ229" s="24">
        <v>11502</v>
      </c>
    </row>
    <row r="230" spans="39:53" x14ac:dyDescent="0.35">
      <c r="AO230">
        <v>2</v>
      </c>
      <c r="AP230" s="71">
        <v>44616</v>
      </c>
      <c r="AQ230" t="s">
        <v>619</v>
      </c>
      <c r="AR230" s="24">
        <v>7961</v>
      </c>
      <c r="AS230" s="24"/>
      <c r="AT230" s="24"/>
      <c r="AU230" s="24"/>
      <c r="AV230" s="24"/>
      <c r="AW230" s="24"/>
      <c r="AX230" s="24"/>
      <c r="AY230" s="24"/>
      <c r="AZ230" s="24">
        <v>7961</v>
      </c>
    </row>
    <row r="231" spans="39:53" x14ac:dyDescent="0.35">
      <c r="AP231" s="71">
        <v>44618</v>
      </c>
      <c r="AQ231" t="s">
        <v>620</v>
      </c>
      <c r="AR231" s="24"/>
      <c r="AS231" s="24"/>
      <c r="AT231" s="24"/>
      <c r="AU231" s="24"/>
      <c r="AV231" s="24"/>
      <c r="AW231" s="24"/>
      <c r="AX231" s="24">
        <v>2090</v>
      </c>
      <c r="AY231" s="24">
        <v>588</v>
      </c>
      <c r="AZ231" s="24">
        <v>2678</v>
      </c>
    </row>
    <row r="232" spans="39:53" x14ac:dyDescent="0.35">
      <c r="AM232" s="46" t="s">
        <v>430</v>
      </c>
      <c r="AN232" s="46"/>
      <c r="AO232" s="46"/>
      <c r="AP232" s="46"/>
      <c r="AQ232" s="46"/>
      <c r="AR232" s="47">
        <v>108311.7</v>
      </c>
      <c r="AS232" s="47"/>
      <c r="AT232" s="47"/>
      <c r="AU232" s="47"/>
      <c r="AV232" s="47"/>
      <c r="AW232" s="47"/>
      <c r="AX232" s="47">
        <v>2090</v>
      </c>
      <c r="AY232" s="47">
        <v>588</v>
      </c>
      <c r="AZ232" s="47">
        <v>110989.7</v>
      </c>
      <c r="BA232" t="s">
        <v>645</v>
      </c>
    </row>
    <row r="233" spans="39:53" x14ac:dyDescent="0.35">
      <c r="AM233" t="s">
        <v>477</v>
      </c>
      <c r="AN233">
        <v>2021</v>
      </c>
      <c r="AO233">
        <v>11</v>
      </c>
      <c r="AP233" s="71">
        <v>44509</v>
      </c>
      <c r="AQ233" t="s">
        <v>479</v>
      </c>
      <c r="AR233" s="24">
        <v>0</v>
      </c>
      <c r="AS233" s="24"/>
      <c r="AT233" s="24"/>
      <c r="AU233" s="24"/>
      <c r="AV233" s="24"/>
      <c r="AW233" s="24"/>
      <c r="AX233" s="24"/>
      <c r="AY233" s="24"/>
      <c r="AZ233" s="24">
        <v>0</v>
      </c>
    </row>
    <row r="234" spans="39:53" x14ac:dyDescent="0.35">
      <c r="AM234" s="46" t="s">
        <v>492</v>
      </c>
      <c r="AN234" s="46"/>
      <c r="AO234" s="46"/>
      <c r="AP234" s="46"/>
      <c r="AQ234" s="46"/>
      <c r="AR234" s="47">
        <v>0</v>
      </c>
      <c r="AS234" s="47"/>
      <c r="AT234" s="47"/>
      <c r="AU234" s="47"/>
      <c r="AV234" s="47"/>
      <c r="AW234" s="47"/>
      <c r="AX234" s="47"/>
      <c r="AY234" s="47"/>
      <c r="AZ234" s="47">
        <v>0</v>
      </c>
    </row>
    <row r="235" spans="39:53" x14ac:dyDescent="0.35">
      <c r="AM235" t="s">
        <v>500</v>
      </c>
      <c r="AN235">
        <v>2021</v>
      </c>
      <c r="AO235">
        <v>11</v>
      </c>
      <c r="AP235" s="71">
        <v>44510</v>
      </c>
      <c r="AQ235" t="s">
        <v>481</v>
      </c>
      <c r="AR235" s="24">
        <v>0</v>
      </c>
      <c r="AS235" s="24"/>
      <c r="AT235" s="24"/>
      <c r="AU235" s="24"/>
      <c r="AV235" s="24"/>
      <c r="AW235" s="24"/>
      <c r="AX235" s="24"/>
      <c r="AY235" s="24"/>
      <c r="AZ235" s="24">
        <v>0</v>
      </c>
    </row>
    <row r="236" spans="39:53" x14ac:dyDescent="0.35">
      <c r="AN236">
        <v>2022</v>
      </c>
      <c r="AO236">
        <v>2</v>
      </c>
      <c r="AP236" s="71">
        <v>44613</v>
      </c>
      <c r="AQ236" t="s">
        <v>616</v>
      </c>
      <c r="AR236" s="24">
        <v>5822</v>
      </c>
      <c r="AS236" s="24"/>
      <c r="AT236" s="24"/>
      <c r="AU236" s="24"/>
      <c r="AV236" s="24"/>
      <c r="AW236" s="24"/>
      <c r="AX236" s="24"/>
      <c r="AY236" s="24"/>
      <c r="AZ236" s="24">
        <v>5822</v>
      </c>
    </row>
    <row r="237" spans="39:53" x14ac:dyDescent="0.35">
      <c r="AM237" s="46" t="s">
        <v>509</v>
      </c>
      <c r="AN237" s="46"/>
      <c r="AO237" s="46"/>
      <c r="AP237" s="46"/>
      <c r="AQ237" s="46"/>
      <c r="AR237" s="47">
        <v>5822</v>
      </c>
      <c r="AS237" s="47"/>
      <c r="AT237" s="47"/>
      <c r="AU237" s="47"/>
      <c r="AV237" s="47"/>
      <c r="AW237" s="47"/>
      <c r="AX237" s="47"/>
      <c r="AY237" s="47"/>
      <c r="AZ237" s="47">
        <v>5822</v>
      </c>
    </row>
    <row r="238" spans="39:53" x14ac:dyDescent="0.35">
      <c r="AM238" t="s">
        <v>135</v>
      </c>
      <c r="AR238" s="24">
        <v>114308.7</v>
      </c>
      <c r="AS238" s="24">
        <v>7586</v>
      </c>
      <c r="AT238" s="24">
        <v>5940</v>
      </c>
      <c r="AU238" s="24">
        <v>0</v>
      </c>
      <c r="AV238" s="24">
        <v>114274.90000000001</v>
      </c>
      <c r="AW238" s="24">
        <v>0</v>
      </c>
      <c r="AX238" s="24">
        <v>2090</v>
      </c>
      <c r="AY238" s="24">
        <v>588</v>
      </c>
      <c r="AZ238" s="24">
        <v>244787.6</v>
      </c>
    </row>
  </sheetData>
  <pageMargins left="0.78740157480314965" right="0.19685039370078741" top="0.59055118110236227" bottom="0.78740157480314965" header="0.31496062992125984" footer="0.31496062992125984"/>
  <pageSetup scale="99" orientation="landscape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  <pageSetUpPr fitToPage="1"/>
  </sheetPr>
  <dimension ref="A1:X605"/>
  <sheetViews>
    <sheetView tabSelected="1" topLeftCell="B582" zoomScale="80" zoomScaleNormal="80" workbookViewId="0">
      <selection activeCell="Q589" sqref="Q589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8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4.90625" style="7" customWidth="1"/>
    <col min="15" max="15" width="13" style="7" customWidth="1"/>
    <col min="16" max="16" width="13.26953125" style="7" bestFit="1" customWidth="1"/>
    <col min="17" max="17" width="14.726562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6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7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7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7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7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7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7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7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97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7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59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1">
        <v>0</v>
      </c>
      <c r="O167" s="52">
        <f t="shared" si="40"/>
        <v>0</v>
      </c>
      <c r="P167" s="52">
        <f t="shared" si="41"/>
        <v>0</v>
      </c>
      <c r="Q167" s="8">
        <f t="shared" si="35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5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5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5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5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5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5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5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5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5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5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5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5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5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5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5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5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5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5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5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1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5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0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98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5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0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5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0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5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5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5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5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100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5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5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5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99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5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5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5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5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5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100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5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5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5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99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5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5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5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87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87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0" t="s">
        <v>354</v>
      </c>
      <c r="V270" s="1" t="s">
        <v>401</v>
      </c>
      <c r="W270" s="93">
        <v>44468</v>
      </c>
      <c r="X270" s="94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8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0" t="s">
        <v>354</v>
      </c>
      <c r="V271" s="1" t="s">
        <v>401</v>
      </c>
      <c r="W271" s="71">
        <v>44464</v>
      </c>
      <c r="X271" s="94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0" t="s">
        <v>354</v>
      </c>
      <c r="V272" s="1" t="s">
        <v>401</v>
      </c>
      <c r="W272" s="71">
        <v>44485</v>
      </c>
      <c r="X272" s="94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0" t="s">
        <v>354</v>
      </c>
      <c r="V273" s="1" t="s">
        <v>401</v>
      </c>
      <c r="W273" s="71">
        <v>44492</v>
      </c>
      <c r="X273" s="94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89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90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89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88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89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101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101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101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101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100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7">
        <f t="shared" si="134"/>
        <v>-1530</v>
      </c>
      <c r="P288" s="7">
        <f t="shared" si="131"/>
        <v>0</v>
      </c>
      <c r="Q288" s="8">
        <f t="shared" si="119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5">
        <v>2295</v>
      </c>
      <c r="O289" s="7">
        <f t="shared" si="134"/>
        <v>-2295</v>
      </c>
      <c r="P289" s="7">
        <f t="shared" si="131"/>
        <v>0</v>
      </c>
      <c r="Q289" s="8">
        <f t="shared" si="119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5">
        <v>690</v>
      </c>
      <c r="O290" s="7">
        <f t="shared" si="134"/>
        <v>-690</v>
      </c>
      <c r="P290" s="7">
        <f t="shared" si="131"/>
        <v>0</v>
      </c>
      <c r="Q290" s="8">
        <f t="shared" si="119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5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9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O298" s="7">
        <f t="shared" si="147"/>
        <v>-2016</v>
      </c>
      <c r="P298" s="7">
        <f t="shared" si="156"/>
        <v>0</v>
      </c>
      <c r="Q298" s="8">
        <f t="shared" si="157"/>
        <v>410615.74999999988</v>
      </c>
      <c r="R298" s="43" t="s">
        <v>91</v>
      </c>
      <c r="S298" s="1" t="s">
        <v>585</v>
      </c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O299" s="7">
        <f t="shared" si="147"/>
        <v>-1814.4</v>
      </c>
      <c r="P299" s="7">
        <f t="shared" si="156"/>
        <v>0</v>
      </c>
      <c r="Q299" s="8">
        <f t="shared" si="157"/>
        <v>412430.14999999991</v>
      </c>
      <c r="R299" s="43" t="s">
        <v>91</v>
      </c>
      <c r="S299" s="1" t="s">
        <v>585</v>
      </c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1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13" t="s">
        <v>494</v>
      </c>
      <c r="T301" s="94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98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13" t="s">
        <v>496</v>
      </c>
      <c r="T302" s="94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1" t="s">
        <v>495</v>
      </c>
      <c r="T303" s="94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1" t="s">
        <v>497</v>
      </c>
      <c r="T304" s="94"/>
      <c r="U304" s="22"/>
    </row>
    <row r="305" spans="1:21" ht="2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89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119" t="s">
        <v>498</v>
      </c>
      <c r="T305" s="94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100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7">
        <f t="shared" si="158"/>
        <v>-10428</v>
      </c>
      <c r="P306" s="7">
        <f t="shared" si="156"/>
        <v>0</v>
      </c>
      <c r="Q306" s="8">
        <f t="shared" si="157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O307" s="7">
        <f t="shared" si="158"/>
        <v>-2550</v>
      </c>
      <c r="P307" s="7">
        <f t="shared" si="156"/>
        <v>0</v>
      </c>
      <c r="Q307" s="8">
        <f t="shared" si="157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O308" s="7">
        <f t="shared" si="158"/>
        <v>-550</v>
      </c>
      <c r="P308" s="7">
        <f t="shared" si="156"/>
        <v>0</v>
      </c>
      <c r="Q308" s="8">
        <f t="shared" si="157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5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O309" s="7">
        <f t="shared" si="158"/>
        <v>-320</v>
      </c>
      <c r="P309" s="7">
        <f t="shared" si="156"/>
        <v>0</v>
      </c>
      <c r="Q309" s="8">
        <f t="shared" si="157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O310" s="7">
        <f t="shared" si="158"/>
        <v>-360</v>
      </c>
      <c r="P310" s="7">
        <f t="shared" si="156"/>
        <v>0</v>
      </c>
      <c r="Q310" s="8">
        <f t="shared" si="157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8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5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O315" s="7">
        <f t="shared" si="169"/>
        <v>-8690</v>
      </c>
      <c r="P315" s="7">
        <f t="shared" ref="P315:P320" si="177">SUM(N315+O315)</f>
        <v>0</v>
      </c>
      <c r="Q315" s="8">
        <f t="shared" ref="Q315:Q362" si="178">SUM(Q314+N315)</f>
        <v>457136.14999999991</v>
      </c>
      <c r="R315" s="43" t="s">
        <v>91</v>
      </c>
      <c r="S315" s="1" t="s">
        <v>585</v>
      </c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O316" s="7">
        <f t="shared" si="169"/>
        <v>-1738</v>
      </c>
      <c r="P316" s="7">
        <f t="shared" si="177"/>
        <v>0</v>
      </c>
      <c r="Q316" s="8">
        <f t="shared" si="178"/>
        <v>458874.14999999991</v>
      </c>
      <c r="R316" s="43" t="s">
        <v>91</v>
      </c>
      <c r="S316" s="1" t="s">
        <v>585</v>
      </c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O317" s="7">
        <f t="shared" si="169"/>
        <v>-2016</v>
      </c>
      <c r="P317" s="7">
        <f t="shared" si="177"/>
        <v>0</v>
      </c>
      <c r="Q317" s="8">
        <f t="shared" si="178"/>
        <v>460890.14999999991</v>
      </c>
      <c r="R317" s="43" t="s">
        <v>91</v>
      </c>
      <c r="S317" s="1" t="s">
        <v>585</v>
      </c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O318" s="7">
        <f t="shared" si="169"/>
        <v>-80</v>
      </c>
      <c r="P318" s="7">
        <f t="shared" si="177"/>
        <v>0</v>
      </c>
      <c r="Q318" s="8">
        <f t="shared" si="178"/>
        <v>460970.14999999991</v>
      </c>
      <c r="R318" s="43" t="s">
        <v>91</v>
      </c>
      <c r="S318" s="1" t="s">
        <v>585</v>
      </c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O320" s="7">
        <f t="shared" si="185"/>
        <v>-240</v>
      </c>
      <c r="P320" s="7">
        <f t="shared" si="177"/>
        <v>0</v>
      </c>
      <c r="Q320" s="8">
        <f t="shared" si="178"/>
        <v>463036.14999999991</v>
      </c>
      <c r="R320" s="43" t="s">
        <v>91</v>
      </c>
      <c r="S320" s="1" t="s">
        <v>585</v>
      </c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30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2">
        <v>10428</v>
      </c>
      <c r="O327" s="7">
        <f t="shared" si="187"/>
        <v>-10428</v>
      </c>
      <c r="P327" s="7">
        <f t="shared" si="186"/>
        <v>0</v>
      </c>
      <c r="Q327" s="8">
        <f t="shared" si="178"/>
        <v>478860.34999999992</v>
      </c>
      <c r="R327" s="5" t="s">
        <v>91</v>
      </c>
      <c r="S327" s="1" t="s">
        <v>587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O328" s="7">
        <f t="shared" si="187"/>
        <v>-1258</v>
      </c>
      <c r="P328" s="7">
        <f t="shared" si="186"/>
        <v>0</v>
      </c>
      <c r="Q328" s="8">
        <f t="shared" si="178"/>
        <v>480118.34999999992</v>
      </c>
      <c r="R328" s="5" t="s">
        <v>91</v>
      </c>
      <c r="S328" s="1" t="s">
        <v>587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O329" s="7">
        <f t="shared" si="187"/>
        <v>-275</v>
      </c>
      <c r="P329" s="7">
        <f t="shared" si="186"/>
        <v>0</v>
      </c>
      <c r="Q329" s="8">
        <f t="shared" si="178"/>
        <v>480393.34999999992</v>
      </c>
      <c r="R329" s="5" t="s">
        <v>91</v>
      </c>
      <c r="S329" s="1" t="s">
        <v>587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99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O330" s="7">
        <f t="shared" si="187"/>
        <v>-160</v>
      </c>
      <c r="P330" s="7">
        <f t="shared" si="186"/>
        <v>0</v>
      </c>
      <c r="Q330" s="8">
        <f t="shared" si="178"/>
        <v>480553.34999999992</v>
      </c>
      <c r="R330" s="5" t="s">
        <v>91</v>
      </c>
      <c r="S330" s="1" t="s">
        <v>587</v>
      </c>
    </row>
    <row r="331" spans="1:19" ht="62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O331" s="7">
        <f>-1314-556</f>
        <v>-1870</v>
      </c>
      <c r="P331" s="7">
        <f t="shared" si="186"/>
        <v>0</v>
      </c>
      <c r="Q331" s="8">
        <f t="shared" si="178"/>
        <v>482423.34999999992</v>
      </c>
      <c r="R331" s="5" t="s">
        <v>91</v>
      </c>
      <c r="S331" s="118" t="s">
        <v>548</v>
      </c>
    </row>
    <row r="332" spans="1:19" ht="31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98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O332" s="7">
        <f t="shared" ref="O332:O333" si="191">-N332</f>
        <v>-300</v>
      </c>
      <c r="P332" s="7">
        <f t="shared" si="186"/>
        <v>0</v>
      </c>
      <c r="Q332" s="8">
        <f t="shared" si="178"/>
        <v>482723.34999999992</v>
      </c>
      <c r="R332" s="5" t="s">
        <v>91</v>
      </c>
      <c r="S332" s="118" t="s">
        <v>547</v>
      </c>
    </row>
    <row r="333" spans="1:19" ht="31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O333" s="7">
        <f t="shared" si="191"/>
        <v>-160</v>
      </c>
      <c r="P333" s="7">
        <f t="shared" si="186"/>
        <v>0</v>
      </c>
      <c r="Q333" s="8">
        <f t="shared" si="178"/>
        <v>482883.34999999992</v>
      </c>
      <c r="R333" s="5" t="s">
        <v>91</v>
      </c>
      <c r="S333" s="118" t="s">
        <v>534</v>
      </c>
    </row>
    <row r="334" spans="1:19" ht="62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99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O334" s="7">
        <f>-484-816</f>
        <v>-1300</v>
      </c>
      <c r="P334" s="7">
        <f t="shared" si="186"/>
        <v>0</v>
      </c>
      <c r="Q334" s="8">
        <f t="shared" si="178"/>
        <v>484183.34999999992</v>
      </c>
      <c r="R334" s="5" t="s">
        <v>91</v>
      </c>
      <c r="S334" s="118" t="s">
        <v>535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2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2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99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2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5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2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5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2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5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2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3">MONTH(A341)</f>
        <v>10</v>
      </c>
      <c r="C341" s="5">
        <f t="shared" ref="C341:C349" si="194">YEAR(A341)</f>
        <v>2021</v>
      </c>
      <c r="D341" s="5" t="s">
        <v>419</v>
      </c>
      <c r="E341" s="5" t="s">
        <v>416</v>
      </c>
      <c r="F341" s="1" t="s">
        <v>417</v>
      </c>
      <c r="G341" s="95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2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3"/>
        <v>10</v>
      </c>
      <c r="C342" s="5">
        <f t="shared" si="194"/>
        <v>2021</v>
      </c>
      <c r="D342" s="5" t="s">
        <v>419</v>
      </c>
      <c r="E342" s="5" t="s">
        <v>416</v>
      </c>
      <c r="F342" s="1" t="s">
        <v>417</v>
      </c>
      <c r="G342" s="95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2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3"/>
        <v>10</v>
      </c>
      <c r="C343" s="5">
        <f t="shared" si="194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5">A343+J343</f>
        <v>44482</v>
      </c>
      <c r="L343" s="5">
        <f t="shared" ref="L343:L379" si="196">MONTH(K343)</f>
        <v>10</v>
      </c>
      <c r="M343" s="5">
        <f t="shared" ref="M343:M406" si="197">YEAR(K343)</f>
        <v>2021</v>
      </c>
      <c r="N343" s="7">
        <v>3696</v>
      </c>
      <c r="O343" s="7">
        <f t="shared" si="192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3"/>
        <v>10</v>
      </c>
      <c r="C344" s="5">
        <f t="shared" si="194"/>
        <v>2021</v>
      </c>
      <c r="D344" s="5" t="s">
        <v>423</v>
      </c>
      <c r="E344" s="5" t="s">
        <v>407</v>
      </c>
      <c r="F344" s="1" t="s">
        <v>408</v>
      </c>
      <c r="G344" s="112" t="s">
        <v>487</v>
      </c>
      <c r="H344" s="5">
        <v>2</v>
      </c>
      <c r="I344" s="5" t="s">
        <v>5</v>
      </c>
      <c r="J344" s="5">
        <v>0</v>
      </c>
      <c r="K344" s="4">
        <f t="shared" si="195"/>
        <v>44482</v>
      </c>
      <c r="L344" s="5">
        <f t="shared" si="196"/>
        <v>10</v>
      </c>
      <c r="M344" s="5">
        <f t="shared" si="197"/>
        <v>2021</v>
      </c>
      <c r="N344" s="7">
        <v>950.4</v>
      </c>
      <c r="O344" s="7">
        <f t="shared" si="192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3"/>
        <v>10</v>
      </c>
      <c r="C345" s="5">
        <f t="shared" si="194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5"/>
        <v>44482</v>
      </c>
      <c r="L345" s="5">
        <f t="shared" si="196"/>
        <v>10</v>
      </c>
      <c r="M345" s="5">
        <f t="shared" si="197"/>
        <v>2021</v>
      </c>
      <c r="N345" s="7">
        <v>360</v>
      </c>
      <c r="O345" s="7">
        <f t="shared" si="192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3"/>
        <v>10</v>
      </c>
      <c r="C346" s="5">
        <f t="shared" si="194"/>
        <v>2021</v>
      </c>
      <c r="D346" s="5" t="s">
        <v>424</v>
      </c>
      <c r="E346" s="5" t="s">
        <v>407</v>
      </c>
      <c r="F346" s="1" t="s">
        <v>408</v>
      </c>
      <c r="G346" s="95" t="s">
        <v>425</v>
      </c>
      <c r="H346" s="5">
        <v>6</v>
      </c>
      <c r="I346" s="5" t="s">
        <v>5</v>
      </c>
      <c r="J346" s="5">
        <v>0</v>
      </c>
      <c r="K346" s="4">
        <f t="shared" si="195"/>
        <v>44483</v>
      </c>
      <c r="L346" s="5">
        <f t="shared" si="196"/>
        <v>10</v>
      </c>
      <c r="M346" s="5">
        <f t="shared" si="197"/>
        <v>2021</v>
      </c>
      <c r="N346" s="7">
        <v>300</v>
      </c>
      <c r="O346" s="7">
        <f t="shared" si="192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3"/>
        <v>10</v>
      </c>
      <c r="C347" s="5">
        <f t="shared" si="194"/>
        <v>2021</v>
      </c>
      <c r="D347" s="5" t="s">
        <v>424</v>
      </c>
      <c r="E347" s="5" t="s">
        <v>407</v>
      </c>
      <c r="F347" s="1" t="s">
        <v>408</v>
      </c>
      <c r="G347" s="95" t="s">
        <v>46</v>
      </c>
      <c r="H347" s="5">
        <v>1</v>
      </c>
      <c r="I347" s="5" t="s">
        <v>5</v>
      </c>
      <c r="J347" s="5">
        <v>0</v>
      </c>
      <c r="K347" s="4">
        <f t="shared" si="195"/>
        <v>44483</v>
      </c>
      <c r="L347" s="5">
        <f t="shared" si="196"/>
        <v>10</v>
      </c>
      <c r="M347" s="5">
        <f t="shared" si="197"/>
        <v>2021</v>
      </c>
      <c r="N347" s="7">
        <v>100</v>
      </c>
      <c r="O347" s="7">
        <f t="shared" si="192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3"/>
        <v>10</v>
      </c>
      <c r="C348" s="5">
        <f t="shared" si="194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5"/>
        <v>44543</v>
      </c>
      <c r="L348" s="5">
        <f t="shared" si="196"/>
        <v>12</v>
      </c>
      <c r="M348" s="5">
        <f t="shared" si="197"/>
        <v>2021</v>
      </c>
      <c r="N348" s="7">
        <v>5100</v>
      </c>
      <c r="O348" s="7">
        <f t="shared" si="192"/>
        <v>-5100</v>
      </c>
      <c r="P348" s="7">
        <f t="shared" si="186"/>
        <v>0</v>
      </c>
      <c r="Q348" s="8">
        <f t="shared" si="178"/>
        <v>509281.74999999994</v>
      </c>
      <c r="R348" s="5" t="s">
        <v>91</v>
      </c>
      <c r="S348" s="12" t="s">
        <v>593</v>
      </c>
    </row>
    <row r="349" spans="1:19" x14ac:dyDescent="0.35">
      <c r="A349" s="4">
        <v>44484</v>
      </c>
      <c r="B349" s="5">
        <f t="shared" si="193"/>
        <v>10</v>
      </c>
      <c r="C349" s="5">
        <f t="shared" si="194"/>
        <v>2021</v>
      </c>
      <c r="D349" s="5" t="s">
        <v>427</v>
      </c>
      <c r="E349" s="5" t="s">
        <v>263</v>
      </c>
      <c r="F349" s="1" t="s">
        <v>268</v>
      </c>
      <c r="G349" s="95" t="s">
        <v>428</v>
      </c>
      <c r="H349" s="5">
        <v>3</v>
      </c>
      <c r="I349" s="5" t="s">
        <v>5</v>
      </c>
      <c r="J349" s="5">
        <v>0</v>
      </c>
      <c r="K349" s="4">
        <f t="shared" si="195"/>
        <v>44484</v>
      </c>
      <c r="L349" s="5">
        <f t="shared" si="196"/>
        <v>10</v>
      </c>
      <c r="M349" s="5">
        <f t="shared" si="197"/>
        <v>2021</v>
      </c>
      <c r="N349" s="7">
        <v>2025</v>
      </c>
      <c r="O349" s="7">
        <f t="shared" si="192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8">MONTH(A350)</f>
        <v>10</v>
      </c>
      <c r="C350" s="5">
        <f t="shared" ref="C350:C358" si="199">YEAR(A350)</f>
        <v>2021</v>
      </c>
      <c r="D350" s="5" t="s">
        <v>427</v>
      </c>
      <c r="E350" s="5" t="s">
        <v>263</v>
      </c>
      <c r="F350" s="1" t="s">
        <v>268</v>
      </c>
      <c r="G350" s="95" t="s">
        <v>421</v>
      </c>
      <c r="H350" s="5">
        <v>2</v>
      </c>
      <c r="I350" s="5" t="s">
        <v>5</v>
      </c>
      <c r="J350" s="5">
        <v>0</v>
      </c>
      <c r="K350" s="4">
        <f t="shared" si="195"/>
        <v>44484</v>
      </c>
      <c r="L350" s="5">
        <f t="shared" si="196"/>
        <v>10</v>
      </c>
      <c r="M350" s="5">
        <f t="shared" si="197"/>
        <v>2021</v>
      </c>
      <c r="N350" s="7">
        <v>516</v>
      </c>
      <c r="O350" s="7">
        <f t="shared" si="192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8"/>
        <v>10</v>
      </c>
      <c r="C351" s="5">
        <f t="shared" si="199"/>
        <v>2021</v>
      </c>
      <c r="D351" s="5" t="s">
        <v>427</v>
      </c>
      <c r="E351" s="5" t="s">
        <v>263</v>
      </c>
      <c r="F351" s="1" t="s">
        <v>268</v>
      </c>
      <c r="G351" s="95" t="s">
        <v>66</v>
      </c>
      <c r="H351" s="5">
        <v>1</v>
      </c>
      <c r="I351" s="5" t="s">
        <v>5</v>
      </c>
      <c r="J351" s="5">
        <v>0</v>
      </c>
      <c r="K351" s="4">
        <f t="shared" si="195"/>
        <v>44484</v>
      </c>
      <c r="L351" s="5">
        <f t="shared" si="196"/>
        <v>10</v>
      </c>
      <c r="M351" s="5">
        <f t="shared" si="197"/>
        <v>2021</v>
      </c>
      <c r="N351" s="7">
        <v>55</v>
      </c>
      <c r="O351" s="7">
        <f t="shared" si="192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8"/>
        <v>10</v>
      </c>
      <c r="C352" s="5">
        <f t="shared" si="199"/>
        <v>2021</v>
      </c>
      <c r="D352" s="5" t="s">
        <v>427</v>
      </c>
      <c r="E352" s="5" t="s">
        <v>263</v>
      </c>
      <c r="F352" s="1" t="s">
        <v>268</v>
      </c>
      <c r="G352" s="95" t="s">
        <v>387</v>
      </c>
      <c r="H352" s="5">
        <v>1</v>
      </c>
      <c r="I352" s="5" t="s">
        <v>5</v>
      </c>
      <c r="J352" s="5">
        <v>0</v>
      </c>
      <c r="K352" s="4">
        <f t="shared" si="195"/>
        <v>44484</v>
      </c>
      <c r="L352" s="5">
        <f t="shared" si="196"/>
        <v>10</v>
      </c>
      <c r="M352" s="5">
        <f t="shared" si="197"/>
        <v>2021</v>
      </c>
      <c r="N352" s="7">
        <v>80</v>
      </c>
      <c r="O352" s="7">
        <f t="shared" si="192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8"/>
        <v>10</v>
      </c>
      <c r="C353" s="5">
        <f t="shared" si="199"/>
        <v>2021</v>
      </c>
      <c r="D353" s="5" t="s">
        <v>431</v>
      </c>
      <c r="E353" s="5" t="s">
        <v>34</v>
      </c>
      <c r="F353" s="1" t="s">
        <v>35</v>
      </c>
      <c r="G353" s="95" t="s">
        <v>69</v>
      </c>
      <c r="H353" s="5">
        <v>1</v>
      </c>
      <c r="I353" s="5" t="s">
        <v>5</v>
      </c>
      <c r="J353" s="5">
        <v>0</v>
      </c>
      <c r="K353" s="4">
        <f t="shared" si="195"/>
        <v>44484</v>
      </c>
      <c r="L353" s="5">
        <f t="shared" si="196"/>
        <v>10</v>
      </c>
      <c r="M353" s="5">
        <f t="shared" si="197"/>
        <v>2021</v>
      </c>
      <c r="N353" s="7">
        <v>1826</v>
      </c>
      <c r="O353" s="7">
        <f t="shared" si="192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8"/>
        <v>10</v>
      </c>
      <c r="C354" s="5">
        <f t="shared" si="199"/>
        <v>2021</v>
      </c>
      <c r="D354" s="5" t="s">
        <v>431</v>
      </c>
      <c r="E354" s="5" t="s">
        <v>34</v>
      </c>
      <c r="F354" s="1" t="s">
        <v>35</v>
      </c>
      <c r="G354" s="95" t="s">
        <v>46</v>
      </c>
      <c r="H354" s="5">
        <v>1</v>
      </c>
      <c r="I354" s="5" t="s">
        <v>5</v>
      </c>
      <c r="J354" s="5">
        <v>0</v>
      </c>
      <c r="K354" s="4">
        <f t="shared" si="195"/>
        <v>44484</v>
      </c>
      <c r="L354" s="5">
        <f t="shared" si="196"/>
        <v>10</v>
      </c>
      <c r="M354" s="5">
        <f t="shared" si="197"/>
        <v>2021</v>
      </c>
      <c r="N354" s="7">
        <v>100</v>
      </c>
      <c r="O354" s="7">
        <f t="shared" si="192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8"/>
        <v>10</v>
      </c>
      <c r="C355" s="5">
        <f t="shared" si="199"/>
        <v>2021</v>
      </c>
      <c r="D355" s="5" t="s">
        <v>432</v>
      </c>
      <c r="E355" s="5" t="s">
        <v>416</v>
      </c>
      <c r="F355" s="1" t="s">
        <v>417</v>
      </c>
      <c r="G355" s="102" t="s">
        <v>224</v>
      </c>
      <c r="H355" s="5">
        <v>2</v>
      </c>
      <c r="I355" s="5" t="s">
        <v>5</v>
      </c>
      <c r="J355" s="5">
        <v>0</v>
      </c>
      <c r="K355" s="4">
        <f t="shared" si="195"/>
        <v>44484</v>
      </c>
      <c r="L355" s="5">
        <f t="shared" si="196"/>
        <v>10</v>
      </c>
      <c r="M355" s="5">
        <f t="shared" si="197"/>
        <v>2021</v>
      </c>
      <c r="N355" s="7">
        <v>636.4</v>
      </c>
      <c r="O355" s="7">
        <f t="shared" ref="O355:O367" si="200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8"/>
        <v>10</v>
      </c>
      <c r="C356" s="5">
        <f t="shared" si="199"/>
        <v>2021</v>
      </c>
      <c r="D356" s="5" t="s">
        <v>432</v>
      </c>
      <c r="E356" s="5" t="s">
        <v>416</v>
      </c>
      <c r="F356" s="1" t="s">
        <v>417</v>
      </c>
      <c r="G356" s="95" t="s">
        <v>422</v>
      </c>
      <c r="H356" s="5">
        <v>2</v>
      </c>
      <c r="I356" s="5" t="s">
        <v>5</v>
      </c>
      <c r="J356" s="5">
        <v>0</v>
      </c>
      <c r="K356" s="4">
        <f t="shared" si="195"/>
        <v>44484</v>
      </c>
      <c r="L356" s="5">
        <f t="shared" si="196"/>
        <v>10</v>
      </c>
      <c r="M356" s="5">
        <f t="shared" si="197"/>
        <v>2021</v>
      </c>
      <c r="N356" s="7">
        <v>675</v>
      </c>
      <c r="O356" s="7">
        <f t="shared" si="200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8"/>
        <v>10</v>
      </c>
      <c r="C357" s="5">
        <f t="shared" si="199"/>
        <v>2021</v>
      </c>
      <c r="D357" s="5" t="s">
        <v>433</v>
      </c>
      <c r="E357" s="5" t="s">
        <v>416</v>
      </c>
      <c r="F357" s="1" t="s">
        <v>417</v>
      </c>
      <c r="G357" s="95" t="s">
        <v>436</v>
      </c>
      <c r="H357" s="5">
        <v>2</v>
      </c>
      <c r="I357" s="5" t="s">
        <v>5</v>
      </c>
      <c r="J357" s="5">
        <v>0</v>
      </c>
      <c r="K357" s="4">
        <f t="shared" si="195"/>
        <v>44487</v>
      </c>
      <c r="L357" s="5">
        <f t="shared" si="196"/>
        <v>10</v>
      </c>
      <c r="M357" s="5">
        <f t="shared" si="197"/>
        <v>2021</v>
      </c>
      <c r="N357" s="7">
        <v>3825</v>
      </c>
      <c r="O357" s="7">
        <f t="shared" si="200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8"/>
        <v>10</v>
      </c>
      <c r="C358" s="5">
        <f t="shared" si="199"/>
        <v>2021</v>
      </c>
      <c r="D358" s="5" t="s">
        <v>433</v>
      </c>
      <c r="E358" s="5" t="s">
        <v>416</v>
      </c>
      <c r="F358" s="1" t="s">
        <v>417</v>
      </c>
      <c r="G358" s="95" t="s">
        <v>99</v>
      </c>
      <c r="H358" s="5">
        <v>2</v>
      </c>
      <c r="I358" s="5" t="s">
        <v>5</v>
      </c>
      <c r="J358" s="5">
        <v>0</v>
      </c>
      <c r="K358" s="4">
        <f t="shared" si="195"/>
        <v>44487</v>
      </c>
      <c r="L358" s="5">
        <f t="shared" si="196"/>
        <v>10</v>
      </c>
      <c r="M358" s="5">
        <f t="shared" si="197"/>
        <v>2021</v>
      </c>
      <c r="N358" s="7">
        <v>3740</v>
      </c>
      <c r="O358" s="7">
        <f t="shared" si="200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1">MONTH(A359)</f>
        <v>10</v>
      </c>
      <c r="C359" s="5">
        <f t="shared" ref="C359:C368" si="202">YEAR(A359)</f>
        <v>2021</v>
      </c>
      <c r="D359" s="5" t="s">
        <v>433</v>
      </c>
      <c r="E359" s="5" t="s">
        <v>416</v>
      </c>
      <c r="F359" s="1" t="s">
        <v>417</v>
      </c>
      <c r="G359" s="95" t="s">
        <v>421</v>
      </c>
      <c r="H359" s="5">
        <v>6</v>
      </c>
      <c r="I359" s="5" t="s">
        <v>5</v>
      </c>
      <c r="J359" s="5">
        <v>0</v>
      </c>
      <c r="K359" s="4">
        <f t="shared" si="195"/>
        <v>44487</v>
      </c>
      <c r="L359" s="5">
        <f t="shared" si="196"/>
        <v>10</v>
      </c>
      <c r="M359" s="5">
        <f t="shared" si="197"/>
        <v>2021</v>
      </c>
      <c r="N359" s="7">
        <v>1909.2</v>
      </c>
      <c r="O359" s="7">
        <f t="shared" si="200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1"/>
        <v>10</v>
      </c>
      <c r="C360" s="5">
        <f t="shared" si="202"/>
        <v>2021</v>
      </c>
      <c r="D360" s="5" t="s">
        <v>433</v>
      </c>
      <c r="E360" s="5" t="s">
        <v>416</v>
      </c>
      <c r="F360" s="1" t="s">
        <v>417</v>
      </c>
      <c r="G360" s="95" t="s">
        <v>66</v>
      </c>
      <c r="H360" s="5">
        <v>7</v>
      </c>
      <c r="I360" s="5" t="s">
        <v>5</v>
      </c>
      <c r="J360" s="5">
        <v>0</v>
      </c>
      <c r="K360" s="4">
        <f t="shared" si="195"/>
        <v>44487</v>
      </c>
      <c r="L360" s="5">
        <f t="shared" si="196"/>
        <v>10</v>
      </c>
      <c r="M360" s="5">
        <f t="shared" si="197"/>
        <v>2021</v>
      </c>
      <c r="N360" s="7">
        <v>437.5</v>
      </c>
      <c r="O360" s="7">
        <f t="shared" si="200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1"/>
        <v>10</v>
      </c>
      <c r="C361" s="5">
        <f t="shared" si="202"/>
        <v>2021</v>
      </c>
      <c r="D361" s="5" t="s">
        <v>433</v>
      </c>
      <c r="E361" s="5" t="s">
        <v>416</v>
      </c>
      <c r="F361" s="1" t="s">
        <v>417</v>
      </c>
      <c r="G361" s="95" t="s">
        <v>387</v>
      </c>
      <c r="H361" s="5">
        <v>2</v>
      </c>
      <c r="I361" s="5" t="s">
        <v>5</v>
      </c>
      <c r="J361" s="5">
        <v>0</v>
      </c>
      <c r="K361" s="4">
        <f t="shared" si="195"/>
        <v>44487</v>
      </c>
      <c r="L361" s="5">
        <f t="shared" si="196"/>
        <v>10</v>
      </c>
      <c r="M361" s="5">
        <f t="shared" si="197"/>
        <v>2021</v>
      </c>
      <c r="N361" s="7">
        <v>160</v>
      </c>
      <c r="O361" s="7">
        <f t="shared" si="200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1"/>
        <v>10</v>
      </c>
      <c r="C362" s="5">
        <f t="shared" si="202"/>
        <v>2021</v>
      </c>
      <c r="D362" s="5" t="s">
        <v>433</v>
      </c>
      <c r="E362" s="5" t="s">
        <v>416</v>
      </c>
      <c r="F362" s="1" t="s">
        <v>417</v>
      </c>
      <c r="G362" s="95" t="s">
        <v>422</v>
      </c>
      <c r="H362" s="5">
        <v>9</v>
      </c>
      <c r="I362" s="5" t="s">
        <v>5</v>
      </c>
      <c r="J362" s="5">
        <v>0</v>
      </c>
      <c r="K362" s="4">
        <f t="shared" si="195"/>
        <v>44487</v>
      </c>
      <c r="L362" s="5">
        <f t="shared" si="196"/>
        <v>10</v>
      </c>
      <c r="M362" s="5">
        <f t="shared" si="197"/>
        <v>2021</v>
      </c>
      <c r="N362" s="7">
        <v>3037.5</v>
      </c>
      <c r="O362" s="7">
        <f t="shared" si="200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1"/>
        <v>10</v>
      </c>
      <c r="C363" s="5">
        <f t="shared" si="202"/>
        <v>2021</v>
      </c>
      <c r="D363" s="5" t="s">
        <v>434</v>
      </c>
      <c r="E363" s="5" t="s">
        <v>416</v>
      </c>
      <c r="F363" s="1" t="s">
        <v>417</v>
      </c>
      <c r="G363" s="95" t="s">
        <v>437</v>
      </c>
      <c r="H363" s="5">
        <v>1</v>
      </c>
      <c r="I363" s="5" t="s">
        <v>5</v>
      </c>
      <c r="J363" s="5">
        <v>0</v>
      </c>
      <c r="K363" s="4">
        <f t="shared" si="195"/>
        <v>44488</v>
      </c>
      <c r="L363" s="5">
        <f t="shared" si="196"/>
        <v>10</v>
      </c>
      <c r="M363" s="5">
        <f t="shared" si="197"/>
        <v>2021</v>
      </c>
      <c r="N363" s="7">
        <v>1000</v>
      </c>
      <c r="O363" s="7">
        <f t="shared" si="200"/>
        <v>-1000</v>
      </c>
      <c r="P363" s="7">
        <f t="shared" si="186"/>
        <v>0</v>
      </c>
      <c r="Q363" s="8">
        <f t="shared" ref="Q363:Q366" si="203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1"/>
        <v>10</v>
      </c>
      <c r="C364" s="5">
        <f t="shared" si="202"/>
        <v>2021</v>
      </c>
      <c r="D364" s="5" t="s">
        <v>435</v>
      </c>
      <c r="E364" s="5" t="s">
        <v>416</v>
      </c>
      <c r="F364" s="1" t="s">
        <v>417</v>
      </c>
      <c r="G364" s="95" t="s">
        <v>436</v>
      </c>
      <c r="H364" s="5">
        <v>2</v>
      </c>
      <c r="I364" s="5" t="s">
        <v>5</v>
      </c>
      <c r="J364" s="5">
        <v>0</v>
      </c>
      <c r="K364" s="4">
        <f t="shared" si="195"/>
        <v>44489</v>
      </c>
      <c r="L364" s="5">
        <f t="shared" si="196"/>
        <v>10</v>
      </c>
      <c r="M364" s="5">
        <f t="shared" si="197"/>
        <v>2021</v>
      </c>
      <c r="N364" s="7">
        <v>3825</v>
      </c>
      <c r="O364" s="7">
        <f t="shared" si="200"/>
        <v>-3825</v>
      </c>
      <c r="P364" s="7">
        <f t="shared" si="186"/>
        <v>0</v>
      </c>
      <c r="Q364" s="8">
        <f t="shared" si="203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4">MONTH(A365)</f>
        <v>10</v>
      </c>
      <c r="C365" s="5">
        <f t="shared" ref="C365:C367" si="205">YEAR(A365)</f>
        <v>2021</v>
      </c>
      <c r="D365" s="5" t="s">
        <v>435</v>
      </c>
      <c r="E365" s="5" t="s">
        <v>416</v>
      </c>
      <c r="F365" s="1" t="s">
        <v>417</v>
      </c>
      <c r="G365" s="95" t="s">
        <v>99</v>
      </c>
      <c r="H365" s="5">
        <v>1</v>
      </c>
      <c r="I365" s="5" t="s">
        <v>5</v>
      </c>
      <c r="J365" s="5">
        <v>0</v>
      </c>
      <c r="K365" s="4">
        <f t="shared" si="195"/>
        <v>44489</v>
      </c>
      <c r="L365" s="5">
        <f t="shared" si="196"/>
        <v>10</v>
      </c>
      <c r="M365" s="5">
        <f t="shared" si="197"/>
        <v>2021</v>
      </c>
      <c r="N365" s="7">
        <v>1870</v>
      </c>
      <c r="O365" s="7">
        <f t="shared" si="200"/>
        <v>-1870</v>
      </c>
      <c r="P365" s="7">
        <f t="shared" si="186"/>
        <v>0</v>
      </c>
      <c r="Q365" s="8">
        <f t="shared" si="203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4"/>
        <v>10</v>
      </c>
      <c r="C366" s="5">
        <f t="shared" si="205"/>
        <v>2021</v>
      </c>
      <c r="D366" s="5" t="s">
        <v>435</v>
      </c>
      <c r="E366" s="5" t="s">
        <v>416</v>
      </c>
      <c r="F366" s="1" t="s">
        <v>417</v>
      </c>
      <c r="G366" s="95" t="s">
        <v>421</v>
      </c>
      <c r="H366" s="5">
        <v>12</v>
      </c>
      <c r="I366" s="5" t="s">
        <v>5</v>
      </c>
      <c r="J366" s="5">
        <v>0</v>
      </c>
      <c r="K366" s="4">
        <f t="shared" si="195"/>
        <v>44489</v>
      </c>
      <c r="L366" s="5">
        <f t="shared" si="196"/>
        <v>10</v>
      </c>
      <c r="M366" s="5">
        <f t="shared" si="197"/>
        <v>2021</v>
      </c>
      <c r="N366" s="7">
        <v>3818.4</v>
      </c>
      <c r="O366" s="7">
        <f t="shared" si="200"/>
        <v>-3818.4</v>
      </c>
      <c r="P366" s="7">
        <f t="shared" si="186"/>
        <v>0</v>
      </c>
      <c r="Q366" s="8">
        <f t="shared" si="203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4"/>
        <v>10</v>
      </c>
      <c r="C367" s="5">
        <f t="shared" si="205"/>
        <v>2021</v>
      </c>
      <c r="D367" s="5" t="s">
        <v>435</v>
      </c>
      <c r="E367" s="5" t="s">
        <v>416</v>
      </c>
      <c r="F367" s="1" t="s">
        <v>417</v>
      </c>
      <c r="G367" s="95" t="s">
        <v>387</v>
      </c>
      <c r="H367" s="5">
        <v>2</v>
      </c>
      <c r="I367" s="5" t="s">
        <v>5</v>
      </c>
      <c r="J367" s="5">
        <v>0</v>
      </c>
      <c r="K367" s="4">
        <f t="shared" si="195"/>
        <v>44489</v>
      </c>
      <c r="L367" s="5">
        <f t="shared" si="196"/>
        <v>10</v>
      </c>
      <c r="M367" s="5">
        <f t="shared" si="197"/>
        <v>2021</v>
      </c>
      <c r="N367" s="7">
        <v>160</v>
      </c>
      <c r="O367" s="7">
        <f t="shared" si="200"/>
        <v>-160</v>
      </c>
      <c r="P367" s="7">
        <f t="shared" si="186"/>
        <v>0</v>
      </c>
      <c r="Q367" s="8">
        <f t="shared" ref="Q367:Q413" si="206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1"/>
        <v>10</v>
      </c>
      <c r="C368" s="5">
        <f t="shared" si="202"/>
        <v>2021</v>
      </c>
      <c r="D368" s="5" t="s">
        <v>449</v>
      </c>
      <c r="E368" s="5" t="s">
        <v>53</v>
      </c>
      <c r="F368" s="6" t="s">
        <v>54</v>
      </c>
      <c r="G368" s="95" t="s">
        <v>69</v>
      </c>
      <c r="H368" s="5">
        <v>1</v>
      </c>
      <c r="I368" s="5" t="s">
        <v>5</v>
      </c>
      <c r="J368" s="5">
        <v>0</v>
      </c>
      <c r="K368" s="4">
        <f t="shared" si="195"/>
        <v>44492</v>
      </c>
      <c r="L368" s="5">
        <f t="shared" si="196"/>
        <v>10</v>
      </c>
      <c r="M368" s="5">
        <f t="shared" si="197"/>
        <v>2021</v>
      </c>
      <c r="N368" s="7">
        <v>1892</v>
      </c>
      <c r="O368" s="7">
        <f t="shared" ref="O368:O375" si="207">-N368</f>
        <v>-1892</v>
      </c>
      <c r="P368" s="7">
        <f t="shared" si="186"/>
        <v>0</v>
      </c>
      <c r="Q368" s="8">
        <f t="shared" si="206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8">MONTH(A369)</f>
        <v>10</v>
      </c>
      <c r="C369" s="5">
        <f t="shared" ref="C369:C371" si="209">YEAR(A369)</f>
        <v>2021</v>
      </c>
      <c r="D369" s="5" t="s">
        <v>449</v>
      </c>
      <c r="E369" s="5" t="s">
        <v>53</v>
      </c>
      <c r="F369" s="6" t="s">
        <v>54</v>
      </c>
      <c r="G369" s="102" t="s">
        <v>224</v>
      </c>
      <c r="H369" s="5">
        <v>2</v>
      </c>
      <c r="I369" s="5" t="s">
        <v>5</v>
      </c>
      <c r="J369" s="5">
        <v>0</v>
      </c>
      <c r="K369" s="4">
        <f t="shared" si="195"/>
        <v>44492</v>
      </c>
      <c r="L369" s="5">
        <f t="shared" si="196"/>
        <v>10</v>
      </c>
      <c r="M369" s="5">
        <f t="shared" si="197"/>
        <v>2021</v>
      </c>
      <c r="N369" s="7">
        <v>510</v>
      </c>
      <c r="O369" s="7">
        <f t="shared" si="207"/>
        <v>-510</v>
      </c>
      <c r="P369" s="7">
        <f t="shared" si="186"/>
        <v>0</v>
      </c>
      <c r="Q369" s="8">
        <f t="shared" si="206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8"/>
        <v>10</v>
      </c>
      <c r="C370" s="5">
        <f t="shared" si="209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5"/>
        <v>44492</v>
      </c>
      <c r="L370" s="5">
        <f t="shared" si="196"/>
        <v>10</v>
      </c>
      <c r="M370" s="5">
        <f t="shared" si="197"/>
        <v>2021</v>
      </c>
      <c r="N370" s="7">
        <v>960</v>
      </c>
      <c r="O370" s="7">
        <f t="shared" si="207"/>
        <v>-960</v>
      </c>
      <c r="P370" s="7">
        <f t="shared" si="186"/>
        <v>0</v>
      </c>
      <c r="Q370" s="8">
        <f t="shared" si="206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8"/>
        <v>10</v>
      </c>
      <c r="C371" s="5">
        <f t="shared" si="209"/>
        <v>2021</v>
      </c>
      <c r="D371" s="5" t="s">
        <v>450</v>
      </c>
      <c r="E371" s="5" t="s">
        <v>6</v>
      </c>
      <c r="F371" s="1" t="s">
        <v>7</v>
      </c>
      <c r="G371" s="95" t="s">
        <v>69</v>
      </c>
      <c r="H371" s="5">
        <v>2</v>
      </c>
      <c r="I371" s="5" t="s">
        <v>5</v>
      </c>
      <c r="J371" s="5">
        <v>0</v>
      </c>
      <c r="K371" s="4">
        <f t="shared" si="195"/>
        <v>44495</v>
      </c>
      <c r="L371" s="5">
        <f t="shared" si="196"/>
        <v>10</v>
      </c>
      <c r="M371" s="5">
        <f t="shared" si="197"/>
        <v>2021</v>
      </c>
      <c r="N371" s="7">
        <v>3740</v>
      </c>
      <c r="O371" s="7">
        <f t="shared" si="207"/>
        <v>-3740</v>
      </c>
      <c r="P371" s="7">
        <f t="shared" si="186"/>
        <v>0</v>
      </c>
      <c r="Q371" s="8">
        <f t="shared" si="206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0">MONTH(A372)</f>
        <v>10</v>
      </c>
      <c r="C372" s="5">
        <f t="shared" ref="C372" si="211">YEAR(A372)</f>
        <v>2021</v>
      </c>
      <c r="D372" s="5" t="s">
        <v>450</v>
      </c>
      <c r="E372" s="5" t="s">
        <v>6</v>
      </c>
      <c r="F372" s="1" t="s">
        <v>7</v>
      </c>
      <c r="G372" s="102" t="s">
        <v>224</v>
      </c>
      <c r="H372" s="5">
        <v>8</v>
      </c>
      <c r="I372" s="5" t="s">
        <v>5</v>
      </c>
      <c r="J372" s="5">
        <v>0</v>
      </c>
      <c r="K372" s="4">
        <f t="shared" si="195"/>
        <v>44495</v>
      </c>
      <c r="L372" s="5">
        <f t="shared" si="196"/>
        <v>10</v>
      </c>
      <c r="M372" s="5">
        <f t="shared" si="197"/>
        <v>2021</v>
      </c>
      <c r="N372" s="7">
        <v>2516</v>
      </c>
      <c r="O372" s="7">
        <f t="shared" si="207"/>
        <v>-2516</v>
      </c>
      <c r="P372" s="7">
        <f t="shared" si="186"/>
        <v>0</v>
      </c>
      <c r="Q372" s="8">
        <f t="shared" si="206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2">MONTH(A373)</f>
        <v>10</v>
      </c>
      <c r="C373" s="5">
        <f t="shared" ref="C373:C419" si="213">YEAR(A373)</f>
        <v>2021</v>
      </c>
      <c r="D373" s="5" t="s">
        <v>450</v>
      </c>
      <c r="E373" s="5" t="s">
        <v>6</v>
      </c>
      <c r="F373" s="1" t="s">
        <v>7</v>
      </c>
      <c r="G373" s="100" t="s">
        <v>46</v>
      </c>
      <c r="H373" s="5">
        <v>4</v>
      </c>
      <c r="I373" s="5" t="s">
        <v>5</v>
      </c>
      <c r="J373" s="5">
        <v>0</v>
      </c>
      <c r="K373" s="4">
        <f t="shared" si="195"/>
        <v>44495</v>
      </c>
      <c r="L373" s="5">
        <f t="shared" si="196"/>
        <v>10</v>
      </c>
      <c r="M373" s="5">
        <f t="shared" si="197"/>
        <v>2021</v>
      </c>
      <c r="N373" s="7">
        <v>400</v>
      </c>
      <c r="O373" s="7">
        <f t="shared" si="207"/>
        <v>-400</v>
      </c>
      <c r="P373" s="7">
        <f t="shared" si="186"/>
        <v>0</v>
      </c>
      <c r="Q373" s="8">
        <f t="shared" si="206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2"/>
        <v>10</v>
      </c>
      <c r="C374" s="5">
        <f t="shared" si="213"/>
        <v>2021</v>
      </c>
      <c r="D374" s="5" t="s">
        <v>450</v>
      </c>
      <c r="E374" s="5" t="s">
        <v>6</v>
      </c>
      <c r="F374" s="1" t="s">
        <v>7</v>
      </c>
      <c r="G374" s="100" t="s">
        <v>245</v>
      </c>
      <c r="H374" s="5">
        <v>1</v>
      </c>
      <c r="I374" s="5" t="s">
        <v>5</v>
      </c>
      <c r="J374" s="5">
        <v>0</v>
      </c>
      <c r="K374" s="4">
        <f t="shared" si="195"/>
        <v>44495</v>
      </c>
      <c r="L374" s="5">
        <f t="shared" si="196"/>
        <v>10</v>
      </c>
      <c r="M374" s="5">
        <f t="shared" si="197"/>
        <v>2021</v>
      </c>
      <c r="N374" s="103">
        <v>0</v>
      </c>
      <c r="O374" s="7">
        <f t="shared" si="207"/>
        <v>0</v>
      </c>
      <c r="P374" s="7">
        <f t="shared" si="186"/>
        <v>0</v>
      </c>
      <c r="Q374" s="8">
        <f t="shared" si="206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2"/>
        <v>10</v>
      </c>
      <c r="C375" s="5">
        <f t="shared" si="213"/>
        <v>2021</v>
      </c>
      <c r="D375" s="5" t="s">
        <v>451</v>
      </c>
      <c r="E375" s="5" t="s">
        <v>416</v>
      </c>
      <c r="F375" s="1" t="s">
        <v>417</v>
      </c>
      <c r="G375" s="95" t="s">
        <v>69</v>
      </c>
      <c r="H375" s="5">
        <v>2</v>
      </c>
      <c r="I375" s="5" t="s">
        <v>5</v>
      </c>
      <c r="J375" s="5">
        <v>0</v>
      </c>
      <c r="K375" s="4">
        <f t="shared" si="195"/>
        <v>44495</v>
      </c>
      <c r="L375" s="5">
        <f t="shared" si="196"/>
        <v>10</v>
      </c>
      <c r="M375" s="5">
        <f t="shared" si="197"/>
        <v>2021</v>
      </c>
      <c r="N375" s="7">
        <v>3916</v>
      </c>
      <c r="O375" s="7">
        <f t="shared" si="207"/>
        <v>-3916</v>
      </c>
      <c r="P375" s="7">
        <f t="shared" si="186"/>
        <v>0</v>
      </c>
      <c r="Q375" s="8">
        <f t="shared" si="206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2"/>
        <v>10</v>
      </c>
      <c r="C376" s="5">
        <f t="shared" si="213"/>
        <v>2021</v>
      </c>
      <c r="D376" s="5" t="s">
        <v>451</v>
      </c>
      <c r="E376" s="5" t="s">
        <v>416</v>
      </c>
      <c r="F376" s="1" t="s">
        <v>417</v>
      </c>
      <c r="G376" s="95" t="s">
        <v>99</v>
      </c>
      <c r="H376" s="5">
        <v>2</v>
      </c>
      <c r="I376" s="5" t="s">
        <v>5</v>
      </c>
      <c r="J376" s="5">
        <v>0</v>
      </c>
      <c r="K376" s="4">
        <f t="shared" si="195"/>
        <v>44495</v>
      </c>
      <c r="L376" s="5">
        <f t="shared" si="196"/>
        <v>10</v>
      </c>
      <c r="M376" s="5">
        <f t="shared" si="197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6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2"/>
        <v>10</v>
      </c>
      <c r="C377" s="5">
        <f t="shared" si="213"/>
        <v>2021</v>
      </c>
      <c r="D377" s="5" t="s">
        <v>451</v>
      </c>
      <c r="E377" s="5" t="s">
        <v>416</v>
      </c>
      <c r="F377" s="1" t="s">
        <v>417</v>
      </c>
      <c r="G377" s="102" t="s">
        <v>224</v>
      </c>
      <c r="H377" s="5">
        <v>14</v>
      </c>
      <c r="I377" s="5" t="s">
        <v>5</v>
      </c>
      <c r="J377" s="5">
        <v>0</v>
      </c>
      <c r="K377" s="4">
        <f t="shared" si="195"/>
        <v>44495</v>
      </c>
      <c r="L377" s="5">
        <f t="shared" si="196"/>
        <v>10</v>
      </c>
      <c r="M377" s="5">
        <f t="shared" si="197"/>
        <v>2021</v>
      </c>
      <c r="N377" s="7">
        <v>4610.2</v>
      </c>
      <c r="O377" s="7">
        <f>-2168-2442.2</f>
        <v>-4610.2</v>
      </c>
      <c r="P377" s="7">
        <f t="shared" si="186"/>
        <v>0</v>
      </c>
      <c r="Q377" s="8">
        <f t="shared" si="206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2"/>
        <v>10</v>
      </c>
      <c r="C378" s="5">
        <f t="shared" si="213"/>
        <v>2021</v>
      </c>
      <c r="D378" s="5" t="s">
        <v>451</v>
      </c>
      <c r="E378" s="5" t="s">
        <v>416</v>
      </c>
      <c r="F378" s="1" t="s">
        <v>417</v>
      </c>
      <c r="G378" s="95" t="s">
        <v>66</v>
      </c>
      <c r="H378" s="5">
        <v>6</v>
      </c>
      <c r="I378" s="5" t="s">
        <v>5</v>
      </c>
      <c r="J378" s="5">
        <v>0</v>
      </c>
      <c r="K378" s="4">
        <f t="shared" si="195"/>
        <v>44495</v>
      </c>
      <c r="L378" s="5">
        <f t="shared" si="196"/>
        <v>10</v>
      </c>
      <c r="M378" s="5">
        <f t="shared" si="197"/>
        <v>2021</v>
      </c>
      <c r="N378" s="7">
        <v>375</v>
      </c>
      <c r="O378" s="7">
        <f t="shared" ref="O378:O381" si="214">-N378</f>
        <v>-375</v>
      </c>
      <c r="P378" s="7">
        <f t="shared" si="186"/>
        <v>0</v>
      </c>
      <c r="Q378" s="8">
        <f t="shared" si="206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2"/>
        <v>10</v>
      </c>
      <c r="C379" s="5">
        <f t="shared" si="213"/>
        <v>2021</v>
      </c>
      <c r="D379" s="5" t="s">
        <v>451</v>
      </c>
      <c r="E379" s="5" t="s">
        <v>416</v>
      </c>
      <c r="F379" s="1" t="s">
        <v>417</v>
      </c>
      <c r="G379" s="95" t="s">
        <v>422</v>
      </c>
      <c r="H379" s="5">
        <v>9</v>
      </c>
      <c r="I379" s="5" t="s">
        <v>5</v>
      </c>
      <c r="J379" s="5">
        <v>0</v>
      </c>
      <c r="K379" s="4">
        <f t="shared" si="195"/>
        <v>44495</v>
      </c>
      <c r="L379" s="5">
        <f t="shared" si="196"/>
        <v>10</v>
      </c>
      <c r="M379" s="5">
        <f t="shared" si="197"/>
        <v>2021</v>
      </c>
      <c r="N379" s="7">
        <v>3159</v>
      </c>
      <c r="O379" s="7">
        <f t="shared" si="214"/>
        <v>-3159</v>
      </c>
      <c r="P379" s="7">
        <f t="shared" si="186"/>
        <v>0</v>
      </c>
      <c r="Q379" s="8">
        <f t="shared" si="206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2"/>
        <v>10</v>
      </c>
      <c r="C380" s="5">
        <f t="shared" si="213"/>
        <v>2021</v>
      </c>
      <c r="D380" s="5" t="s">
        <v>451</v>
      </c>
      <c r="E380" s="5" t="s">
        <v>416</v>
      </c>
      <c r="F380" s="1" t="s">
        <v>417</v>
      </c>
      <c r="G380" s="95" t="s">
        <v>437</v>
      </c>
      <c r="H380" s="5">
        <v>1</v>
      </c>
      <c r="I380" s="5" t="s">
        <v>5</v>
      </c>
      <c r="J380" s="5">
        <v>0</v>
      </c>
      <c r="K380" s="4">
        <f t="shared" ref="K380:K414" si="215">A380+J380</f>
        <v>44495</v>
      </c>
      <c r="L380" s="5">
        <f t="shared" ref="L380:L443" si="216">MONTH(K380)</f>
        <v>10</v>
      </c>
      <c r="M380" s="5">
        <f t="shared" si="197"/>
        <v>2021</v>
      </c>
      <c r="N380" s="7">
        <v>1000</v>
      </c>
      <c r="O380" s="7">
        <f t="shared" si="214"/>
        <v>-1000</v>
      </c>
      <c r="P380" s="7">
        <f t="shared" si="186"/>
        <v>0</v>
      </c>
      <c r="Q380" s="8">
        <f t="shared" si="206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2"/>
        <v>10</v>
      </c>
      <c r="C381" s="5">
        <f t="shared" si="213"/>
        <v>2021</v>
      </c>
      <c r="D381" s="5" t="s">
        <v>452</v>
      </c>
      <c r="E381" s="5" t="s">
        <v>53</v>
      </c>
      <c r="F381" s="6" t="s">
        <v>54</v>
      </c>
      <c r="G381" s="102" t="s">
        <v>224</v>
      </c>
      <c r="H381" s="5">
        <v>2</v>
      </c>
      <c r="I381" s="5" t="s">
        <v>5</v>
      </c>
      <c r="J381" s="5">
        <v>0</v>
      </c>
      <c r="K381" s="4">
        <f t="shared" si="215"/>
        <v>44497</v>
      </c>
      <c r="L381" s="5">
        <f t="shared" si="216"/>
        <v>10</v>
      </c>
      <c r="M381" s="5">
        <f t="shared" si="197"/>
        <v>2021</v>
      </c>
      <c r="N381" s="7">
        <v>510</v>
      </c>
      <c r="O381" s="7">
        <f t="shared" si="214"/>
        <v>-510</v>
      </c>
      <c r="P381" s="41">
        <f t="shared" si="186"/>
        <v>0</v>
      </c>
      <c r="Q381" s="8">
        <f t="shared" si="206"/>
        <v>566481.94999999995</v>
      </c>
      <c r="R381" s="5" t="s">
        <v>5</v>
      </c>
      <c r="S381" s="12" t="s">
        <v>591</v>
      </c>
    </row>
    <row r="382" spans="1:19" x14ac:dyDescent="0.35">
      <c r="A382" s="4">
        <v>44496</v>
      </c>
      <c r="B382" s="5">
        <f t="shared" si="212"/>
        <v>10</v>
      </c>
      <c r="C382" s="5">
        <f t="shared" si="213"/>
        <v>2021</v>
      </c>
      <c r="D382" s="5" t="s">
        <v>453</v>
      </c>
      <c r="E382" s="5" t="s">
        <v>416</v>
      </c>
      <c r="F382" s="1" t="s">
        <v>417</v>
      </c>
      <c r="G382" s="95" t="s">
        <v>69</v>
      </c>
      <c r="H382" s="5">
        <v>3</v>
      </c>
      <c r="I382" s="5" t="s">
        <v>5</v>
      </c>
      <c r="J382" s="5">
        <v>0</v>
      </c>
      <c r="K382" s="4">
        <f t="shared" si="215"/>
        <v>44496</v>
      </c>
      <c r="L382" s="5">
        <f t="shared" si="216"/>
        <v>10</v>
      </c>
      <c r="M382" s="5">
        <f t="shared" si="197"/>
        <v>2021</v>
      </c>
      <c r="N382" s="7">
        <v>5874</v>
      </c>
      <c r="O382" s="7">
        <f t="shared" ref="O382:O384" si="217">-N382</f>
        <v>-5874</v>
      </c>
      <c r="P382" s="7">
        <f t="shared" si="186"/>
        <v>0</v>
      </c>
      <c r="Q382" s="8">
        <f t="shared" si="206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2"/>
        <v>10</v>
      </c>
      <c r="C383" s="5">
        <f t="shared" si="213"/>
        <v>2021</v>
      </c>
      <c r="D383" s="5" t="s">
        <v>454</v>
      </c>
      <c r="E383" s="5" t="s">
        <v>63</v>
      </c>
      <c r="F383" s="1" t="s">
        <v>64</v>
      </c>
      <c r="G383" s="100" t="s">
        <v>309</v>
      </c>
      <c r="H383" s="5">
        <v>6</v>
      </c>
      <c r="I383" s="5" t="s">
        <v>50</v>
      </c>
      <c r="J383" s="5">
        <v>120</v>
      </c>
      <c r="K383" s="4">
        <f t="shared" si="215"/>
        <v>44617</v>
      </c>
      <c r="L383" s="5">
        <f t="shared" si="216"/>
        <v>2</v>
      </c>
      <c r="M383" s="5">
        <f t="shared" si="197"/>
        <v>2022</v>
      </c>
      <c r="N383" s="7">
        <v>11748</v>
      </c>
      <c r="O383" s="7">
        <f t="shared" si="217"/>
        <v>-11748</v>
      </c>
      <c r="P383" s="7">
        <f t="shared" si="186"/>
        <v>0</v>
      </c>
      <c r="Q383" s="8">
        <f t="shared" si="206"/>
        <v>584103.94999999995</v>
      </c>
      <c r="R383" s="5" t="s">
        <v>91</v>
      </c>
      <c r="S383" s="1" t="s">
        <v>587</v>
      </c>
    </row>
    <row r="384" spans="1:19" x14ac:dyDescent="0.35">
      <c r="A384" s="4">
        <v>44497</v>
      </c>
      <c r="B384" s="5">
        <f t="shared" si="212"/>
        <v>10</v>
      </c>
      <c r="C384" s="5">
        <f t="shared" si="213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5"/>
        <v>44617</v>
      </c>
      <c r="L384" s="5">
        <f t="shared" si="216"/>
        <v>2</v>
      </c>
      <c r="M384" s="5">
        <f t="shared" si="197"/>
        <v>2022</v>
      </c>
      <c r="N384" s="7">
        <v>1975.8</v>
      </c>
      <c r="O384" s="7">
        <f t="shared" si="217"/>
        <v>-1975.8</v>
      </c>
      <c r="P384" s="7">
        <f t="shared" si="186"/>
        <v>0</v>
      </c>
      <c r="Q384" s="8">
        <f t="shared" si="206"/>
        <v>586079.75</v>
      </c>
      <c r="R384" s="43" t="s">
        <v>91</v>
      </c>
      <c r="S384" s="1" t="s">
        <v>587</v>
      </c>
    </row>
    <row r="385" spans="1:19" x14ac:dyDescent="0.35">
      <c r="A385" s="4">
        <v>44497</v>
      </c>
      <c r="B385" s="5">
        <f t="shared" si="212"/>
        <v>10</v>
      </c>
      <c r="C385" s="5">
        <f t="shared" si="213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5"/>
        <v>44497</v>
      </c>
      <c r="L385" s="5">
        <f t="shared" si="216"/>
        <v>10</v>
      </c>
      <c r="M385" s="5">
        <f t="shared" si="197"/>
        <v>2021</v>
      </c>
      <c r="N385" s="7">
        <v>720</v>
      </c>
      <c r="O385" s="7">
        <f t="shared" ref="O385:O389" si="218">-N385</f>
        <v>-720</v>
      </c>
      <c r="P385" s="7">
        <f t="shared" si="186"/>
        <v>0</v>
      </c>
      <c r="Q385" s="8">
        <f t="shared" si="206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2"/>
        <v>10</v>
      </c>
      <c r="C386" s="5">
        <f t="shared" si="213"/>
        <v>2021</v>
      </c>
      <c r="D386" s="5" t="s">
        <v>457</v>
      </c>
      <c r="E386" s="5" t="s">
        <v>63</v>
      </c>
      <c r="F386" s="1" t="s">
        <v>64</v>
      </c>
      <c r="G386" s="100" t="s">
        <v>309</v>
      </c>
      <c r="H386" s="5">
        <v>4</v>
      </c>
      <c r="I386" s="5" t="s">
        <v>50</v>
      </c>
      <c r="J386" s="5">
        <v>120</v>
      </c>
      <c r="K386" s="4">
        <f t="shared" si="215"/>
        <v>44619</v>
      </c>
      <c r="L386" s="5">
        <f t="shared" si="216"/>
        <v>2</v>
      </c>
      <c r="M386" s="5">
        <f t="shared" si="197"/>
        <v>2022</v>
      </c>
      <c r="N386" s="7">
        <v>7832</v>
      </c>
      <c r="O386" s="7">
        <f t="shared" si="218"/>
        <v>-7832</v>
      </c>
      <c r="P386" s="7">
        <f t="shared" si="186"/>
        <v>0</v>
      </c>
      <c r="Q386" s="8">
        <f t="shared" si="206"/>
        <v>594631.75</v>
      </c>
      <c r="R386" s="43" t="s">
        <v>91</v>
      </c>
      <c r="S386" s="1" t="s">
        <v>587</v>
      </c>
    </row>
    <row r="387" spans="1:19" x14ac:dyDescent="0.35">
      <c r="A387" s="4">
        <v>44499</v>
      </c>
      <c r="B387" s="5">
        <f t="shared" si="212"/>
        <v>10</v>
      </c>
      <c r="C387" s="5">
        <f t="shared" si="213"/>
        <v>2021</v>
      </c>
      <c r="D387" s="5" t="s">
        <v>457</v>
      </c>
      <c r="E387" s="5" t="s">
        <v>63</v>
      </c>
      <c r="F387" s="1" t="s">
        <v>64</v>
      </c>
      <c r="G387" s="100" t="s">
        <v>456</v>
      </c>
      <c r="H387" s="5">
        <v>4</v>
      </c>
      <c r="I387" s="5" t="s">
        <v>50</v>
      </c>
      <c r="J387" s="5">
        <v>120</v>
      </c>
      <c r="K387" s="4">
        <f t="shared" si="215"/>
        <v>44619</v>
      </c>
      <c r="L387" s="5">
        <f t="shared" si="216"/>
        <v>2</v>
      </c>
      <c r="M387" s="5">
        <f t="shared" si="197"/>
        <v>2022</v>
      </c>
      <c r="N387" s="7">
        <v>1317.2</v>
      </c>
      <c r="O387" s="7">
        <f t="shared" si="218"/>
        <v>-1317.2</v>
      </c>
      <c r="P387" s="7">
        <f t="shared" si="186"/>
        <v>0</v>
      </c>
      <c r="Q387" s="8">
        <f t="shared" si="206"/>
        <v>595948.94999999995</v>
      </c>
      <c r="R387" s="43" t="s">
        <v>91</v>
      </c>
      <c r="S387" s="1" t="s">
        <v>587</v>
      </c>
    </row>
    <row r="388" spans="1:19" x14ac:dyDescent="0.35">
      <c r="A388" s="4">
        <v>44499</v>
      </c>
      <c r="B388" s="5">
        <f t="shared" si="212"/>
        <v>10</v>
      </c>
      <c r="C388" s="5">
        <f t="shared" si="213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5"/>
        <v>44619</v>
      </c>
      <c r="L388" s="5">
        <f t="shared" si="216"/>
        <v>2</v>
      </c>
      <c r="M388" s="5">
        <f t="shared" si="197"/>
        <v>2022</v>
      </c>
      <c r="N388" s="7">
        <v>550</v>
      </c>
      <c r="O388" s="7">
        <f t="shared" si="218"/>
        <v>-550</v>
      </c>
      <c r="P388" s="7">
        <f t="shared" si="186"/>
        <v>0</v>
      </c>
      <c r="Q388" s="8">
        <f t="shared" si="206"/>
        <v>596498.94999999995</v>
      </c>
      <c r="R388" s="43" t="s">
        <v>91</v>
      </c>
      <c r="S388" s="1" t="s">
        <v>587</v>
      </c>
    </row>
    <row r="389" spans="1:19" x14ac:dyDescent="0.35">
      <c r="A389" s="4">
        <v>44499</v>
      </c>
      <c r="B389" s="5">
        <f t="shared" si="212"/>
        <v>10</v>
      </c>
      <c r="C389" s="5">
        <f t="shared" si="213"/>
        <v>2021</v>
      </c>
      <c r="D389" s="5" t="s">
        <v>457</v>
      </c>
      <c r="E389" s="5" t="s">
        <v>63</v>
      </c>
      <c r="F389" s="1" t="s">
        <v>64</v>
      </c>
      <c r="G389" s="99" t="s">
        <v>387</v>
      </c>
      <c r="H389" s="5">
        <v>4</v>
      </c>
      <c r="I389" s="5" t="s">
        <v>50</v>
      </c>
      <c r="J389" s="5">
        <v>120</v>
      </c>
      <c r="K389" s="4">
        <f t="shared" si="215"/>
        <v>44619</v>
      </c>
      <c r="L389" s="5">
        <f t="shared" si="216"/>
        <v>2</v>
      </c>
      <c r="M389" s="5">
        <f t="shared" si="197"/>
        <v>2022</v>
      </c>
      <c r="N389" s="7">
        <v>320</v>
      </c>
      <c r="O389" s="7">
        <f t="shared" si="218"/>
        <v>-320</v>
      </c>
      <c r="P389" s="7">
        <f t="shared" si="186"/>
        <v>0</v>
      </c>
      <c r="Q389" s="8">
        <f t="shared" si="206"/>
        <v>596818.94999999995</v>
      </c>
      <c r="R389" s="43" t="s">
        <v>91</v>
      </c>
      <c r="S389" s="1" t="s">
        <v>587</v>
      </c>
    </row>
    <row r="390" spans="1:19" x14ac:dyDescent="0.35">
      <c r="A390" s="4">
        <v>44501</v>
      </c>
      <c r="B390" s="5">
        <f t="shared" si="212"/>
        <v>11</v>
      </c>
      <c r="C390" s="5">
        <f t="shared" si="213"/>
        <v>2021</v>
      </c>
      <c r="D390" s="5" t="s">
        <v>463</v>
      </c>
      <c r="E390" s="5" t="s">
        <v>34</v>
      </c>
      <c r="F390" s="1" t="s">
        <v>35</v>
      </c>
      <c r="G390" s="106" t="s">
        <v>456</v>
      </c>
      <c r="H390" s="5">
        <v>1</v>
      </c>
      <c r="I390" s="5" t="s">
        <v>5</v>
      </c>
      <c r="J390" s="5">
        <v>0</v>
      </c>
      <c r="K390" s="4">
        <f t="shared" si="215"/>
        <v>44501</v>
      </c>
      <c r="L390" s="5">
        <f t="shared" si="216"/>
        <v>11</v>
      </c>
      <c r="M390" s="5">
        <f t="shared" si="197"/>
        <v>2021</v>
      </c>
      <c r="N390" s="7">
        <v>340.4</v>
      </c>
      <c r="O390" s="7">
        <f t="shared" ref="O390:O391" si="219">-N390</f>
        <v>-340.4</v>
      </c>
      <c r="P390" s="7">
        <f t="shared" si="186"/>
        <v>0</v>
      </c>
      <c r="Q390" s="8">
        <f t="shared" si="206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2"/>
        <v>11</v>
      </c>
      <c r="C391" s="5">
        <f t="shared" si="213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5"/>
        <v>44501</v>
      </c>
      <c r="L391" s="5">
        <f t="shared" si="216"/>
        <v>11</v>
      </c>
      <c r="M391" s="5">
        <f t="shared" si="197"/>
        <v>2021</v>
      </c>
      <c r="N391" s="7">
        <v>40</v>
      </c>
      <c r="O391" s="7">
        <f t="shared" si="219"/>
        <v>-40</v>
      </c>
      <c r="P391" s="7">
        <f t="shared" si="186"/>
        <v>0</v>
      </c>
      <c r="Q391" s="8">
        <f t="shared" si="206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2"/>
        <v>11</v>
      </c>
      <c r="C392" s="5">
        <f t="shared" si="213"/>
        <v>2021</v>
      </c>
      <c r="D392" s="5" t="s">
        <v>465</v>
      </c>
      <c r="E392" s="5" t="s">
        <v>407</v>
      </c>
      <c r="F392" s="1" t="s">
        <v>408</v>
      </c>
      <c r="G392" s="100" t="s">
        <v>309</v>
      </c>
      <c r="H392" s="5">
        <v>2</v>
      </c>
      <c r="I392" s="5" t="s">
        <v>5</v>
      </c>
      <c r="J392" s="5">
        <v>0</v>
      </c>
      <c r="K392" s="4">
        <f t="shared" si="215"/>
        <v>44502</v>
      </c>
      <c r="L392" s="5">
        <f t="shared" si="216"/>
        <v>11</v>
      </c>
      <c r="M392" s="5">
        <f t="shared" si="197"/>
        <v>2021</v>
      </c>
      <c r="N392" s="7">
        <v>3960</v>
      </c>
      <c r="O392" s="7">
        <f t="shared" ref="O392:O395" si="220">-N392</f>
        <v>-3960</v>
      </c>
      <c r="P392" s="7">
        <f t="shared" si="186"/>
        <v>0</v>
      </c>
      <c r="Q392" s="8">
        <f t="shared" si="206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2"/>
        <v>11</v>
      </c>
      <c r="C393" s="5">
        <f t="shared" si="213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5"/>
        <v>44502</v>
      </c>
      <c r="L393" s="5">
        <f t="shared" si="216"/>
        <v>11</v>
      </c>
      <c r="M393" s="5">
        <f t="shared" si="197"/>
        <v>2021</v>
      </c>
      <c r="N393" s="7">
        <v>360</v>
      </c>
      <c r="O393" s="7">
        <f t="shared" si="220"/>
        <v>-360</v>
      </c>
      <c r="P393" s="7">
        <f t="shared" si="186"/>
        <v>0</v>
      </c>
      <c r="Q393" s="8">
        <f t="shared" si="206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2"/>
        <v>11</v>
      </c>
      <c r="C394" s="5">
        <f t="shared" si="213"/>
        <v>2021</v>
      </c>
      <c r="D394" s="5" t="s">
        <v>465</v>
      </c>
      <c r="E394" s="5" t="s">
        <v>407</v>
      </c>
      <c r="F394" s="1" t="s">
        <v>408</v>
      </c>
      <c r="G394" s="99" t="s">
        <v>243</v>
      </c>
      <c r="H394" s="5">
        <v>1</v>
      </c>
      <c r="I394" s="5" t="s">
        <v>5</v>
      </c>
      <c r="J394" s="5">
        <v>0</v>
      </c>
      <c r="K394" s="4">
        <f t="shared" si="215"/>
        <v>44502</v>
      </c>
      <c r="L394" s="5">
        <f t="shared" si="216"/>
        <v>11</v>
      </c>
      <c r="M394" s="5">
        <f t="shared" si="197"/>
        <v>2021</v>
      </c>
      <c r="N394" s="7">
        <v>440</v>
      </c>
      <c r="O394" s="7">
        <f t="shared" si="220"/>
        <v>-440</v>
      </c>
      <c r="P394" s="7">
        <f t="shared" si="186"/>
        <v>0</v>
      </c>
      <c r="Q394" s="8">
        <f t="shared" si="206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2"/>
        <v>11</v>
      </c>
      <c r="C395" s="5">
        <f t="shared" si="213"/>
        <v>2021</v>
      </c>
      <c r="D395" s="5" t="s">
        <v>465</v>
      </c>
      <c r="E395" s="5" t="s">
        <v>407</v>
      </c>
      <c r="F395" s="1" t="s">
        <v>408</v>
      </c>
      <c r="G395" s="99" t="s">
        <v>298</v>
      </c>
      <c r="H395" s="5">
        <v>1</v>
      </c>
      <c r="I395" s="5" t="s">
        <v>5</v>
      </c>
      <c r="J395" s="5">
        <v>0</v>
      </c>
      <c r="K395" s="4">
        <f t="shared" si="215"/>
        <v>44502</v>
      </c>
      <c r="L395" s="5">
        <f t="shared" si="216"/>
        <v>11</v>
      </c>
      <c r="M395" s="5">
        <f t="shared" si="197"/>
        <v>2021</v>
      </c>
      <c r="N395" s="7">
        <v>360</v>
      </c>
      <c r="O395" s="7">
        <f t="shared" si="220"/>
        <v>-360</v>
      </c>
      <c r="P395" s="7">
        <f t="shared" si="186"/>
        <v>0</v>
      </c>
      <c r="Q395" s="8">
        <f t="shared" si="206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2"/>
        <v>11</v>
      </c>
      <c r="C396" s="5">
        <f t="shared" si="213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5"/>
        <v>44547</v>
      </c>
      <c r="L396" s="5">
        <f t="shared" si="216"/>
        <v>12</v>
      </c>
      <c r="M396" s="5">
        <f t="shared" si="197"/>
        <v>2021</v>
      </c>
      <c r="N396" s="7">
        <v>2024</v>
      </c>
      <c r="O396" s="7">
        <f>-684-1340</f>
        <v>-2024</v>
      </c>
      <c r="P396" s="7">
        <f t="shared" si="186"/>
        <v>0</v>
      </c>
      <c r="Q396" s="8">
        <f t="shared" si="206"/>
        <v>604343.35</v>
      </c>
      <c r="R396" s="43" t="s">
        <v>5</v>
      </c>
      <c r="S396" s="50" t="s">
        <v>635</v>
      </c>
    </row>
    <row r="397" spans="1:19" ht="31" x14ac:dyDescent="0.35">
      <c r="A397" s="4">
        <v>44502</v>
      </c>
      <c r="B397" s="5">
        <f t="shared" si="212"/>
        <v>11</v>
      </c>
      <c r="C397" s="5">
        <f t="shared" si="213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5"/>
        <v>44547</v>
      </c>
      <c r="L397" s="5">
        <f t="shared" si="216"/>
        <v>12</v>
      </c>
      <c r="M397" s="5">
        <f t="shared" si="197"/>
        <v>2021</v>
      </c>
      <c r="N397" s="7">
        <v>160</v>
      </c>
      <c r="O397" s="7">
        <f t="shared" ref="O397" si="221">-N397</f>
        <v>-160</v>
      </c>
      <c r="P397" s="7">
        <f t="shared" si="186"/>
        <v>0</v>
      </c>
      <c r="Q397" s="8">
        <f t="shared" si="206"/>
        <v>604503.35</v>
      </c>
      <c r="R397" s="43" t="s">
        <v>5</v>
      </c>
      <c r="S397" s="50" t="s">
        <v>631</v>
      </c>
    </row>
    <row r="398" spans="1:19" x14ac:dyDescent="0.35">
      <c r="A398" s="4">
        <v>44503</v>
      </c>
      <c r="B398" s="5">
        <f t="shared" si="212"/>
        <v>11</v>
      </c>
      <c r="C398" s="5">
        <f t="shared" si="213"/>
        <v>2021</v>
      </c>
      <c r="D398" s="5" t="s">
        <v>467</v>
      </c>
      <c r="E398" s="5" t="s">
        <v>416</v>
      </c>
      <c r="F398" s="1" t="s">
        <v>417</v>
      </c>
      <c r="G398" s="95" t="s">
        <v>69</v>
      </c>
      <c r="H398" s="5">
        <v>2</v>
      </c>
      <c r="I398" s="5" t="s">
        <v>5</v>
      </c>
      <c r="J398" s="5">
        <v>0</v>
      </c>
      <c r="K398" s="4">
        <f t="shared" si="215"/>
        <v>44503</v>
      </c>
      <c r="L398" s="5">
        <f t="shared" si="216"/>
        <v>11</v>
      </c>
      <c r="M398" s="5">
        <f t="shared" si="197"/>
        <v>2021</v>
      </c>
      <c r="N398" s="7">
        <v>4048</v>
      </c>
      <c r="O398" s="7">
        <f t="shared" ref="O398" si="222">-N398</f>
        <v>-4048</v>
      </c>
      <c r="P398" s="7">
        <f t="shared" si="186"/>
        <v>0</v>
      </c>
      <c r="Q398" s="8">
        <f t="shared" si="206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2"/>
        <v>11</v>
      </c>
      <c r="C399" s="5">
        <f t="shared" si="213"/>
        <v>2021</v>
      </c>
      <c r="D399" s="5" t="s">
        <v>467</v>
      </c>
      <c r="E399" s="5" t="s">
        <v>416</v>
      </c>
      <c r="F399" s="1" t="s">
        <v>417</v>
      </c>
      <c r="G399" s="95" t="s">
        <v>99</v>
      </c>
      <c r="H399" s="5">
        <v>3</v>
      </c>
      <c r="I399" s="5" t="s">
        <v>5</v>
      </c>
      <c r="J399" s="5">
        <v>0</v>
      </c>
      <c r="K399" s="4">
        <f t="shared" si="215"/>
        <v>44503</v>
      </c>
      <c r="L399" s="5">
        <f t="shared" si="216"/>
        <v>11</v>
      </c>
      <c r="M399" s="5">
        <f t="shared" si="197"/>
        <v>2021</v>
      </c>
      <c r="N399" s="7">
        <v>6072</v>
      </c>
      <c r="O399" s="7">
        <f>-3101.8-2970.2</f>
        <v>-6072</v>
      </c>
      <c r="P399" s="7">
        <f t="shared" si="186"/>
        <v>0</v>
      </c>
      <c r="Q399" s="8">
        <f t="shared" si="206"/>
        <v>614623.35</v>
      </c>
      <c r="R399" s="43" t="s">
        <v>5</v>
      </c>
      <c r="S399" s="50" t="s">
        <v>551</v>
      </c>
    </row>
    <row r="400" spans="1:19" ht="31" x14ac:dyDescent="0.35">
      <c r="A400" s="4">
        <v>44503</v>
      </c>
      <c r="B400" s="5">
        <f t="shared" si="212"/>
        <v>11</v>
      </c>
      <c r="C400" s="5">
        <f t="shared" si="213"/>
        <v>2021</v>
      </c>
      <c r="D400" s="5" t="s">
        <v>467</v>
      </c>
      <c r="E400" s="5" t="s">
        <v>416</v>
      </c>
      <c r="F400" s="1" t="s">
        <v>417</v>
      </c>
      <c r="G400" s="102" t="s">
        <v>456</v>
      </c>
      <c r="H400" s="5">
        <v>15</v>
      </c>
      <c r="I400" s="5" t="s">
        <v>5</v>
      </c>
      <c r="J400" s="5">
        <v>0</v>
      </c>
      <c r="K400" s="4">
        <f t="shared" si="215"/>
        <v>44503</v>
      </c>
      <c r="L400" s="5">
        <f t="shared" si="216"/>
        <v>11</v>
      </c>
      <c r="M400" s="5">
        <f t="shared" si="197"/>
        <v>2021</v>
      </c>
      <c r="N400" s="7">
        <v>5106</v>
      </c>
      <c r="O400" s="7">
        <f t="shared" ref="O400:O407" si="223">-N400</f>
        <v>-5106</v>
      </c>
      <c r="P400" s="7">
        <f t="shared" si="186"/>
        <v>0</v>
      </c>
      <c r="Q400" s="8">
        <f t="shared" si="206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2"/>
        <v>11</v>
      </c>
      <c r="C401" s="5">
        <f t="shared" si="213"/>
        <v>2021</v>
      </c>
      <c r="D401" s="5" t="s">
        <v>467</v>
      </c>
      <c r="E401" s="5" t="s">
        <v>416</v>
      </c>
      <c r="F401" s="1" t="s">
        <v>417</v>
      </c>
      <c r="G401" s="95" t="s">
        <v>66</v>
      </c>
      <c r="H401" s="5">
        <v>5</v>
      </c>
      <c r="I401" s="5" t="s">
        <v>5</v>
      </c>
      <c r="J401" s="5">
        <v>0</v>
      </c>
      <c r="K401" s="4">
        <f t="shared" si="215"/>
        <v>44503</v>
      </c>
      <c r="L401" s="5">
        <f t="shared" si="216"/>
        <v>11</v>
      </c>
      <c r="M401" s="5">
        <f t="shared" si="197"/>
        <v>2021</v>
      </c>
      <c r="N401" s="7">
        <v>312.5</v>
      </c>
      <c r="O401" s="7">
        <f t="shared" si="223"/>
        <v>-312.5</v>
      </c>
      <c r="P401" s="7">
        <f t="shared" si="186"/>
        <v>0</v>
      </c>
      <c r="Q401" s="8">
        <f t="shared" si="206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2"/>
        <v>11</v>
      </c>
      <c r="C402" s="5">
        <f t="shared" si="213"/>
        <v>2021</v>
      </c>
      <c r="D402" s="5" t="s">
        <v>467</v>
      </c>
      <c r="E402" s="5" t="s">
        <v>416</v>
      </c>
      <c r="F402" s="1" t="s">
        <v>417</v>
      </c>
      <c r="G402" s="95" t="s">
        <v>422</v>
      </c>
      <c r="H402" s="5">
        <v>9</v>
      </c>
      <c r="I402" s="5" t="s">
        <v>5</v>
      </c>
      <c r="J402" s="5">
        <v>0</v>
      </c>
      <c r="K402" s="4">
        <f t="shared" si="215"/>
        <v>44503</v>
      </c>
      <c r="L402" s="5">
        <f t="shared" si="216"/>
        <v>11</v>
      </c>
      <c r="M402" s="5">
        <f t="shared" si="197"/>
        <v>2021</v>
      </c>
      <c r="N402" s="7">
        <v>3159</v>
      </c>
      <c r="O402" s="7">
        <f>-1611.3-1547.7</f>
        <v>-3159</v>
      </c>
      <c r="P402" s="7">
        <f t="shared" si="186"/>
        <v>0</v>
      </c>
      <c r="Q402" s="8">
        <f t="shared" si="206"/>
        <v>623200.85</v>
      </c>
      <c r="R402" s="43" t="s">
        <v>5</v>
      </c>
      <c r="S402" s="50" t="s">
        <v>549</v>
      </c>
    </row>
    <row r="403" spans="1:19" x14ac:dyDescent="0.35">
      <c r="A403" s="4">
        <v>44503</v>
      </c>
      <c r="B403" s="5">
        <f t="shared" si="212"/>
        <v>11</v>
      </c>
      <c r="C403" s="5">
        <f t="shared" si="213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5"/>
        <v>44503</v>
      </c>
      <c r="L403" s="5">
        <f t="shared" si="216"/>
        <v>11</v>
      </c>
      <c r="M403" s="5">
        <f t="shared" si="197"/>
        <v>2021</v>
      </c>
      <c r="N403" s="7">
        <v>320</v>
      </c>
      <c r="O403" s="7">
        <f t="shared" si="223"/>
        <v>-320</v>
      </c>
      <c r="P403" s="7">
        <f t="shared" si="186"/>
        <v>0</v>
      </c>
      <c r="Q403" s="8">
        <f t="shared" si="206"/>
        <v>623520.85</v>
      </c>
      <c r="R403" s="43" t="s">
        <v>5</v>
      </c>
      <c r="S403" s="12" t="s">
        <v>552</v>
      </c>
    </row>
    <row r="404" spans="1:19" x14ac:dyDescent="0.35">
      <c r="A404" s="4">
        <v>44503</v>
      </c>
      <c r="B404" s="5">
        <f t="shared" si="212"/>
        <v>11</v>
      </c>
      <c r="C404" s="5">
        <f t="shared" si="213"/>
        <v>2021</v>
      </c>
      <c r="D404" s="5" t="s">
        <v>468</v>
      </c>
      <c r="E404" s="5" t="s">
        <v>63</v>
      </c>
      <c r="F404" s="1" t="s">
        <v>64</v>
      </c>
      <c r="G404" s="95" t="s">
        <v>66</v>
      </c>
      <c r="H404" s="5">
        <v>5</v>
      </c>
      <c r="I404" s="5" t="s">
        <v>50</v>
      </c>
      <c r="J404" s="5">
        <v>120</v>
      </c>
      <c r="K404" s="4">
        <f t="shared" si="215"/>
        <v>44623</v>
      </c>
      <c r="L404" s="5">
        <f t="shared" si="216"/>
        <v>3</v>
      </c>
      <c r="M404" s="5">
        <f t="shared" si="197"/>
        <v>2022</v>
      </c>
      <c r="N404" s="7">
        <v>275</v>
      </c>
      <c r="O404" s="7">
        <f t="shared" si="223"/>
        <v>-275</v>
      </c>
      <c r="P404" s="7">
        <f t="shared" si="186"/>
        <v>0</v>
      </c>
      <c r="Q404" s="8">
        <f t="shared" si="206"/>
        <v>623795.85</v>
      </c>
      <c r="R404" s="43" t="s">
        <v>91</v>
      </c>
      <c r="S404" s="12" t="s">
        <v>642</v>
      </c>
    </row>
    <row r="405" spans="1:19" x14ac:dyDescent="0.35">
      <c r="A405" s="4">
        <v>44503</v>
      </c>
      <c r="B405" s="5">
        <f t="shared" si="212"/>
        <v>11</v>
      </c>
      <c r="C405" s="5">
        <f t="shared" si="213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5"/>
        <v>44623</v>
      </c>
      <c r="L405" s="5">
        <f t="shared" si="216"/>
        <v>3</v>
      </c>
      <c r="M405" s="5">
        <f t="shared" si="197"/>
        <v>2022</v>
      </c>
      <c r="N405" s="7">
        <v>320</v>
      </c>
      <c r="O405" s="7">
        <f t="shared" si="223"/>
        <v>-320</v>
      </c>
      <c r="P405" s="7">
        <f t="shared" si="186"/>
        <v>0</v>
      </c>
      <c r="Q405" s="8">
        <f t="shared" si="206"/>
        <v>624115.85</v>
      </c>
      <c r="R405" s="43" t="s">
        <v>91</v>
      </c>
      <c r="S405" s="12" t="s">
        <v>642</v>
      </c>
    </row>
    <row r="406" spans="1:19" x14ac:dyDescent="0.35">
      <c r="A406" s="4">
        <v>44503</v>
      </c>
      <c r="B406" s="5">
        <f t="shared" si="212"/>
        <v>11</v>
      </c>
      <c r="C406" s="5">
        <f t="shared" si="213"/>
        <v>2021</v>
      </c>
      <c r="D406" s="5" t="s">
        <v>468</v>
      </c>
      <c r="E406" s="5" t="s">
        <v>63</v>
      </c>
      <c r="F406" s="1" t="s">
        <v>64</v>
      </c>
      <c r="G406" s="99" t="s">
        <v>243</v>
      </c>
      <c r="H406" s="5">
        <v>3</v>
      </c>
      <c r="I406" s="5" t="s">
        <v>50</v>
      </c>
      <c r="J406" s="5">
        <v>120</v>
      </c>
      <c r="K406" s="4">
        <f>A406+J544</f>
        <v>44623</v>
      </c>
      <c r="L406" s="5">
        <f t="shared" si="216"/>
        <v>3</v>
      </c>
      <c r="M406" s="5">
        <f t="shared" si="197"/>
        <v>2022</v>
      </c>
      <c r="N406" s="7">
        <v>1320</v>
      </c>
      <c r="O406" s="7">
        <f t="shared" si="223"/>
        <v>-1320</v>
      </c>
      <c r="P406" s="7">
        <f t="shared" si="186"/>
        <v>0</v>
      </c>
      <c r="Q406" s="8">
        <f t="shared" si="206"/>
        <v>625435.85</v>
      </c>
      <c r="R406" s="43" t="s">
        <v>91</v>
      </c>
      <c r="S406" s="12" t="s">
        <v>642</v>
      </c>
    </row>
    <row r="407" spans="1:19" x14ac:dyDescent="0.35">
      <c r="A407" s="4">
        <v>44503</v>
      </c>
      <c r="B407" s="5">
        <f t="shared" si="212"/>
        <v>11</v>
      </c>
      <c r="C407" s="5">
        <f t="shared" si="213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>A407+J545</f>
        <v>44623</v>
      </c>
      <c r="L407" s="5">
        <f t="shared" si="216"/>
        <v>3</v>
      </c>
      <c r="M407" s="5">
        <f t="shared" ref="M407:M416" si="224">YEAR(K407)</f>
        <v>2022</v>
      </c>
      <c r="N407" s="7">
        <v>220</v>
      </c>
      <c r="O407" s="7">
        <f t="shared" si="223"/>
        <v>-220</v>
      </c>
      <c r="P407" s="7">
        <f t="shared" si="186"/>
        <v>0</v>
      </c>
      <c r="Q407" s="8">
        <f t="shared" si="206"/>
        <v>625655.85</v>
      </c>
      <c r="R407" s="43" t="s">
        <v>91</v>
      </c>
      <c r="S407" s="12" t="s">
        <v>642</v>
      </c>
    </row>
    <row r="408" spans="1:19" x14ac:dyDescent="0.35">
      <c r="A408" s="4">
        <v>44506</v>
      </c>
      <c r="B408" s="5">
        <f t="shared" si="212"/>
        <v>11</v>
      </c>
      <c r="C408" s="5">
        <f t="shared" si="213"/>
        <v>2021</v>
      </c>
      <c r="D408" s="5" t="s">
        <v>472</v>
      </c>
      <c r="E408" s="5" t="s">
        <v>416</v>
      </c>
      <c r="F408" s="1" t="s">
        <v>417</v>
      </c>
      <c r="G408" s="95" t="s">
        <v>69</v>
      </c>
      <c r="H408" s="5">
        <v>2</v>
      </c>
      <c r="I408" s="5" t="s">
        <v>5</v>
      </c>
      <c r="J408" s="5">
        <v>0</v>
      </c>
      <c r="K408" s="4">
        <f t="shared" si="215"/>
        <v>44506</v>
      </c>
      <c r="L408" s="5">
        <f t="shared" si="216"/>
        <v>11</v>
      </c>
      <c r="M408" s="5">
        <f t="shared" si="224"/>
        <v>2021</v>
      </c>
      <c r="N408" s="7">
        <v>4048</v>
      </c>
      <c r="O408" s="7">
        <f t="shared" ref="O408:O416" si="225">-N408</f>
        <v>-4048</v>
      </c>
      <c r="P408" s="7">
        <f t="shared" si="186"/>
        <v>0</v>
      </c>
      <c r="Q408" s="8">
        <f t="shared" si="206"/>
        <v>629703.85</v>
      </c>
      <c r="R408" s="43" t="s">
        <v>5</v>
      </c>
      <c r="S408" s="12" t="s">
        <v>550</v>
      </c>
    </row>
    <row r="409" spans="1:19" x14ac:dyDescent="0.35">
      <c r="A409" s="4">
        <v>44506</v>
      </c>
      <c r="B409" s="5">
        <f t="shared" si="212"/>
        <v>11</v>
      </c>
      <c r="C409" s="5">
        <f t="shared" si="213"/>
        <v>2021</v>
      </c>
      <c r="D409" s="5" t="s">
        <v>472</v>
      </c>
      <c r="E409" s="5" t="s">
        <v>416</v>
      </c>
      <c r="F409" s="1" t="s">
        <v>417</v>
      </c>
      <c r="G409" s="95" t="s">
        <v>99</v>
      </c>
      <c r="H409" s="5">
        <v>3</v>
      </c>
      <c r="I409" s="5" t="s">
        <v>5</v>
      </c>
      <c r="J409" s="5">
        <v>0</v>
      </c>
      <c r="K409" s="4">
        <f t="shared" si="215"/>
        <v>44506</v>
      </c>
      <c r="L409" s="5">
        <f t="shared" si="216"/>
        <v>11</v>
      </c>
      <c r="M409" s="5">
        <f t="shared" si="224"/>
        <v>2021</v>
      </c>
      <c r="N409" s="7">
        <v>6072</v>
      </c>
      <c r="O409" s="7">
        <f t="shared" si="225"/>
        <v>-6072</v>
      </c>
      <c r="P409" s="7">
        <f t="shared" si="186"/>
        <v>0</v>
      </c>
      <c r="Q409" s="8">
        <f t="shared" si="206"/>
        <v>635775.85</v>
      </c>
      <c r="R409" s="43" t="s">
        <v>5</v>
      </c>
      <c r="S409" s="12" t="s">
        <v>553</v>
      </c>
    </row>
    <row r="410" spans="1:19" x14ac:dyDescent="0.35">
      <c r="A410" s="4">
        <v>44506</v>
      </c>
      <c r="B410" s="5">
        <f t="shared" si="212"/>
        <v>11</v>
      </c>
      <c r="C410" s="5">
        <f t="shared" si="213"/>
        <v>2021</v>
      </c>
      <c r="D410" s="5" t="s">
        <v>472</v>
      </c>
      <c r="E410" s="5" t="s">
        <v>416</v>
      </c>
      <c r="F410" s="1" t="s">
        <v>417</v>
      </c>
      <c r="G410" s="100" t="s">
        <v>456</v>
      </c>
      <c r="H410" s="5">
        <v>15</v>
      </c>
      <c r="I410" s="5" t="s">
        <v>5</v>
      </c>
      <c r="J410" s="5">
        <v>0</v>
      </c>
      <c r="K410" s="4">
        <f t="shared" si="215"/>
        <v>44506</v>
      </c>
      <c r="L410" s="5">
        <f t="shared" si="216"/>
        <v>11</v>
      </c>
      <c r="M410" s="5">
        <f t="shared" si="224"/>
        <v>2021</v>
      </c>
      <c r="N410" s="7">
        <v>5106</v>
      </c>
      <c r="O410" s="7">
        <f>-512.3-4593.7</f>
        <v>-5106</v>
      </c>
      <c r="P410" s="7">
        <f t="shared" si="186"/>
        <v>0</v>
      </c>
      <c r="Q410" s="8">
        <f t="shared" si="206"/>
        <v>640881.85</v>
      </c>
      <c r="R410" s="43" t="s">
        <v>5</v>
      </c>
      <c r="S410" s="12" t="s">
        <v>581</v>
      </c>
    </row>
    <row r="411" spans="1:19" x14ac:dyDescent="0.35">
      <c r="A411" s="4">
        <v>44506</v>
      </c>
      <c r="B411" s="5">
        <f t="shared" si="212"/>
        <v>11</v>
      </c>
      <c r="C411" s="5">
        <f t="shared" si="213"/>
        <v>2021</v>
      </c>
      <c r="D411" s="5" t="s">
        <v>472</v>
      </c>
      <c r="E411" s="5" t="s">
        <v>416</v>
      </c>
      <c r="F411" s="1" t="s">
        <v>417</v>
      </c>
      <c r="G411" s="95" t="s">
        <v>66</v>
      </c>
      <c r="H411" s="5">
        <v>5</v>
      </c>
      <c r="I411" s="5" t="s">
        <v>5</v>
      </c>
      <c r="J411" s="5">
        <v>0</v>
      </c>
      <c r="K411" s="4">
        <f t="shared" si="215"/>
        <v>44506</v>
      </c>
      <c r="L411" s="5">
        <f t="shared" si="216"/>
        <v>11</v>
      </c>
      <c r="M411" s="5">
        <f t="shared" si="224"/>
        <v>2021</v>
      </c>
      <c r="N411" s="7">
        <v>312.5</v>
      </c>
      <c r="O411" s="7">
        <f t="shared" si="225"/>
        <v>-312.5</v>
      </c>
      <c r="P411" s="7">
        <f t="shared" si="186"/>
        <v>0</v>
      </c>
      <c r="Q411" s="8">
        <f t="shared" si="206"/>
        <v>641194.35</v>
      </c>
      <c r="R411" s="43" t="s">
        <v>5</v>
      </c>
      <c r="S411" s="12" t="s">
        <v>582</v>
      </c>
    </row>
    <row r="412" spans="1:19" ht="29" x14ac:dyDescent="0.35">
      <c r="A412" s="4">
        <v>44506</v>
      </c>
      <c r="B412" s="5">
        <f t="shared" si="212"/>
        <v>11</v>
      </c>
      <c r="C412" s="5">
        <f t="shared" si="213"/>
        <v>2021</v>
      </c>
      <c r="D412" s="5" t="s">
        <v>472</v>
      </c>
      <c r="E412" s="5" t="s">
        <v>416</v>
      </c>
      <c r="F412" s="1" t="s">
        <v>417</v>
      </c>
      <c r="G412" s="95" t="s">
        <v>422</v>
      </c>
      <c r="H412" s="5">
        <v>7</v>
      </c>
      <c r="I412" s="5" t="s">
        <v>5</v>
      </c>
      <c r="J412" s="5">
        <v>0</v>
      </c>
      <c r="K412" s="4">
        <f t="shared" si="215"/>
        <v>44506</v>
      </c>
      <c r="L412" s="5">
        <f t="shared" si="216"/>
        <v>11</v>
      </c>
      <c r="M412" s="5">
        <f t="shared" si="224"/>
        <v>2021</v>
      </c>
      <c r="N412" s="7">
        <v>2457</v>
      </c>
      <c r="O412" s="7">
        <f t="shared" si="225"/>
        <v>-2457</v>
      </c>
      <c r="P412" s="7">
        <f t="shared" si="186"/>
        <v>0</v>
      </c>
      <c r="Q412" s="8">
        <f t="shared" si="206"/>
        <v>643651.35</v>
      </c>
      <c r="R412" s="43" t="s">
        <v>5</v>
      </c>
      <c r="S412" s="12" t="s">
        <v>582</v>
      </c>
    </row>
    <row r="413" spans="1:19" x14ac:dyDescent="0.35">
      <c r="A413" s="4">
        <v>44506</v>
      </c>
      <c r="B413" s="5">
        <f t="shared" si="212"/>
        <v>11</v>
      </c>
      <c r="C413" s="5">
        <f t="shared" si="213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5"/>
        <v>44506</v>
      </c>
      <c r="L413" s="5">
        <f t="shared" si="216"/>
        <v>11</v>
      </c>
      <c r="M413" s="5">
        <f t="shared" si="224"/>
        <v>2021</v>
      </c>
      <c r="N413" s="7">
        <v>320</v>
      </c>
      <c r="O413" s="7">
        <f t="shared" si="225"/>
        <v>-320</v>
      </c>
      <c r="P413" s="7">
        <f t="shared" si="186"/>
        <v>0</v>
      </c>
      <c r="Q413" s="8">
        <f t="shared" si="206"/>
        <v>643971.35</v>
      </c>
      <c r="R413" s="43" t="s">
        <v>5</v>
      </c>
      <c r="S413" s="12" t="s">
        <v>582</v>
      </c>
    </row>
    <row r="414" spans="1:19" x14ac:dyDescent="0.35">
      <c r="A414" s="4">
        <v>44506</v>
      </c>
      <c r="B414" s="5">
        <f t="shared" si="212"/>
        <v>11</v>
      </c>
      <c r="C414" s="5">
        <f t="shared" si="213"/>
        <v>2021</v>
      </c>
      <c r="D414" s="5" t="s">
        <v>472</v>
      </c>
      <c r="E414" s="5" t="s">
        <v>416</v>
      </c>
      <c r="F414" s="1" t="s">
        <v>417</v>
      </c>
      <c r="G414" s="95" t="s">
        <v>437</v>
      </c>
      <c r="H414" s="5">
        <v>1</v>
      </c>
      <c r="I414" s="5" t="s">
        <v>5</v>
      </c>
      <c r="J414" s="5">
        <v>0</v>
      </c>
      <c r="K414" s="4">
        <f t="shared" si="215"/>
        <v>44506</v>
      </c>
      <c r="L414" s="5">
        <f t="shared" si="216"/>
        <v>11</v>
      </c>
      <c r="M414" s="5">
        <f t="shared" si="224"/>
        <v>2021</v>
      </c>
      <c r="N414" s="7">
        <v>1000</v>
      </c>
      <c r="O414" s="7">
        <f t="shared" si="225"/>
        <v>-1000</v>
      </c>
      <c r="P414" s="7">
        <f t="shared" si="186"/>
        <v>0</v>
      </c>
      <c r="Q414" s="8">
        <f>SUM(Q413+N414)</f>
        <v>644971.35</v>
      </c>
      <c r="R414" s="43" t="s">
        <v>5</v>
      </c>
      <c r="S414" s="12" t="s">
        <v>582</v>
      </c>
    </row>
    <row r="415" spans="1:19" x14ac:dyDescent="0.35">
      <c r="A415" s="4">
        <v>44508</v>
      </c>
      <c r="B415" s="5">
        <f t="shared" si="212"/>
        <v>11</v>
      </c>
      <c r="C415" s="5">
        <f t="shared" si="213"/>
        <v>2021</v>
      </c>
      <c r="D415" s="5" t="s">
        <v>473</v>
      </c>
      <c r="E415" s="5" t="s">
        <v>63</v>
      </c>
      <c r="F415" s="1" t="s">
        <v>64</v>
      </c>
      <c r="G415" s="100" t="s">
        <v>309</v>
      </c>
      <c r="H415" s="5">
        <v>6</v>
      </c>
      <c r="I415" s="5" t="s">
        <v>50</v>
      </c>
      <c r="J415" s="5">
        <v>120</v>
      </c>
      <c r="K415" s="4">
        <f t="shared" ref="K415:K416" si="226">A415+J415</f>
        <v>44628</v>
      </c>
      <c r="L415" s="5">
        <f t="shared" si="216"/>
        <v>3</v>
      </c>
      <c r="M415" s="5">
        <f t="shared" si="224"/>
        <v>2022</v>
      </c>
      <c r="N415" s="7">
        <v>12144</v>
      </c>
      <c r="O415" s="7">
        <f t="shared" si="225"/>
        <v>-12144</v>
      </c>
      <c r="P415" s="7">
        <f t="shared" si="186"/>
        <v>0</v>
      </c>
      <c r="Q415" s="8">
        <f t="shared" ref="Q415:Q416" si="227">SUM(Q414+N415)</f>
        <v>657115.35</v>
      </c>
      <c r="R415" s="43" t="s">
        <v>5</v>
      </c>
      <c r="S415" s="12" t="s">
        <v>642</v>
      </c>
    </row>
    <row r="416" spans="1:19" x14ac:dyDescent="0.35">
      <c r="A416" s="4">
        <v>44508</v>
      </c>
      <c r="B416" s="5">
        <f t="shared" si="212"/>
        <v>11</v>
      </c>
      <c r="C416" s="5">
        <f t="shared" si="213"/>
        <v>2021</v>
      </c>
      <c r="D416" s="5" t="s">
        <v>473</v>
      </c>
      <c r="E416" s="5" t="s">
        <v>63</v>
      </c>
      <c r="F416" s="1" t="s">
        <v>64</v>
      </c>
      <c r="G416" s="100" t="s">
        <v>456</v>
      </c>
      <c r="H416" s="5">
        <v>6</v>
      </c>
      <c r="I416" s="5" t="s">
        <v>50</v>
      </c>
      <c r="J416" s="5">
        <v>120</v>
      </c>
      <c r="K416" s="4">
        <f t="shared" si="226"/>
        <v>44628</v>
      </c>
      <c r="L416" s="5">
        <f t="shared" si="216"/>
        <v>3</v>
      </c>
      <c r="M416" s="5">
        <f t="shared" si="224"/>
        <v>2022</v>
      </c>
      <c r="N416" s="7">
        <v>2109</v>
      </c>
      <c r="O416" s="7">
        <f t="shared" si="225"/>
        <v>-2109</v>
      </c>
      <c r="P416" s="7">
        <f t="shared" si="186"/>
        <v>0</v>
      </c>
      <c r="Q416" s="8">
        <f t="shared" si="227"/>
        <v>659224.35</v>
      </c>
      <c r="R416" s="43" t="s">
        <v>5</v>
      </c>
      <c r="S416" s="12" t="s">
        <v>642</v>
      </c>
    </row>
    <row r="417" spans="1:19" x14ac:dyDescent="0.35">
      <c r="A417" s="4">
        <v>44509</v>
      </c>
      <c r="B417" s="5">
        <f t="shared" si="212"/>
        <v>11</v>
      </c>
      <c r="C417" s="5">
        <f t="shared" si="213"/>
        <v>2021</v>
      </c>
      <c r="D417" s="5" t="s">
        <v>479</v>
      </c>
      <c r="E417" s="5" t="s">
        <v>478</v>
      </c>
      <c r="F417" s="1" t="s">
        <v>477</v>
      </c>
      <c r="G417" s="95" t="s">
        <v>480</v>
      </c>
      <c r="H417" s="5">
        <v>1</v>
      </c>
      <c r="I417" s="5" t="s">
        <v>5</v>
      </c>
      <c r="J417" s="5">
        <v>0</v>
      </c>
      <c r="K417" s="4">
        <f t="shared" ref="K417" si="228">A417+J417</f>
        <v>44509</v>
      </c>
      <c r="L417" s="5">
        <f t="shared" si="216"/>
        <v>11</v>
      </c>
      <c r="M417" s="5">
        <f t="shared" ref="M417" si="229">YEAR(K417)</f>
        <v>2021</v>
      </c>
      <c r="N417" s="7">
        <v>240</v>
      </c>
      <c r="O417" s="7">
        <f t="shared" ref="O417:O424" si="230">-N417</f>
        <v>-240</v>
      </c>
      <c r="P417" s="7">
        <f t="shared" si="186"/>
        <v>0</v>
      </c>
      <c r="Q417" s="8">
        <f t="shared" ref="Q417:Q438" si="231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2"/>
        <v>11</v>
      </c>
      <c r="C418" s="5">
        <f t="shared" si="213"/>
        <v>2021</v>
      </c>
      <c r="D418" s="5" t="s">
        <v>481</v>
      </c>
      <c r="E418" s="5" t="s">
        <v>483</v>
      </c>
      <c r="F418" s="5" t="s">
        <v>500</v>
      </c>
      <c r="G418" s="95" t="s">
        <v>69</v>
      </c>
      <c r="H418" s="5">
        <v>1</v>
      </c>
      <c r="I418" s="5" t="s">
        <v>5</v>
      </c>
      <c r="J418" s="5">
        <v>0</v>
      </c>
      <c r="K418" s="4">
        <f t="shared" ref="K418:K428" si="232">A418+J418</f>
        <v>44510</v>
      </c>
      <c r="L418" s="5">
        <f t="shared" si="216"/>
        <v>11</v>
      </c>
      <c r="M418" s="5">
        <f t="shared" ref="M418:M428" si="233">YEAR(K418)</f>
        <v>2021</v>
      </c>
      <c r="N418" s="7">
        <v>2024</v>
      </c>
      <c r="O418" s="7">
        <f t="shared" si="230"/>
        <v>-2024</v>
      </c>
      <c r="P418" s="7">
        <f t="shared" si="186"/>
        <v>0</v>
      </c>
      <c r="Q418" s="8">
        <f t="shared" si="231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2"/>
        <v>11</v>
      </c>
      <c r="C419" s="5">
        <f t="shared" si="213"/>
        <v>2021</v>
      </c>
      <c r="D419" s="5" t="s">
        <v>482</v>
      </c>
      <c r="E419" s="5" t="s">
        <v>416</v>
      </c>
      <c r="F419" s="1" t="s">
        <v>417</v>
      </c>
      <c r="G419" s="100" t="s">
        <v>309</v>
      </c>
      <c r="H419" s="5">
        <v>10</v>
      </c>
      <c r="I419" s="5" t="s">
        <v>5</v>
      </c>
      <c r="J419" s="5">
        <v>0</v>
      </c>
      <c r="K419" s="4">
        <f t="shared" si="232"/>
        <v>44511</v>
      </c>
      <c r="L419" s="5">
        <f t="shared" si="216"/>
        <v>11</v>
      </c>
      <c r="M419" s="5">
        <f t="shared" si="233"/>
        <v>2021</v>
      </c>
      <c r="N419" s="7">
        <v>20680</v>
      </c>
      <c r="O419" s="7">
        <f t="shared" si="230"/>
        <v>-20680</v>
      </c>
      <c r="P419" s="7">
        <f t="shared" ref="P419:P438" si="234">SUM(N419+O419)</f>
        <v>0</v>
      </c>
      <c r="Q419" s="8">
        <f t="shared" si="231"/>
        <v>682168.35</v>
      </c>
      <c r="R419" s="43" t="s">
        <v>5</v>
      </c>
      <c r="S419" s="12" t="s">
        <v>582</v>
      </c>
    </row>
    <row r="420" spans="1:19" x14ac:dyDescent="0.35">
      <c r="A420" s="4">
        <v>44511</v>
      </c>
      <c r="B420" s="5">
        <f t="shared" ref="B420:B423" si="235">MONTH(A420)</f>
        <v>11</v>
      </c>
      <c r="C420" s="5">
        <f t="shared" ref="C420:C423" si="236">YEAR(A420)</f>
        <v>2021</v>
      </c>
      <c r="D420" s="5" t="s">
        <v>482</v>
      </c>
      <c r="E420" s="5" t="s">
        <v>416</v>
      </c>
      <c r="F420" s="1" t="s">
        <v>417</v>
      </c>
      <c r="G420" s="100" t="s">
        <v>456</v>
      </c>
      <c r="H420" s="5">
        <v>15</v>
      </c>
      <c r="I420" s="5" t="s">
        <v>5</v>
      </c>
      <c r="J420" s="5">
        <v>0</v>
      </c>
      <c r="K420" s="4">
        <f t="shared" si="232"/>
        <v>44511</v>
      </c>
      <c r="L420" s="5">
        <f t="shared" si="216"/>
        <v>11</v>
      </c>
      <c r="M420" s="5">
        <f t="shared" si="233"/>
        <v>2021</v>
      </c>
      <c r="N420" s="7">
        <v>5328</v>
      </c>
      <c r="O420" s="7">
        <f t="shared" si="230"/>
        <v>-5328</v>
      </c>
      <c r="P420" s="7">
        <f t="shared" si="234"/>
        <v>0</v>
      </c>
      <c r="Q420" s="8">
        <f t="shared" si="231"/>
        <v>687496.35</v>
      </c>
      <c r="R420" s="43" t="s">
        <v>5</v>
      </c>
      <c r="S420" s="12" t="s">
        <v>582</v>
      </c>
    </row>
    <row r="421" spans="1:19" ht="29" x14ac:dyDescent="0.35">
      <c r="A421" s="4">
        <v>44511</v>
      </c>
      <c r="B421" s="5">
        <f t="shared" si="235"/>
        <v>11</v>
      </c>
      <c r="C421" s="5">
        <f t="shared" si="236"/>
        <v>2021</v>
      </c>
      <c r="D421" s="5" t="s">
        <v>482</v>
      </c>
      <c r="E421" s="5" t="s">
        <v>416</v>
      </c>
      <c r="F421" s="1" t="s">
        <v>417</v>
      </c>
      <c r="G421" s="95" t="s">
        <v>422</v>
      </c>
      <c r="H421" s="5">
        <v>14</v>
      </c>
      <c r="I421" s="5" t="s">
        <v>5</v>
      </c>
      <c r="J421" s="5">
        <v>0</v>
      </c>
      <c r="K421" s="4">
        <f t="shared" si="232"/>
        <v>44511</v>
      </c>
      <c r="L421" s="5">
        <f t="shared" si="216"/>
        <v>11</v>
      </c>
      <c r="M421" s="5">
        <f t="shared" si="233"/>
        <v>2021</v>
      </c>
      <c r="N421" s="7">
        <v>4914</v>
      </c>
      <c r="O421" s="7">
        <f>-2808.8-2105.2</f>
        <v>-4914</v>
      </c>
      <c r="P421" s="7">
        <f t="shared" si="234"/>
        <v>0</v>
      </c>
      <c r="Q421" s="8">
        <f t="shared" si="231"/>
        <v>692410.35</v>
      </c>
      <c r="R421" s="43" t="s">
        <v>5</v>
      </c>
      <c r="S421" s="12" t="s">
        <v>583</v>
      </c>
    </row>
    <row r="422" spans="1:19" x14ac:dyDescent="0.35">
      <c r="A422" s="4">
        <v>44511</v>
      </c>
      <c r="B422" s="5">
        <f t="shared" si="235"/>
        <v>11</v>
      </c>
      <c r="C422" s="5">
        <f t="shared" si="236"/>
        <v>2021</v>
      </c>
      <c r="D422" s="5" t="s">
        <v>482</v>
      </c>
      <c r="E422" s="5" t="s">
        <v>416</v>
      </c>
      <c r="F422" s="1" t="s">
        <v>417</v>
      </c>
      <c r="G422" s="95" t="s">
        <v>66</v>
      </c>
      <c r="H422" s="5">
        <v>4</v>
      </c>
      <c r="I422" s="5" t="s">
        <v>5</v>
      </c>
      <c r="J422" s="5">
        <v>0</v>
      </c>
      <c r="K422" s="4">
        <f t="shared" si="232"/>
        <v>44511</v>
      </c>
      <c r="L422" s="5">
        <f t="shared" si="216"/>
        <v>11</v>
      </c>
      <c r="M422" s="5">
        <f t="shared" si="233"/>
        <v>2021</v>
      </c>
      <c r="N422" s="7">
        <v>250</v>
      </c>
      <c r="O422" s="7">
        <f t="shared" si="230"/>
        <v>-250</v>
      </c>
      <c r="P422" s="7">
        <f t="shared" si="234"/>
        <v>0</v>
      </c>
      <c r="Q422" s="8">
        <f t="shared" si="231"/>
        <v>692660.35</v>
      </c>
      <c r="R422" s="43" t="s">
        <v>5</v>
      </c>
      <c r="S422" s="12" t="s">
        <v>584</v>
      </c>
    </row>
    <row r="423" spans="1:19" x14ac:dyDescent="0.35">
      <c r="A423" s="4">
        <v>44511</v>
      </c>
      <c r="B423" s="5">
        <f t="shared" si="235"/>
        <v>11</v>
      </c>
      <c r="C423" s="5">
        <f t="shared" si="236"/>
        <v>2021</v>
      </c>
      <c r="D423" s="5" t="s">
        <v>482</v>
      </c>
      <c r="E423" s="5" t="s">
        <v>416</v>
      </c>
      <c r="F423" s="1" t="s">
        <v>417</v>
      </c>
      <c r="G423" s="95" t="s">
        <v>437</v>
      </c>
      <c r="H423" s="5">
        <v>2</v>
      </c>
      <c r="I423" s="5" t="s">
        <v>5</v>
      </c>
      <c r="J423" s="5">
        <v>0</v>
      </c>
      <c r="K423" s="4">
        <f t="shared" si="232"/>
        <v>44511</v>
      </c>
      <c r="L423" s="5">
        <f t="shared" si="216"/>
        <v>11</v>
      </c>
      <c r="M423" s="5">
        <f t="shared" si="233"/>
        <v>2021</v>
      </c>
      <c r="N423" s="7">
        <v>2000</v>
      </c>
      <c r="O423" s="7">
        <f t="shared" si="230"/>
        <v>-2000</v>
      </c>
      <c r="P423" s="7">
        <f t="shared" si="234"/>
        <v>0</v>
      </c>
      <c r="Q423" s="8">
        <f t="shared" si="231"/>
        <v>694660.35</v>
      </c>
      <c r="R423" s="43" t="s">
        <v>5</v>
      </c>
      <c r="S423" s="12" t="s">
        <v>584</v>
      </c>
    </row>
    <row r="424" spans="1:19" x14ac:dyDescent="0.35">
      <c r="A424" s="4">
        <v>44511</v>
      </c>
      <c r="B424" s="5">
        <f t="shared" ref="B424:B425" si="237">MONTH(A424)</f>
        <v>11</v>
      </c>
      <c r="C424" s="5">
        <f t="shared" ref="C424:C425" si="238">YEAR(A424)</f>
        <v>2021</v>
      </c>
      <c r="D424" s="5" t="s">
        <v>484</v>
      </c>
      <c r="E424" s="5" t="s">
        <v>416</v>
      </c>
      <c r="F424" s="1" t="s">
        <v>417</v>
      </c>
      <c r="G424" s="95" t="s">
        <v>66</v>
      </c>
      <c r="H424" s="5">
        <v>5</v>
      </c>
      <c r="I424" s="5" t="s">
        <v>5</v>
      </c>
      <c r="J424" s="5">
        <v>0</v>
      </c>
      <c r="K424" s="4">
        <f t="shared" si="232"/>
        <v>44511</v>
      </c>
      <c r="L424" s="5">
        <f t="shared" si="216"/>
        <v>11</v>
      </c>
      <c r="M424" s="5">
        <f t="shared" si="233"/>
        <v>2021</v>
      </c>
      <c r="N424" s="7">
        <v>312.5</v>
      </c>
      <c r="O424" s="7">
        <f t="shared" si="230"/>
        <v>-312.5</v>
      </c>
      <c r="P424" s="7">
        <f t="shared" si="234"/>
        <v>0</v>
      </c>
      <c r="Q424" s="8">
        <f t="shared" si="231"/>
        <v>694972.85</v>
      </c>
      <c r="R424" s="43" t="s">
        <v>5</v>
      </c>
      <c r="S424" s="12" t="s">
        <v>584</v>
      </c>
    </row>
    <row r="425" spans="1:19" x14ac:dyDescent="0.35">
      <c r="A425" s="4">
        <v>44513</v>
      </c>
      <c r="B425" s="5">
        <f t="shared" si="237"/>
        <v>11</v>
      </c>
      <c r="C425" s="5">
        <f t="shared" si="238"/>
        <v>2021</v>
      </c>
      <c r="D425" s="5" t="s">
        <v>485</v>
      </c>
      <c r="E425" s="5" t="s">
        <v>416</v>
      </c>
      <c r="F425" s="1" t="s">
        <v>233</v>
      </c>
      <c r="G425" s="95" t="s">
        <v>69</v>
      </c>
      <c r="H425" s="5">
        <v>1</v>
      </c>
      <c r="I425" s="5" t="s">
        <v>5</v>
      </c>
      <c r="J425" s="5">
        <v>0</v>
      </c>
      <c r="K425" s="4">
        <f t="shared" si="232"/>
        <v>44513</v>
      </c>
      <c r="L425" s="5">
        <f t="shared" si="216"/>
        <v>11</v>
      </c>
      <c r="M425" s="5">
        <f t="shared" si="233"/>
        <v>2021</v>
      </c>
      <c r="N425" s="7">
        <v>2090</v>
      </c>
      <c r="O425" s="7">
        <f t="shared" ref="O425:O435" si="239">-N425</f>
        <v>-2090</v>
      </c>
      <c r="P425" s="7">
        <f t="shared" si="234"/>
        <v>0</v>
      </c>
      <c r="Q425" s="8">
        <f t="shared" si="231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0">MONTH(A426)</f>
        <v>11</v>
      </c>
      <c r="C426" s="5">
        <f t="shared" ref="C426:C428" si="241">YEAR(A426)</f>
        <v>2021</v>
      </c>
      <c r="D426" s="5" t="s">
        <v>485</v>
      </c>
      <c r="E426" s="5" t="s">
        <v>416</v>
      </c>
      <c r="F426" s="1" t="s">
        <v>233</v>
      </c>
      <c r="G426" s="95" t="s">
        <v>425</v>
      </c>
      <c r="H426" s="5">
        <v>2</v>
      </c>
      <c r="I426" s="5" t="s">
        <v>5</v>
      </c>
      <c r="J426" s="5">
        <v>0</v>
      </c>
      <c r="K426" s="4">
        <f t="shared" si="232"/>
        <v>44513</v>
      </c>
      <c r="L426" s="5">
        <f t="shared" si="216"/>
        <v>11</v>
      </c>
      <c r="M426" s="5">
        <f t="shared" si="233"/>
        <v>2021</v>
      </c>
      <c r="N426" s="7">
        <v>120</v>
      </c>
      <c r="O426" s="7">
        <f t="shared" si="239"/>
        <v>-120</v>
      </c>
      <c r="P426" s="7">
        <f t="shared" si="234"/>
        <v>0</v>
      </c>
      <c r="Q426" s="8">
        <f t="shared" si="231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0"/>
        <v>11</v>
      </c>
      <c r="C427" s="5">
        <f t="shared" si="241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2"/>
        <v>44513</v>
      </c>
      <c r="L427" s="5">
        <f t="shared" si="216"/>
        <v>11</v>
      </c>
      <c r="M427" s="5">
        <f t="shared" si="233"/>
        <v>2021</v>
      </c>
      <c r="N427" s="7">
        <v>540</v>
      </c>
      <c r="O427" s="7">
        <f t="shared" si="239"/>
        <v>-540</v>
      </c>
      <c r="P427" s="7">
        <f t="shared" si="234"/>
        <v>0</v>
      </c>
      <c r="Q427" s="8">
        <f t="shared" si="231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0"/>
        <v>11</v>
      </c>
      <c r="C428" s="5">
        <f t="shared" si="241"/>
        <v>2021</v>
      </c>
      <c r="D428" s="5" t="s">
        <v>485</v>
      </c>
      <c r="E428" s="5" t="s">
        <v>416</v>
      </c>
      <c r="F428" s="111" t="s">
        <v>233</v>
      </c>
      <c r="G428" s="110" t="s">
        <v>239</v>
      </c>
      <c r="H428" s="16">
        <v>2</v>
      </c>
      <c r="I428" s="5" t="s">
        <v>5</v>
      </c>
      <c r="J428" s="5">
        <v>0</v>
      </c>
      <c r="K428" s="4">
        <f t="shared" si="232"/>
        <v>44513</v>
      </c>
      <c r="L428" s="5">
        <f t="shared" si="216"/>
        <v>11</v>
      </c>
      <c r="M428" s="5">
        <f t="shared" si="233"/>
        <v>2021</v>
      </c>
      <c r="N428" s="7">
        <v>320</v>
      </c>
      <c r="O428" s="7">
        <f t="shared" si="239"/>
        <v>-320</v>
      </c>
      <c r="P428" s="7">
        <f t="shared" si="234"/>
        <v>0</v>
      </c>
      <c r="Q428" s="8">
        <f t="shared" si="231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2">MONTH(A429)</f>
        <v>11</v>
      </c>
      <c r="C429" s="5">
        <f t="shared" ref="C429:C477" si="243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4">A429+J429</f>
        <v>44513</v>
      </c>
      <c r="L429" s="5">
        <f t="shared" si="216"/>
        <v>11</v>
      </c>
      <c r="M429" s="5">
        <f t="shared" ref="M429:M441" si="245">YEAR(K429)</f>
        <v>2021</v>
      </c>
      <c r="N429" s="7">
        <v>4048</v>
      </c>
      <c r="O429" s="7">
        <f t="shared" si="239"/>
        <v>-4048</v>
      </c>
      <c r="P429" s="7">
        <f t="shared" si="234"/>
        <v>0</v>
      </c>
      <c r="Q429" s="8">
        <f t="shared" si="231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2"/>
        <v>11</v>
      </c>
      <c r="C430" s="5">
        <f t="shared" si="243"/>
        <v>2021</v>
      </c>
      <c r="D430" s="5" t="s">
        <v>486</v>
      </c>
      <c r="E430" s="5" t="s">
        <v>407</v>
      </c>
      <c r="F430" s="1" t="s">
        <v>408</v>
      </c>
      <c r="G430" s="112" t="s">
        <v>487</v>
      </c>
      <c r="H430" s="5">
        <v>2</v>
      </c>
      <c r="I430" s="5" t="s">
        <v>5</v>
      </c>
      <c r="J430" s="5">
        <v>0</v>
      </c>
      <c r="K430" s="4">
        <f t="shared" si="244"/>
        <v>44513</v>
      </c>
      <c r="L430" s="5">
        <f t="shared" si="216"/>
        <v>11</v>
      </c>
      <c r="M430" s="5">
        <f t="shared" si="245"/>
        <v>2021</v>
      </c>
      <c r="N430" s="7">
        <v>993.6</v>
      </c>
      <c r="O430" s="7">
        <f t="shared" si="239"/>
        <v>-993.6</v>
      </c>
      <c r="P430" s="7">
        <f t="shared" si="234"/>
        <v>0</v>
      </c>
      <c r="Q430" s="8">
        <f t="shared" si="231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2"/>
        <v>11</v>
      </c>
      <c r="C431" s="5">
        <f t="shared" si="243"/>
        <v>2021</v>
      </c>
      <c r="D431" s="5" t="s">
        <v>486</v>
      </c>
      <c r="E431" s="5" t="s">
        <v>407</v>
      </c>
      <c r="F431" s="1" t="s">
        <v>408</v>
      </c>
      <c r="G431" s="95" t="s">
        <v>66</v>
      </c>
      <c r="H431" s="5">
        <v>2</v>
      </c>
      <c r="I431" s="5" t="s">
        <v>5</v>
      </c>
      <c r="J431" s="5">
        <v>0</v>
      </c>
      <c r="K431" s="4">
        <f t="shared" si="244"/>
        <v>44513</v>
      </c>
      <c r="L431" s="5">
        <f t="shared" si="216"/>
        <v>11</v>
      </c>
      <c r="M431" s="5">
        <f t="shared" si="245"/>
        <v>2021</v>
      </c>
      <c r="N431" s="7">
        <v>125</v>
      </c>
      <c r="O431" s="7">
        <f t="shared" si="239"/>
        <v>-125</v>
      </c>
      <c r="P431" s="7">
        <f t="shared" si="234"/>
        <v>0</v>
      </c>
      <c r="Q431" s="8">
        <f t="shared" si="231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2"/>
        <v>11</v>
      </c>
      <c r="C432" s="5">
        <f t="shared" si="243"/>
        <v>2021</v>
      </c>
      <c r="D432" s="5" t="s">
        <v>486</v>
      </c>
      <c r="E432" s="5" t="s">
        <v>407</v>
      </c>
      <c r="F432" s="1" t="s">
        <v>408</v>
      </c>
      <c r="G432" s="100" t="s">
        <v>46</v>
      </c>
      <c r="H432" s="5">
        <v>2</v>
      </c>
      <c r="I432" s="5" t="s">
        <v>5</v>
      </c>
      <c r="J432" s="5">
        <v>0</v>
      </c>
      <c r="K432" s="4">
        <f t="shared" si="244"/>
        <v>44513</v>
      </c>
      <c r="L432" s="5">
        <f t="shared" si="216"/>
        <v>11</v>
      </c>
      <c r="M432" s="5">
        <f t="shared" si="245"/>
        <v>2021</v>
      </c>
      <c r="N432" s="7">
        <v>200</v>
      </c>
      <c r="O432" s="7">
        <f t="shared" si="239"/>
        <v>-200</v>
      </c>
      <c r="P432" s="7">
        <f t="shared" si="234"/>
        <v>0</v>
      </c>
      <c r="Q432" s="8">
        <f t="shared" si="231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2"/>
        <v>11</v>
      </c>
      <c r="C433" s="5">
        <f t="shared" si="243"/>
        <v>2021</v>
      </c>
      <c r="D433" s="5" t="s">
        <v>489</v>
      </c>
      <c r="E433" s="5" t="s">
        <v>19</v>
      </c>
      <c r="F433" s="1" t="s">
        <v>20</v>
      </c>
      <c r="G433" s="95" t="s">
        <v>69</v>
      </c>
      <c r="H433" s="5">
        <v>1</v>
      </c>
      <c r="I433" s="5" t="s">
        <v>72</v>
      </c>
      <c r="J433" s="5">
        <v>45</v>
      </c>
      <c r="K433" s="4">
        <f t="shared" si="244"/>
        <v>44568</v>
      </c>
      <c r="L433" s="5">
        <f t="shared" si="216"/>
        <v>1</v>
      </c>
      <c r="M433" s="5">
        <f t="shared" si="245"/>
        <v>2022</v>
      </c>
      <c r="N433" s="7">
        <v>2024</v>
      </c>
      <c r="O433" s="7">
        <f t="shared" si="239"/>
        <v>-2024</v>
      </c>
      <c r="P433" s="7">
        <f t="shared" si="234"/>
        <v>0</v>
      </c>
      <c r="Q433" s="8">
        <f t="shared" si="231"/>
        <v>705433.45</v>
      </c>
      <c r="R433" s="43" t="s">
        <v>91</v>
      </c>
      <c r="S433" s="50" t="s">
        <v>632</v>
      </c>
    </row>
    <row r="434" spans="1:19" ht="31" x14ac:dyDescent="0.35">
      <c r="A434" s="4">
        <v>44523</v>
      </c>
      <c r="B434" s="5">
        <f t="shared" si="242"/>
        <v>11</v>
      </c>
      <c r="C434" s="5">
        <f t="shared" si="243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4"/>
        <v>44568</v>
      </c>
      <c r="L434" s="5">
        <f t="shared" si="216"/>
        <v>1</v>
      </c>
      <c r="M434" s="5">
        <f t="shared" si="245"/>
        <v>2022</v>
      </c>
      <c r="N434" s="7">
        <v>170</v>
      </c>
      <c r="O434" s="7">
        <f t="shared" si="239"/>
        <v>-170</v>
      </c>
      <c r="P434" s="7">
        <f t="shared" si="234"/>
        <v>0</v>
      </c>
      <c r="Q434" s="8">
        <f t="shared" si="231"/>
        <v>705603.45</v>
      </c>
      <c r="R434" s="43" t="s">
        <v>91</v>
      </c>
      <c r="S434" s="50" t="s">
        <v>633</v>
      </c>
    </row>
    <row r="435" spans="1:19" ht="31" x14ac:dyDescent="0.35">
      <c r="A435" s="4">
        <v>44523</v>
      </c>
      <c r="B435" s="5">
        <f t="shared" si="242"/>
        <v>11</v>
      </c>
      <c r="C435" s="5">
        <f t="shared" si="243"/>
        <v>2021</v>
      </c>
      <c r="D435" s="5" t="s">
        <v>489</v>
      </c>
      <c r="E435" s="5" t="s">
        <v>19</v>
      </c>
      <c r="F435" s="1" t="s">
        <v>20</v>
      </c>
      <c r="G435" s="95" t="s">
        <v>66</v>
      </c>
      <c r="H435" s="5">
        <v>3</v>
      </c>
      <c r="I435" s="5" t="s">
        <v>72</v>
      </c>
      <c r="J435" s="5">
        <v>45</v>
      </c>
      <c r="K435" s="4">
        <f t="shared" si="244"/>
        <v>44568</v>
      </c>
      <c r="L435" s="5">
        <f t="shared" si="216"/>
        <v>1</v>
      </c>
      <c r="M435" s="5">
        <f t="shared" si="245"/>
        <v>2022</v>
      </c>
      <c r="N435" s="7">
        <v>172.5</v>
      </c>
      <c r="O435" s="7">
        <f t="shared" si="239"/>
        <v>-172.5</v>
      </c>
      <c r="P435" s="7">
        <f t="shared" si="234"/>
        <v>0</v>
      </c>
      <c r="Q435" s="8">
        <f t="shared" si="231"/>
        <v>705775.95</v>
      </c>
      <c r="R435" s="43" t="s">
        <v>91</v>
      </c>
      <c r="S435" s="50" t="s">
        <v>634</v>
      </c>
    </row>
    <row r="436" spans="1:19" x14ac:dyDescent="0.35">
      <c r="A436" s="4">
        <v>44526</v>
      </c>
      <c r="B436" s="5">
        <f t="shared" si="242"/>
        <v>11</v>
      </c>
      <c r="C436" s="5">
        <f t="shared" si="243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4"/>
        <v>44526</v>
      </c>
      <c r="L436" s="5">
        <f t="shared" si="216"/>
        <v>11</v>
      </c>
      <c r="M436" s="5">
        <f t="shared" si="245"/>
        <v>2021</v>
      </c>
      <c r="N436" s="92">
        <v>2024</v>
      </c>
      <c r="O436" s="7">
        <f t="shared" ref="O436:O441" si="246">-N436</f>
        <v>-2024</v>
      </c>
      <c r="P436" s="7">
        <f t="shared" si="234"/>
        <v>0</v>
      </c>
      <c r="Q436" s="8">
        <f t="shared" si="231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2"/>
        <v>11</v>
      </c>
      <c r="C437" s="5">
        <f t="shared" si="243"/>
        <v>2021</v>
      </c>
      <c r="D437" s="5" t="s">
        <v>490</v>
      </c>
      <c r="E437" s="5" t="s">
        <v>407</v>
      </c>
      <c r="F437" s="1" t="s">
        <v>408</v>
      </c>
      <c r="G437" s="95" t="s">
        <v>66</v>
      </c>
      <c r="H437" s="5">
        <v>4</v>
      </c>
      <c r="I437" s="5" t="s">
        <v>5</v>
      </c>
      <c r="J437" s="5">
        <v>0</v>
      </c>
      <c r="K437" s="4">
        <f t="shared" si="244"/>
        <v>44526</v>
      </c>
      <c r="L437" s="5">
        <f t="shared" si="216"/>
        <v>11</v>
      </c>
      <c r="M437" s="5">
        <f t="shared" si="245"/>
        <v>2021</v>
      </c>
      <c r="N437" s="7">
        <v>250</v>
      </c>
      <c r="O437" s="7">
        <f t="shared" si="246"/>
        <v>-250</v>
      </c>
      <c r="P437" s="7">
        <f t="shared" si="234"/>
        <v>0</v>
      </c>
      <c r="Q437" s="8">
        <f t="shared" si="231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2"/>
        <v>11</v>
      </c>
      <c r="C438" s="5">
        <f t="shared" si="243"/>
        <v>2021</v>
      </c>
      <c r="D438" s="5" t="s">
        <v>490</v>
      </c>
      <c r="E438" s="5" t="s">
        <v>407</v>
      </c>
      <c r="F438" s="1" t="s">
        <v>408</v>
      </c>
      <c r="G438" s="100" t="s">
        <v>46</v>
      </c>
      <c r="H438" s="5">
        <v>1</v>
      </c>
      <c r="I438" s="5" t="s">
        <v>5</v>
      </c>
      <c r="J438" s="5">
        <v>0</v>
      </c>
      <c r="K438" s="4">
        <f t="shared" si="244"/>
        <v>44526</v>
      </c>
      <c r="L438" s="5">
        <f t="shared" si="216"/>
        <v>11</v>
      </c>
      <c r="M438" s="5">
        <f t="shared" si="245"/>
        <v>2021</v>
      </c>
      <c r="N438" s="7">
        <v>100</v>
      </c>
      <c r="O438" s="7">
        <f t="shared" si="246"/>
        <v>-100</v>
      </c>
      <c r="P438" s="7">
        <f t="shared" si="234"/>
        <v>0</v>
      </c>
      <c r="Q438" s="8">
        <f t="shared" si="231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2"/>
        <v>11</v>
      </c>
      <c r="C439" s="5">
        <f t="shared" si="243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4"/>
        <v>44526</v>
      </c>
      <c r="L439" s="5">
        <f t="shared" si="216"/>
        <v>11</v>
      </c>
      <c r="M439" s="5">
        <f t="shared" si="245"/>
        <v>2021</v>
      </c>
      <c r="N439" s="7">
        <v>2024</v>
      </c>
      <c r="O439" s="7">
        <f t="shared" si="246"/>
        <v>-2024</v>
      </c>
      <c r="P439" s="7">
        <f t="shared" ref="P439:P517" si="247">SUM(N439+O439)</f>
        <v>0</v>
      </c>
      <c r="Q439" s="8">
        <f t="shared" ref="Q439:Q502" si="248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2"/>
        <v>11</v>
      </c>
      <c r="C440" s="5">
        <f t="shared" si="243"/>
        <v>2021</v>
      </c>
      <c r="D440" s="5" t="s">
        <v>493</v>
      </c>
      <c r="E440" s="5" t="s">
        <v>53</v>
      </c>
      <c r="F440" s="6" t="s">
        <v>54</v>
      </c>
      <c r="G440" s="95" t="s">
        <v>69</v>
      </c>
      <c r="H440" s="5">
        <v>1</v>
      </c>
      <c r="I440" s="5" t="s">
        <v>5</v>
      </c>
      <c r="J440" s="5">
        <v>0</v>
      </c>
      <c r="K440" s="4">
        <f t="shared" si="244"/>
        <v>44529</v>
      </c>
      <c r="L440" s="5">
        <f t="shared" si="216"/>
        <v>11</v>
      </c>
      <c r="M440" s="5">
        <f t="shared" si="245"/>
        <v>2021</v>
      </c>
      <c r="N440" s="7">
        <v>2090</v>
      </c>
      <c r="O440" s="7">
        <f t="shared" si="246"/>
        <v>-2090</v>
      </c>
      <c r="P440" s="7">
        <f t="shared" si="247"/>
        <v>0</v>
      </c>
      <c r="Q440" s="8">
        <f t="shared" si="248"/>
        <v>712263.95</v>
      </c>
      <c r="R440" s="43" t="s">
        <v>5</v>
      </c>
      <c r="S440" s="12" t="s">
        <v>591</v>
      </c>
    </row>
    <row r="441" spans="1:19" ht="31" x14ac:dyDescent="0.35">
      <c r="A441" s="4">
        <v>44529</v>
      </c>
      <c r="B441" s="5">
        <f t="shared" si="242"/>
        <v>11</v>
      </c>
      <c r="C441" s="5">
        <f t="shared" si="243"/>
        <v>2021</v>
      </c>
      <c r="D441" s="5" t="s">
        <v>493</v>
      </c>
      <c r="E441" s="5" t="s">
        <v>53</v>
      </c>
      <c r="F441" s="6" t="s">
        <v>54</v>
      </c>
      <c r="G441" s="102" t="s">
        <v>224</v>
      </c>
      <c r="H441" s="5">
        <v>4</v>
      </c>
      <c r="I441" s="5" t="s">
        <v>5</v>
      </c>
      <c r="J441" s="5">
        <v>0</v>
      </c>
      <c r="K441" s="4">
        <f t="shared" si="244"/>
        <v>44529</v>
      </c>
      <c r="L441" s="5">
        <f t="shared" si="216"/>
        <v>11</v>
      </c>
      <c r="M441" s="5">
        <f t="shared" si="245"/>
        <v>2021</v>
      </c>
      <c r="N441" s="7">
        <v>1406</v>
      </c>
      <c r="O441" s="7">
        <f t="shared" si="246"/>
        <v>-1406</v>
      </c>
      <c r="P441" s="7">
        <f t="shared" si="247"/>
        <v>0</v>
      </c>
      <c r="Q441" s="8">
        <f t="shared" si="248"/>
        <v>713669.95</v>
      </c>
      <c r="R441" s="43" t="s">
        <v>5</v>
      </c>
      <c r="S441" s="12" t="s">
        <v>591</v>
      </c>
    </row>
    <row r="442" spans="1:19" x14ac:dyDescent="0.35">
      <c r="A442" s="4">
        <v>44537</v>
      </c>
      <c r="B442" s="5">
        <f t="shared" si="242"/>
        <v>12</v>
      </c>
      <c r="C442" s="5">
        <f t="shared" si="243"/>
        <v>2021</v>
      </c>
      <c r="D442" s="5" t="s">
        <v>510</v>
      </c>
      <c r="E442" s="5" t="s">
        <v>416</v>
      </c>
      <c r="F442" s="6" t="s">
        <v>417</v>
      </c>
      <c r="G442" s="95" t="s">
        <v>69</v>
      </c>
      <c r="H442" s="5">
        <v>3</v>
      </c>
      <c r="I442" s="5" t="s">
        <v>5</v>
      </c>
      <c r="J442" s="5">
        <v>0</v>
      </c>
      <c r="K442" s="4">
        <f t="shared" ref="K442:K446" si="249">A442+J442</f>
        <v>44537</v>
      </c>
      <c r="L442" s="5">
        <f t="shared" si="216"/>
        <v>12</v>
      </c>
      <c r="M442" s="5">
        <f t="shared" ref="M442:M446" si="250">YEAR(K442)</f>
        <v>2021</v>
      </c>
      <c r="N442" s="7">
        <v>6138</v>
      </c>
      <c r="O442" s="7">
        <f t="shared" ref="O442:O456" si="251">-N442</f>
        <v>-6138</v>
      </c>
      <c r="P442" s="7">
        <f t="shared" si="247"/>
        <v>0</v>
      </c>
      <c r="Q442" s="8">
        <f t="shared" si="248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2"/>
        <v>12</v>
      </c>
      <c r="C443" s="5">
        <f t="shared" si="243"/>
        <v>2021</v>
      </c>
      <c r="D443" s="5" t="s">
        <v>510</v>
      </c>
      <c r="E443" s="5" t="s">
        <v>416</v>
      </c>
      <c r="F443" s="6" t="s">
        <v>417</v>
      </c>
      <c r="G443" s="114" t="s">
        <v>456</v>
      </c>
      <c r="H443" s="5">
        <v>9</v>
      </c>
      <c r="I443" s="5" t="s">
        <v>5</v>
      </c>
      <c r="J443" s="5">
        <v>0</v>
      </c>
      <c r="K443" s="4">
        <f t="shared" si="249"/>
        <v>44537</v>
      </c>
      <c r="L443" s="5">
        <f t="shared" si="216"/>
        <v>12</v>
      </c>
      <c r="M443" s="5">
        <f t="shared" si="250"/>
        <v>2021</v>
      </c>
      <c r="N443" s="7">
        <v>3263.4</v>
      </c>
      <c r="O443" s="7">
        <f t="shared" si="251"/>
        <v>-3263.4</v>
      </c>
      <c r="P443" s="7">
        <f t="shared" si="247"/>
        <v>0</v>
      </c>
      <c r="Q443" s="8">
        <f t="shared" si="248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2"/>
        <v>12</v>
      </c>
      <c r="C444" s="5">
        <f t="shared" si="243"/>
        <v>2021</v>
      </c>
      <c r="D444" s="5" t="s">
        <v>510</v>
      </c>
      <c r="E444" s="5" t="s">
        <v>416</v>
      </c>
      <c r="F444" s="6" t="s">
        <v>417</v>
      </c>
      <c r="G444" s="95" t="s">
        <v>422</v>
      </c>
      <c r="H444" s="5">
        <v>6</v>
      </c>
      <c r="I444" s="5" t="s">
        <v>5</v>
      </c>
      <c r="J444" s="5">
        <v>0</v>
      </c>
      <c r="K444" s="4">
        <f t="shared" si="249"/>
        <v>44537</v>
      </c>
      <c r="L444" s="5">
        <f t="shared" ref="L444:L477" si="252">MONTH(K444)</f>
        <v>12</v>
      </c>
      <c r="M444" s="5">
        <f t="shared" si="250"/>
        <v>2021</v>
      </c>
      <c r="N444" s="7">
        <v>2430</v>
      </c>
      <c r="O444" s="7">
        <f t="shared" si="251"/>
        <v>-2430</v>
      </c>
      <c r="P444" s="7">
        <f t="shared" si="247"/>
        <v>0</v>
      </c>
      <c r="Q444" s="8">
        <f t="shared" si="248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2"/>
        <v>12</v>
      </c>
      <c r="C445" s="5">
        <f t="shared" si="243"/>
        <v>2021</v>
      </c>
      <c r="D445" s="5" t="s">
        <v>510</v>
      </c>
      <c r="E445" s="5" t="s">
        <v>416</v>
      </c>
      <c r="F445" s="6" t="s">
        <v>417</v>
      </c>
      <c r="G445" s="95" t="s">
        <v>66</v>
      </c>
      <c r="H445" s="5">
        <v>3</v>
      </c>
      <c r="I445" s="5" t="s">
        <v>5</v>
      </c>
      <c r="J445" s="5">
        <v>0</v>
      </c>
      <c r="K445" s="4">
        <f t="shared" si="249"/>
        <v>44537</v>
      </c>
      <c r="L445" s="5">
        <f t="shared" si="252"/>
        <v>12</v>
      </c>
      <c r="M445" s="5">
        <f t="shared" si="250"/>
        <v>2021</v>
      </c>
      <c r="N445" s="7">
        <v>187.5</v>
      </c>
      <c r="O445" s="7">
        <f t="shared" si="251"/>
        <v>-187.5</v>
      </c>
      <c r="P445" s="7">
        <f t="shared" si="247"/>
        <v>0</v>
      </c>
      <c r="Q445" s="8">
        <f t="shared" si="248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2"/>
        <v>12</v>
      </c>
      <c r="C446" s="5">
        <f t="shared" si="243"/>
        <v>2021</v>
      </c>
      <c r="D446" s="5" t="s">
        <v>510</v>
      </c>
      <c r="E446" s="5" t="s">
        <v>416</v>
      </c>
      <c r="F446" s="6" t="s">
        <v>417</v>
      </c>
      <c r="G446" s="115" t="s">
        <v>387</v>
      </c>
      <c r="H446" s="5">
        <v>2</v>
      </c>
      <c r="I446" s="5" t="s">
        <v>5</v>
      </c>
      <c r="J446" s="5">
        <v>0</v>
      </c>
      <c r="K446" s="4">
        <f t="shared" si="249"/>
        <v>44537</v>
      </c>
      <c r="L446" s="5">
        <f t="shared" si="252"/>
        <v>12</v>
      </c>
      <c r="M446" s="5">
        <f t="shared" si="250"/>
        <v>2021</v>
      </c>
      <c r="N446" s="7">
        <v>170</v>
      </c>
      <c r="O446" s="7">
        <f t="shared" si="251"/>
        <v>-170</v>
      </c>
      <c r="P446" s="7">
        <f t="shared" si="247"/>
        <v>0</v>
      </c>
      <c r="Q446" s="8">
        <f t="shared" si="248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2"/>
        <v>12</v>
      </c>
      <c r="C447" s="5">
        <f t="shared" si="243"/>
        <v>2021</v>
      </c>
      <c r="D447" s="5" t="s">
        <v>511</v>
      </c>
      <c r="E447" s="5" t="s">
        <v>232</v>
      </c>
      <c r="F447" s="1" t="s">
        <v>233</v>
      </c>
      <c r="G447" s="95" t="s">
        <v>69</v>
      </c>
      <c r="H447" s="5">
        <v>1</v>
      </c>
      <c r="I447" s="5" t="s">
        <v>5</v>
      </c>
      <c r="J447" s="5">
        <v>0</v>
      </c>
      <c r="K447" s="4">
        <f t="shared" ref="K447:K456" si="253">A447+J447</f>
        <v>44540</v>
      </c>
      <c r="L447" s="5">
        <f t="shared" si="252"/>
        <v>12</v>
      </c>
      <c r="M447" s="5">
        <f t="shared" ref="M447:M456" si="254">YEAR(K447)</f>
        <v>2021</v>
      </c>
      <c r="N447" s="7">
        <v>2112</v>
      </c>
      <c r="O447" s="7">
        <f t="shared" si="251"/>
        <v>-2112</v>
      </c>
      <c r="P447" s="7">
        <f t="shared" si="247"/>
        <v>0</v>
      </c>
      <c r="Q447" s="8">
        <f t="shared" si="248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2"/>
        <v>12</v>
      </c>
      <c r="C448" s="5">
        <f t="shared" si="243"/>
        <v>2021</v>
      </c>
      <c r="D448" s="5" t="s">
        <v>511</v>
      </c>
      <c r="E448" s="5" t="s">
        <v>232</v>
      </c>
      <c r="F448" s="1" t="s">
        <v>233</v>
      </c>
      <c r="G448" s="102" t="s">
        <v>425</v>
      </c>
      <c r="H448" s="5">
        <v>1</v>
      </c>
      <c r="I448" s="5" t="s">
        <v>5</v>
      </c>
      <c r="J448" s="5">
        <v>0</v>
      </c>
      <c r="K448" s="4">
        <f t="shared" si="253"/>
        <v>44540</v>
      </c>
      <c r="L448" s="5">
        <f t="shared" si="252"/>
        <v>12</v>
      </c>
      <c r="M448" s="5">
        <f t="shared" si="254"/>
        <v>2021</v>
      </c>
      <c r="N448" s="7">
        <v>60</v>
      </c>
      <c r="O448" s="7">
        <f t="shared" si="251"/>
        <v>-60</v>
      </c>
      <c r="P448" s="7">
        <f t="shared" si="247"/>
        <v>0</v>
      </c>
      <c r="Q448" s="8">
        <f t="shared" si="248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2"/>
        <v>12</v>
      </c>
      <c r="C449" s="5">
        <f t="shared" si="243"/>
        <v>2021</v>
      </c>
      <c r="D449" s="5" t="s">
        <v>511</v>
      </c>
      <c r="E449" s="5" t="s">
        <v>232</v>
      </c>
      <c r="F449" s="1" t="s">
        <v>233</v>
      </c>
      <c r="G449" s="96" t="s">
        <v>24</v>
      </c>
      <c r="H449" s="5">
        <v>1</v>
      </c>
      <c r="I449" s="5" t="s">
        <v>5</v>
      </c>
      <c r="J449" s="5">
        <v>0</v>
      </c>
      <c r="K449" s="4">
        <f t="shared" si="253"/>
        <v>44540</v>
      </c>
      <c r="L449" s="5">
        <f t="shared" si="252"/>
        <v>12</v>
      </c>
      <c r="M449" s="5">
        <f t="shared" si="254"/>
        <v>2021</v>
      </c>
      <c r="N449" s="7">
        <v>270</v>
      </c>
      <c r="O449" s="7">
        <f t="shared" si="251"/>
        <v>-270</v>
      </c>
      <c r="P449" s="7">
        <f t="shared" si="247"/>
        <v>0</v>
      </c>
      <c r="Q449" s="8">
        <f t="shared" si="248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2"/>
        <v>12</v>
      </c>
      <c r="C450" s="5">
        <f t="shared" si="243"/>
        <v>2021</v>
      </c>
      <c r="D450" s="5" t="s">
        <v>511</v>
      </c>
      <c r="E450" s="5" t="s">
        <v>232</v>
      </c>
      <c r="F450" s="1" t="s">
        <v>233</v>
      </c>
      <c r="G450" s="110" t="s">
        <v>239</v>
      </c>
      <c r="H450" s="5">
        <v>2</v>
      </c>
      <c r="I450" s="5" t="s">
        <v>5</v>
      </c>
      <c r="J450" s="5">
        <v>0</v>
      </c>
      <c r="K450" s="4">
        <f t="shared" si="253"/>
        <v>44540</v>
      </c>
      <c r="L450" s="5">
        <f t="shared" si="252"/>
        <v>12</v>
      </c>
      <c r="M450" s="5">
        <f t="shared" si="254"/>
        <v>2021</v>
      </c>
      <c r="N450" s="7">
        <v>320</v>
      </c>
      <c r="O450" s="7">
        <f t="shared" si="251"/>
        <v>-320</v>
      </c>
      <c r="P450" s="7">
        <f t="shared" si="247"/>
        <v>0</v>
      </c>
      <c r="Q450" s="8">
        <f t="shared" si="248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2"/>
        <v>12</v>
      </c>
      <c r="C451" s="5">
        <f t="shared" si="243"/>
        <v>2021</v>
      </c>
      <c r="D451" s="5" t="s">
        <v>511</v>
      </c>
      <c r="E451" s="5" t="s">
        <v>232</v>
      </c>
      <c r="F451" s="1" t="s">
        <v>233</v>
      </c>
      <c r="G451" s="102" t="s">
        <v>298</v>
      </c>
      <c r="H451" s="5">
        <v>1</v>
      </c>
      <c r="I451" s="5" t="s">
        <v>5</v>
      </c>
      <c r="J451" s="5">
        <v>0</v>
      </c>
      <c r="K451" s="4">
        <f t="shared" si="253"/>
        <v>44540</v>
      </c>
      <c r="L451" s="5">
        <f t="shared" si="252"/>
        <v>12</v>
      </c>
      <c r="M451" s="5">
        <f t="shared" si="254"/>
        <v>2021</v>
      </c>
      <c r="N451" s="7">
        <v>390</v>
      </c>
      <c r="O451" s="7">
        <f t="shared" si="251"/>
        <v>-390</v>
      </c>
      <c r="P451" s="7">
        <f t="shared" si="247"/>
        <v>0</v>
      </c>
      <c r="Q451" s="8">
        <f t="shared" si="248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2"/>
        <v>12</v>
      </c>
      <c r="C452" s="5">
        <f t="shared" si="243"/>
        <v>2021</v>
      </c>
      <c r="D452" s="5" t="s">
        <v>511</v>
      </c>
      <c r="E452" s="5" t="s">
        <v>232</v>
      </c>
      <c r="F452" s="1" t="s">
        <v>233</v>
      </c>
      <c r="G452" s="115" t="s">
        <v>387</v>
      </c>
      <c r="H452" s="5">
        <v>2</v>
      </c>
      <c r="I452" s="5" t="s">
        <v>5</v>
      </c>
      <c r="J452" s="5">
        <v>0</v>
      </c>
      <c r="K452" s="4">
        <f t="shared" si="253"/>
        <v>44540</v>
      </c>
      <c r="L452" s="5">
        <f t="shared" si="252"/>
        <v>12</v>
      </c>
      <c r="M452" s="5">
        <f t="shared" si="254"/>
        <v>2021</v>
      </c>
      <c r="N452" s="7">
        <v>170</v>
      </c>
      <c r="O452" s="7">
        <f t="shared" si="251"/>
        <v>-170</v>
      </c>
      <c r="P452" s="7">
        <f t="shared" si="247"/>
        <v>0</v>
      </c>
      <c r="Q452" s="8">
        <f t="shared" si="248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2"/>
        <v>12</v>
      </c>
      <c r="C453" s="5">
        <f t="shared" si="243"/>
        <v>2021</v>
      </c>
      <c r="D453" s="5" t="s">
        <v>511</v>
      </c>
      <c r="E453" s="5" t="s">
        <v>232</v>
      </c>
      <c r="F453" s="1" t="s">
        <v>233</v>
      </c>
      <c r="G453" s="102" t="s">
        <v>538</v>
      </c>
      <c r="H453" s="5">
        <v>1</v>
      </c>
      <c r="I453" s="5" t="s">
        <v>5</v>
      </c>
      <c r="J453" s="5">
        <v>0</v>
      </c>
      <c r="K453" s="4">
        <f t="shared" si="253"/>
        <v>44540</v>
      </c>
      <c r="L453" s="5">
        <f t="shared" si="252"/>
        <v>12</v>
      </c>
      <c r="M453" s="5">
        <f t="shared" si="254"/>
        <v>2021</v>
      </c>
      <c r="N453" s="7">
        <v>45</v>
      </c>
      <c r="O453" s="7">
        <f t="shared" si="251"/>
        <v>-45</v>
      </c>
      <c r="P453" s="7">
        <f t="shared" si="247"/>
        <v>0</v>
      </c>
      <c r="Q453" s="8">
        <f t="shared" si="248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2"/>
        <v>12</v>
      </c>
      <c r="C454" s="5">
        <f t="shared" si="243"/>
        <v>2021</v>
      </c>
      <c r="D454" s="5" t="s">
        <v>511</v>
      </c>
      <c r="E454" s="5" t="s">
        <v>232</v>
      </c>
      <c r="F454" s="1" t="s">
        <v>233</v>
      </c>
      <c r="G454" s="115" t="s">
        <v>100</v>
      </c>
      <c r="H454" s="5">
        <v>1</v>
      </c>
      <c r="I454" s="5" t="s">
        <v>5</v>
      </c>
      <c r="J454" s="5">
        <v>0</v>
      </c>
      <c r="K454" s="4">
        <f t="shared" si="253"/>
        <v>44540</v>
      </c>
      <c r="L454" s="5">
        <f t="shared" si="252"/>
        <v>12</v>
      </c>
      <c r="M454" s="5">
        <f t="shared" si="254"/>
        <v>2021</v>
      </c>
      <c r="N454" s="7">
        <v>529.20000000000005</v>
      </c>
      <c r="O454" s="7">
        <f t="shared" si="251"/>
        <v>-529.20000000000005</v>
      </c>
      <c r="P454" s="7">
        <f t="shared" si="247"/>
        <v>0</v>
      </c>
      <c r="Q454" s="8">
        <f t="shared" si="248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2"/>
        <v>12</v>
      </c>
      <c r="C455" s="5">
        <f t="shared" si="243"/>
        <v>2021</v>
      </c>
      <c r="D455" s="5" t="s">
        <v>511</v>
      </c>
      <c r="E455" s="5" t="s">
        <v>232</v>
      </c>
      <c r="F455" s="1" t="s">
        <v>233</v>
      </c>
      <c r="G455" s="95" t="s">
        <v>101</v>
      </c>
      <c r="H455" s="5">
        <v>1</v>
      </c>
      <c r="I455" s="5" t="s">
        <v>5</v>
      </c>
      <c r="J455" s="5">
        <v>0</v>
      </c>
      <c r="K455" s="4">
        <f t="shared" si="253"/>
        <v>44540</v>
      </c>
      <c r="L455" s="5">
        <f t="shared" si="252"/>
        <v>12</v>
      </c>
      <c r="M455" s="5">
        <f t="shared" si="254"/>
        <v>2021</v>
      </c>
      <c r="N455" s="7">
        <v>529.20000000000005</v>
      </c>
      <c r="O455" s="7">
        <f t="shared" si="251"/>
        <v>-529.20000000000005</v>
      </c>
      <c r="P455" s="7">
        <f t="shared" si="247"/>
        <v>0</v>
      </c>
      <c r="Q455" s="8">
        <f t="shared" si="248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2"/>
        <v>12</v>
      </c>
      <c r="C456" s="5">
        <f t="shared" si="243"/>
        <v>2021</v>
      </c>
      <c r="D456" s="5" t="s">
        <v>511</v>
      </c>
      <c r="E456" s="5" t="s">
        <v>232</v>
      </c>
      <c r="F456" s="1" t="s">
        <v>233</v>
      </c>
      <c r="G456" s="102" t="s">
        <v>512</v>
      </c>
      <c r="H456" s="5">
        <v>1</v>
      </c>
      <c r="I456" s="5" t="s">
        <v>5</v>
      </c>
      <c r="J456" s="5">
        <v>0</v>
      </c>
      <c r="K456" s="4">
        <f t="shared" si="253"/>
        <v>44540</v>
      </c>
      <c r="L456" s="5">
        <f t="shared" si="252"/>
        <v>12</v>
      </c>
      <c r="M456" s="5">
        <f t="shared" si="254"/>
        <v>2021</v>
      </c>
      <c r="N456" s="7">
        <v>750</v>
      </c>
      <c r="O456" s="7">
        <f t="shared" si="251"/>
        <v>-750</v>
      </c>
      <c r="P456" s="7">
        <f t="shared" si="247"/>
        <v>0</v>
      </c>
      <c r="Q456" s="8">
        <f t="shared" si="248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2"/>
        <v>12</v>
      </c>
      <c r="C457" s="5">
        <f t="shared" si="243"/>
        <v>2021</v>
      </c>
      <c r="D457" s="5" t="s">
        <v>513</v>
      </c>
      <c r="E457" s="5" t="s">
        <v>416</v>
      </c>
      <c r="F457" s="6" t="s">
        <v>417</v>
      </c>
      <c r="G457" s="102" t="s">
        <v>514</v>
      </c>
      <c r="H457" s="5">
        <v>5</v>
      </c>
      <c r="I457" s="5" t="s">
        <v>5</v>
      </c>
      <c r="J457" s="5">
        <v>0</v>
      </c>
      <c r="K457" s="4">
        <f t="shared" ref="K457:K477" si="255">A457+J457</f>
        <v>44540</v>
      </c>
      <c r="L457" s="5">
        <f t="shared" si="252"/>
        <v>12</v>
      </c>
      <c r="M457" s="5">
        <f t="shared" ref="M457:M467" si="256">YEAR(K457)</f>
        <v>2021</v>
      </c>
      <c r="N457" s="7">
        <v>10462.5</v>
      </c>
      <c r="O457" s="7">
        <f>-332.3-5000-5000-130.2</f>
        <v>-10462.5</v>
      </c>
      <c r="P457" s="7">
        <f t="shared" si="247"/>
        <v>0</v>
      </c>
      <c r="Q457" s="8">
        <f t="shared" si="248"/>
        <v>741496.74999999988</v>
      </c>
      <c r="R457" s="43" t="s">
        <v>5</v>
      </c>
      <c r="S457" s="12" t="s">
        <v>640</v>
      </c>
    </row>
    <row r="458" spans="1:19" ht="31" x14ac:dyDescent="0.35">
      <c r="A458" s="4">
        <v>44540</v>
      </c>
      <c r="B458" s="5">
        <f t="shared" si="242"/>
        <v>12</v>
      </c>
      <c r="C458" s="5">
        <f t="shared" si="243"/>
        <v>2021</v>
      </c>
      <c r="D458" s="5" t="s">
        <v>513</v>
      </c>
      <c r="E458" s="5" t="s">
        <v>416</v>
      </c>
      <c r="F458" s="6" t="s">
        <v>417</v>
      </c>
      <c r="G458" s="102" t="s">
        <v>366</v>
      </c>
      <c r="H458" s="5">
        <v>6</v>
      </c>
      <c r="I458" s="5" t="s">
        <v>5</v>
      </c>
      <c r="J458" s="5">
        <v>0</v>
      </c>
      <c r="K458" s="4">
        <f t="shared" si="255"/>
        <v>44540</v>
      </c>
      <c r="L458" s="5">
        <f t="shared" si="252"/>
        <v>12</v>
      </c>
      <c r="M458" s="5">
        <f t="shared" si="256"/>
        <v>2021</v>
      </c>
      <c r="N458" s="7">
        <v>3420</v>
      </c>
      <c r="O458" s="7">
        <f>-2769.8</f>
        <v>-2769.8</v>
      </c>
      <c r="P458" s="7">
        <f t="shared" si="247"/>
        <v>650.19999999999982</v>
      </c>
      <c r="Q458" s="8">
        <f t="shared" si="248"/>
        <v>744916.74999999988</v>
      </c>
      <c r="R458" s="43" t="s">
        <v>5</v>
      </c>
      <c r="S458" s="12" t="s">
        <v>641</v>
      </c>
    </row>
    <row r="459" spans="1:19" ht="29" x14ac:dyDescent="0.35">
      <c r="A459" s="4">
        <v>44540</v>
      </c>
      <c r="B459" s="5">
        <f t="shared" si="242"/>
        <v>12</v>
      </c>
      <c r="C459" s="5">
        <f t="shared" si="243"/>
        <v>2021</v>
      </c>
      <c r="D459" s="5" t="s">
        <v>513</v>
      </c>
      <c r="E459" s="5" t="s">
        <v>416</v>
      </c>
      <c r="F459" s="6" t="s">
        <v>417</v>
      </c>
      <c r="G459" s="95" t="s">
        <v>422</v>
      </c>
      <c r="H459" s="5">
        <v>7</v>
      </c>
      <c r="I459" s="5" t="s">
        <v>5</v>
      </c>
      <c r="J459" s="5">
        <v>0</v>
      </c>
      <c r="K459" s="4">
        <f t="shared" si="255"/>
        <v>44540</v>
      </c>
      <c r="L459" s="5">
        <f t="shared" si="252"/>
        <v>12</v>
      </c>
      <c r="M459" s="5">
        <f t="shared" si="256"/>
        <v>2021</v>
      </c>
      <c r="N459" s="7">
        <v>2835</v>
      </c>
      <c r="P459" s="7">
        <f t="shared" si="247"/>
        <v>2835</v>
      </c>
      <c r="Q459" s="8">
        <f t="shared" si="248"/>
        <v>747751.74999999988</v>
      </c>
      <c r="R459" s="43" t="s">
        <v>5</v>
      </c>
      <c r="S459" s="12"/>
    </row>
    <row r="460" spans="1:19" x14ac:dyDescent="0.35">
      <c r="A460" s="4">
        <v>44540</v>
      </c>
      <c r="B460" s="5">
        <f t="shared" si="242"/>
        <v>12</v>
      </c>
      <c r="C460" s="5">
        <f t="shared" si="243"/>
        <v>2021</v>
      </c>
      <c r="D460" s="5" t="s">
        <v>513</v>
      </c>
      <c r="E460" s="5" t="s">
        <v>416</v>
      </c>
      <c r="F460" s="6" t="s">
        <v>417</v>
      </c>
      <c r="G460" s="95" t="s">
        <v>66</v>
      </c>
      <c r="H460" s="5">
        <v>5</v>
      </c>
      <c r="I460" s="5" t="s">
        <v>5</v>
      </c>
      <c r="J460" s="5">
        <v>0</v>
      </c>
      <c r="K460" s="4">
        <f t="shared" si="255"/>
        <v>44540</v>
      </c>
      <c r="L460" s="5">
        <f t="shared" si="252"/>
        <v>12</v>
      </c>
      <c r="M460" s="5">
        <f t="shared" si="256"/>
        <v>2021</v>
      </c>
      <c r="N460" s="7">
        <v>312.5</v>
      </c>
      <c r="P460" s="7">
        <f t="shared" si="247"/>
        <v>312.5</v>
      </c>
      <c r="Q460" s="8">
        <f t="shared" si="248"/>
        <v>748064.24999999988</v>
      </c>
      <c r="R460" s="43" t="s">
        <v>5</v>
      </c>
      <c r="S460" s="12"/>
    </row>
    <row r="461" spans="1:19" x14ac:dyDescent="0.35">
      <c r="A461" s="4">
        <v>44540</v>
      </c>
      <c r="B461" s="5">
        <f t="shared" si="242"/>
        <v>12</v>
      </c>
      <c r="C461" s="5">
        <f t="shared" si="243"/>
        <v>2021</v>
      </c>
      <c r="D461" s="5" t="s">
        <v>513</v>
      </c>
      <c r="E461" s="5" t="s">
        <v>416</v>
      </c>
      <c r="F461" s="6" t="s">
        <v>417</v>
      </c>
      <c r="G461" s="102" t="s">
        <v>437</v>
      </c>
      <c r="H461" s="5">
        <v>1</v>
      </c>
      <c r="I461" s="5" t="s">
        <v>5</v>
      </c>
      <c r="J461" s="5">
        <v>0</v>
      </c>
      <c r="K461" s="4">
        <f t="shared" si="255"/>
        <v>44540</v>
      </c>
      <c r="L461" s="5">
        <f t="shared" si="252"/>
        <v>12</v>
      </c>
      <c r="M461" s="5">
        <f t="shared" si="256"/>
        <v>2021</v>
      </c>
      <c r="N461" s="7">
        <v>1000</v>
      </c>
      <c r="P461" s="7">
        <f t="shared" si="247"/>
        <v>1000</v>
      </c>
      <c r="Q461" s="8">
        <f t="shared" si="248"/>
        <v>749064.24999999988</v>
      </c>
      <c r="R461" s="43" t="s">
        <v>5</v>
      </c>
      <c r="S461" s="12"/>
    </row>
    <row r="462" spans="1:19" x14ac:dyDescent="0.35">
      <c r="A462" s="4">
        <v>44540</v>
      </c>
      <c r="B462" s="5">
        <f t="shared" si="242"/>
        <v>12</v>
      </c>
      <c r="C462" s="5">
        <f t="shared" si="243"/>
        <v>2021</v>
      </c>
      <c r="D462" s="5" t="s">
        <v>513</v>
      </c>
      <c r="E462" s="5" t="s">
        <v>416</v>
      </c>
      <c r="F462" s="6" t="s">
        <v>417</v>
      </c>
      <c r="G462" s="115" t="s">
        <v>387</v>
      </c>
      <c r="H462" s="5">
        <v>2</v>
      </c>
      <c r="I462" s="5" t="s">
        <v>5</v>
      </c>
      <c r="J462" s="5">
        <v>0</v>
      </c>
      <c r="K462" s="4">
        <f t="shared" si="255"/>
        <v>44540</v>
      </c>
      <c r="L462" s="5">
        <f t="shared" si="252"/>
        <v>12</v>
      </c>
      <c r="M462" s="5">
        <f t="shared" si="256"/>
        <v>2021</v>
      </c>
      <c r="N462" s="7">
        <v>170</v>
      </c>
      <c r="P462" s="7">
        <f t="shared" si="247"/>
        <v>170</v>
      </c>
      <c r="Q462" s="8">
        <f t="shared" si="248"/>
        <v>749234.24999999988</v>
      </c>
      <c r="R462" s="43" t="s">
        <v>5</v>
      </c>
      <c r="S462" s="12"/>
    </row>
    <row r="463" spans="1:19" ht="29" x14ac:dyDescent="0.35">
      <c r="A463" s="4">
        <v>44540</v>
      </c>
      <c r="B463" s="5">
        <f t="shared" si="242"/>
        <v>12</v>
      </c>
      <c r="C463" s="5">
        <f t="shared" si="243"/>
        <v>2021</v>
      </c>
      <c r="D463" s="5" t="s">
        <v>513</v>
      </c>
      <c r="E463" s="5" t="s">
        <v>416</v>
      </c>
      <c r="F463" s="6" t="s">
        <v>417</v>
      </c>
      <c r="G463" s="115" t="s">
        <v>515</v>
      </c>
      <c r="H463" s="5">
        <v>1</v>
      </c>
      <c r="I463" s="5" t="s">
        <v>5</v>
      </c>
      <c r="J463" s="5">
        <v>0</v>
      </c>
      <c r="K463" s="4">
        <f t="shared" si="255"/>
        <v>44540</v>
      </c>
      <c r="L463" s="5">
        <f t="shared" si="252"/>
        <v>12</v>
      </c>
      <c r="M463" s="5">
        <f t="shared" si="256"/>
        <v>2021</v>
      </c>
      <c r="N463" s="7">
        <v>484.5</v>
      </c>
      <c r="P463" s="7">
        <f t="shared" si="247"/>
        <v>484.5</v>
      </c>
      <c r="Q463" s="8">
        <f t="shared" si="248"/>
        <v>749718.74999999988</v>
      </c>
      <c r="R463" s="43" t="s">
        <v>5</v>
      </c>
      <c r="S463" s="12"/>
    </row>
    <row r="464" spans="1:19" x14ac:dyDescent="0.35">
      <c r="A464" s="4">
        <v>44545</v>
      </c>
      <c r="B464" s="5">
        <f t="shared" si="242"/>
        <v>12</v>
      </c>
      <c r="C464" s="5">
        <f t="shared" si="243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5"/>
        <v>44665</v>
      </c>
      <c r="L464" s="5">
        <f t="shared" si="252"/>
        <v>4</v>
      </c>
      <c r="M464" s="5">
        <f t="shared" si="256"/>
        <v>2022</v>
      </c>
      <c r="N464" s="7">
        <v>12144</v>
      </c>
      <c r="O464" s="7">
        <f>-179.4</f>
        <v>-179.4</v>
      </c>
      <c r="P464" s="7">
        <f t="shared" si="247"/>
        <v>11964.6</v>
      </c>
      <c r="Q464" s="8">
        <f t="shared" si="248"/>
        <v>761862.74999999988</v>
      </c>
      <c r="R464" s="43" t="s">
        <v>91</v>
      </c>
      <c r="S464" s="12"/>
    </row>
    <row r="465" spans="1:19" x14ac:dyDescent="0.35">
      <c r="A465" s="4">
        <v>44545</v>
      </c>
      <c r="B465" s="5">
        <f t="shared" si="242"/>
        <v>12</v>
      </c>
      <c r="C465" s="5">
        <f t="shared" si="243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5"/>
        <v>44665</v>
      </c>
      <c r="L465" s="5">
        <f t="shared" si="252"/>
        <v>4</v>
      </c>
      <c r="M465" s="5">
        <f t="shared" si="256"/>
        <v>2022</v>
      </c>
      <c r="N465" s="7">
        <v>10120</v>
      </c>
      <c r="P465" s="7">
        <f t="shared" si="247"/>
        <v>10120</v>
      </c>
      <c r="Q465" s="8">
        <f t="shared" si="248"/>
        <v>771982.74999999988</v>
      </c>
      <c r="R465" s="43" t="s">
        <v>91</v>
      </c>
      <c r="S465" s="12"/>
    </row>
    <row r="466" spans="1:19" x14ac:dyDescent="0.35">
      <c r="A466" s="4">
        <v>44545</v>
      </c>
      <c r="B466" s="5">
        <f t="shared" si="242"/>
        <v>12</v>
      </c>
      <c r="C466" s="5">
        <f t="shared" si="243"/>
        <v>2021</v>
      </c>
      <c r="D466" s="5" t="s">
        <v>517</v>
      </c>
      <c r="E466" s="5" t="s">
        <v>22</v>
      </c>
      <c r="F466" s="6" t="s">
        <v>23</v>
      </c>
      <c r="G466" s="102" t="s">
        <v>518</v>
      </c>
      <c r="H466" s="5">
        <v>1</v>
      </c>
      <c r="I466" s="5" t="s">
        <v>50</v>
      </c>
      <c r="J466" s="5">
        <v>120</v>
      </c>
      <c r="K466" s="4">
        <f t="shared" si="255"/>
        <v>44665</v>
      </c>
      <c r="L466" s="5">
        <f t="shared" si="252"/>
        <v>4</v>
      </c>
      <c r="M466" s="5">
        <f t="shared" si="256"/>
        <v>2022</v>
      </c>
      <c r="N466" s="7">
        <v>2024</v>
      </c>
      <c r="P466" s="7">
        <f t="shared" si="247"/>
        <v>2024</v>
      </c>
      <c r="Q466" s="8">
        <f t="shared" si="248"/>
        <v>774006.74999999988</v>
      </c>
      <c r="R466" s="43" t="s">
        <v>91</v>
      </c>
      <c r="S466" s="12"/>
    </row>
    <row r="467" spans="1:19" x14ac:dyDescent="0.35">
      <c r="A467" s="4">
        <v>44545</v>
      </c>
      <c r="B467" s="5">
        <f t="shared" si="242"/>
        <v>12</v>
      </c>
      <c r="C467" s="5">
        <f t="shared" si="243"/>
        <v>2021</v>
      </c>
      <c r="D467" s="5" t="s">
        <v>517</v>
      </c>
      <c r="E467" s="5" t="s">
        <v>22</v>
      </c>
      <c r="F467" s="6" t="s">
        <v>23</v>
      </c>
      <c r="G467" s="115" t="s">
        <v>387</v>
      </c>
      <c r="H467" s="5">
        <v>4</v>
      </c>
      <c r="I467" s="5" t="s">
        <v>50</v>
      </c>
      <c r="J467" s="5">
        <v>120</v>
      </c>
      <c r="K467" s="4">
        <f t="shared" si="255"/>
        <v>44665</v>
      </c>
      <c r="L467" s="5">
        <f t="shared" si="252"/>
        <v>4</v>
      </c>
      <c r="M467" s="5">
        <f t="shared" si="256"/>
        <v>2022</v>
      </c>
      <c r="N467" s="7">
        <v>340</v>
      </c>
      <c r="P467" s="7">
        <f t="shared" si="247"/>
        <v>340</v>
      </c>
      <c r="Q467" s="8">
        <f t="shared" si="248"/>
        <v>774346.74999999988</v>
      </c>
      <c r="R467" s="43" t="s">
        <v>91</v>
      </c>
      <c r="S467" s="12"/>
    </row>
    <row r="468" spans="1:19" x14ac:dyDescent="0.35">
      <c r="A468" s="4">
        <v>44546</v>
      </c>
      <c r="B468" s="5">
        <f t="shared" si="242"/>
        <v>12</v>
      </c>
      <c r="C468" s="5">
        <f t="shared" si="243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5"/>
        <v>44666</v>
      </c>
      <c r="L468" s="5">
        <f t="shared" si="252"/>
        <v>4</v>
      </c>
      <c r="M468" s="5">
        <f t="shared" ref="M468:M477" si="257">YEAR(K468)</f>
        <v>2022</v>
      </c>
      <c r="N468" s="7">
        <v>390</v>
      </c>
      <c r="P468" s="7">
        <f t="shared" si="247"/>
        <v>390</v>
      </c>
      <c r="Q468" s="8">
        <f t="shared" si="248"/>
        <v>774736.74999999988</v>
      </c>
      <c r="R468" s="43" t="s">
        <v>91</v>
      </c>
      <c r="S468" s="12"/>
    </row>
    <row r="469" spans="1:19" x14ac:dyDescent="0.35">
      <c r="A469" s="4">
        <v>44550</v>
      </c>
      <c r="B469" s="5">
        <f t="shared" si="242"/>
        <v>12</v>
      </c>
      <c r="C469" s="5">
        <f t="shared" si="243"/>
        <v>2021</v>
      </c>
      <c r="D469" s="5" t="s">
        <v>521</v>
      </c>
      <c r="E469" s="5" t="s">
        <v>416</v>
      </c>
      <c r="F469" s="6" t="s">
        <v>417</v>
      </c>
      <c r="G469" s="95" t="s">
        <v>69</v>
      </c>
      <c r="H469" s="5">
        <v>3</v>
      </c>
      <c r="I469" s="5" t="s">
        <v>5</v>
      </c>
      <c r="J469" s="5">
        <v>0</v>
      </c>
      <c r="K469" s="4">
        <f t="shared" si="255"/>
        <v>44550</v>
      </c>
      <c r="L469" s="5">
        <f t="shared" si="252"/>
        <v>12</v>
      </c>
      <c r="M469" s="5">
        <f t="shared" si="257"/>
        <v>2021</v>
      </c>
      <c r="N469" s="7">
        <v>6270</v>
      </c>
      <c r="P469" s="7">
        <f t="shared" si="247"/>
        <v>6270</v>
      </c>
      <c r="Q469" s="8">
        <f t="shared" si="248"/>
        <v>781006.74999999988</v>
      </c>
      <c r="R469" s="43" t="s">
        <v>5</v>
      </c>
      <c r="S469" s="12"/>
    </row>
    <row r="470" spans="1:19" x14ac:dyDescent="0.35">
      <c r="A470" s="4">
        <v>44550</v>
      </c>
      <c r="B470" s="5">
        <f t="shared" ref="B470:B471" si="258">MONTH(A470)</f>
        <v>12</v>
      </c>
      <c r="C470" s="5">
        <f t="shared" ref="C470:C471" si="259">YEAR(A470)</f>
        <v>2021</v>
      </c>
      <c r="D470" s="5" t="s">
        <v>521</v>
      </c>
      <c r="E470" s="5" t="s">
        <v>416</v>
      </c>
      <c r="F470" s="6" t="s">
        <v>417</v>
      </c>
      <c r="G470" s="95" t="s">
        <v>437</v>
      </c>
      <c r="H470" s="5">
        <v>1</v>
      </c>
      <c r="I470" s="5" t="s">
        <v>5</v>
      </c>
      <c r="J470" s="5">
        <v>0</v>
      </c>
      <c r="K470" s="4">
        <f t="shared" si="255"/>
        <v>44550</v>
      </c>
      <c r="L470" s="5">
        <f t="shared" si="252"/>
        <v>12</v>
      </c>
      <c r="M470" s="5">
        <f t="shared" si="257"/>
        <v>2021</v>
      </c>
      <c r="N470" s="7">
        <v>1000</v>
      </c>
      <c r="P470" s="7">
        <f t="shared" si="247"/>
        <v>1000</v>
      </c>
      <c r="Q470" s="8">
        <f t="shared" si="248"/>
        <v>782006.74999999988</v>
      </c>
      <c r="R470" s="43" t="s">
        <v>5</v>
      </c>
      <c r="S470" s="12"/>
    </row>
    <row r="471" spans="1:19" x14ac:dyDescent="0.35">
      <c r="A471" s="4">
        <v>44550</v>
      </c>
      <c r="B471" s="5">
        <f t="shared" si="258"/>
        <v>12</v>
      </c>
      <c r="C471" s="5">
        <f t="shared" si="259"/>
        <v>2021</v>
      </c>
      <c r="D471" s="5" t="s">
        <v>521</v>
      </c>
      <c r="E471" s="5" t="s">
        <v>416</v>
      </c>
      <c r="F471" s="6" t="s">
        <v>417</v>
      </c>
      <c r="G471" s="95" t="s">
        <v>66</v>
      </c>
      <c r="H471" s="5">
        <v>3</v>
      </c>
      <c r="I471" s="5" t="s">
        <v>5</v>
      </c>
      <c r="J471" s="5">
        <v>0</v>
      </c>
      <c r="K471" s="4">
        <f t="shared" si="255"/>
        <v>44550</v>
      </c>
      <c r="L471" s="5">
        <f t="shared" si="252"/>
        <v>12</v>
      </c>
      <c r="M471" s="5">
        <f t="shared" si="257"/>
        <v>2021</v>
      </c>
      <c r="N471" s="7">
        <v>187.5</v>
      </c>
      <c r="P471" s="7">
        <f t="shared" si="247"/>
        <v>187.5</v>
      </c>
      <c r="Q471" s="8">
        <f t="shared" si="248"/>
        <v>782194.24999999988</v>
      </c>
      <c r="R471" s="43" t="s">
        <v>5</v>
      </c>
      <c r="S471" s="12"/>
    </row>
    <row r="472" spans="1:19" x14ac:dyDescent="0.35">
      <c r="A472" s="4">
        <v>44551</v>
      </c>
      <c r="B472" s="5">
        <f t="shared" si="242"/>
        <v>12</v>
      </c>
      <c r="C472" s="5">
        <f t="shared" si="243"/>
        <v>2021</v>
      </c>
      <c r="D472" s="5" t="s">
        <v>522</v>
      </c>
      <c r="E472" s="5" t="s">
        <v>22</v>
      </c>
      <c r="F472" s="6" t="s">
        <v>23</v>
      </c>
      <c r="G472" s="116" t="s">
        <v>523</v>
      </c>
      <c r="H472" s="5">
        <v>1</v>
      </c>
      <c r="I472" s="5" t="s">
        <v>50</v>
      </c>
      <c r="J472" s="5">
        <v>120</v>
      </c>
      <c r="K472" s="4">
        <f t="shared" si="255"/>
        <v>44671</v>
      </c>
      <c r="L472" s="5">
        <f t="shared" si="252"/>
        <v>4</v>
      </c>
      <c r="M472" s="5">
        <f t="shared" si="257"/>
        <v>2022</v>
      </c>
      <c r="N472" s="7">
        <v>513</v>
      </c>
      <c r="P472" s="7">
        <f t="shared" si="247"/>
        <v>513</v>
      </c>
      <c r="Q472" s="8">
        <f t="shared" si="248"/>
        <v>782707.24999999988</v>
      </c>
      <c r="R472" s="43" t="s">
        <v>91</v>
      </c>
      <c r="S472" s="12"/>
    </row>
    <row r="473" spans="1:19" x14ac:dyDescent="0.35">
      <c r="A473" s="4">
        <v>44551</v>
      </c>
      <c r="B473" s="5">
        <f t="shared" ref="B473" si="260">MONTH(A473)</f>
        <v>12</v>
      </c>
      <c r="C473" s="5">
        <f t="shared" ref="C473" si="261">YEAR(A473)</f>
        <v>2021</v>
      </c>
      <c r="D473" s="5" t="s">
        <v>522</v>
      </c>
      <c r="E473" s="5" t="s">
        <v>22</v>
      </c>
      <c r="F473" s="6" t="s">
        <v>23</v>
      </c>
      <c r="G473" s="117" t="s">
        <v>524</v>
      </c>
      <c r="H473" s="5">
        <v>4</v>
      </c>
      <c r="I473" s="5" t="s">
        <v>519</v>
      </c>
      <c r="J473" s="5">
        <v>120</v>
      </c>
      <c r="K473" s="4">
        <f t="shared" si="255"/>
        <v>44671</v>
      </c>
      <c r="L473" s="5">
        <f t="shared" si="252"/>
        <v>4</v>
      </c>
      <c r="M473" s="5">
        <f t="shared" si="257"/>
        <v>2022</v>
      </c>
      <c r="N473" s="7">
        <v>2508.8000000000002</v>
      </c>
      <c r="P473" s="7">
        <f t="shared" si="247"/>
        <v>2508.8000000000002</v>
      </c>
      <c r="Q473" s="8">
        <f t="shared" si="248"/>
        <v>785216.04999999993</v>
      </c>
      <c r="R473" s="43" t="s">
        <v>91</v>
      </c>
      <c r="S473" s="12"/>
    </row>
    <row r="474" spans="1:19" x14ac:dyDescent="0.35">
      <c r="A474" s="4">
        <v>44552</v>
      </c>
      <c r="B474" s="5">
        <f t="shared" si="242"/>
        <v>12</v>
      </c>
      <c r="C474" s="5">
        <f t="shared" si="243"/>
        <v>2021</v>
      </c>
      <c r="D474" s="5" t="s">
        <v>532</v>
      </c>
      <c r="E474" s="5" t="s">
        <v>416</v>
      </c>
      <c r="F474" s="6" t="s">
        <v>417</v>
      </c>
      <c r="G474" s="95" t="s">
        <v>69</v>
      </c>
      <c r="H474" s="5">
        <v>3</v>
      </c>
      <c r="I474" s="5" t="s">
        <v>5</v>
      </c>
      <c r="J474" s="5">
        <v>0</v>
      </c>
      <c r="K474" s="4">
        <f t="shared" si="255"/>
        <v>44552</v>
      </c>
      <c r="L474" s="5">
        <f t="shared" si="252"/>
        <v>12</v>
      </c>
      <c r="M474" s="5">
        <f t="shared" si="257"/>
        <v>2021</v>
      </c>
      <c r="N474" s="7">
        <v>6270</v>
      </c>
      <c r="P474" s="7">
        <f t="shared" si="247"/>
        <v>6270</v>
      </c>
      <c r="Q474" s="8">
        <f t="shared" si="248"/>
        <v>791486.04999999993</v>
      </c>
      <c r="R474" s="43" t="s">
        <v>5</v>
      </c>
      <c r="S474" s="12"/>
    </row>
    <row r="475" spans="1:19" x14ac:dyDescent="0.35">
      <c r="A475" s="4">
        <v>44552</v>
      </c>
      <c r="B475" s="5">
        <f t="shared" si="242"/>
        <v>12</v>
      </c>
      <c r="C475" s="5">
        <f t="shared" si="243"/>
        <v>2021</v>
      </c>
      <c r="D475" s="5" t="s">
        <v>532</v>
      </c>
      <c r="E475" s="5" t="s">
        <v>416</v>
      </c>
      <c r="F475" s="6" t="s">
        <v>417</v>
      </c>
      <c r="G475" s="95" t="s">
        <v>437</v>
      </c>
      <c r="H475" s="5">
        <v>1</v>
      </c>
      <c r="I475" s="5" t="s">
        <v>5</v>
      </c>
      <c r="J475" s="5">
        <v>0</v>
      </c>
      <c r="K475" s="4">
        <f t="shared" si="255"/>
        <v>44552</v>
      </c>
      <c r="L475" s="5">
        <f t="shared" si="252"/>
        <v>12</v>
      </c>
      <c r="M475" s="5">
        <f t="shared" si="257"/>
        <v>2021</v>
      </c>
      <c r="N475" s="7">
        <v>1000</v>
      </c>
      <c r="P475" s="7">
        <f t="shared" si="247"/>
        <v>1000</v>
      </c>
      <c r="Q475" s="8">
        <f t="shared" si="248"/>
        <v>792486.04999999993</v>
      </c>
      <c r="R475" s="43" t="s">
        <v>5</v>
      </c>
      <c r="S475" s="12"/>
    </row>
    <row r="476" spans="1:19" x14ac:dyDescent="0.35">
      <c r="A476" s="4">
        <v>44552</v>
      </c>
      <c r="B476" s="5">
        <f t="shared" si="242"/>
        <v>12</v>
      </c>
      <c r="C476" s="5">
        <f t="shared" si="243"/>
        <v>2021</v>
      </c>
      <c r="D476" s="5" t="s">
        <v>532</v>
      </c>
      <c r="E476" s="5" t="s">
        <v>416</v>
      </c>
      <c r="F476" s="6" t="s">
        <v>417</v>
      </c>
      <c r="G476" s="95" t="s">
        <v>66</v>
      </c>
      <c r="H476" s="5">
        <v>3</v>
      </c>
      <c r="I476" s="5" t="s">
        <v>5</v>
      </c>
      <c r="J476" s="5">
        <v>0</v>
      </c>
      <c r="K476" s="4">
        <f t="shared" si="255"/>
        <v>44552</v>
      </c>
      <c r="L476" s="5">
        <f t="shared" si="252"/>
        <v>12</v>
      </c>
      <c r="M476" s="5">
        <f t="shared" si="257"/>
        <v>2021</v>
      </c>
      <c r="N476" s="7">
        <v>187.5</v>
      </c>
      <c r="P476" s="7">
        <f t="shared" si="247"/>
        <v>187.5</v>
      </c>
      <c r="Q476" s="8">
        <f t="shared" si="248"/>
        <v>792673.54999999993</v>
      </c>
      <c r="R476" s="43" t="s">
        <v>5</v>
      </c>
      <c r="S476" s="12"/>
    </row>
    <row r="477" spans="1:19" x14ac:dyDescent="0.35">
      <c r="A477" s="4">
        <v>44552</v>
      </c>
      <c r="B477" s="5">
        <f t="shared" si="242"/>
        <v>12</v>
      </c>
      <c r="C477" s="5">
        <f t="shared" si="243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5"/>
        <v>44552</v>
      </c>
      <c r="L477" s="5">
        <f t="shared" si="252"/>
        <v>12</v>
      </c>
      <c r="M477" s="5">
        <f t="shared" si="257"/>
        <v>2021</v>
      </c>
      <c r="N477" s="7">
        <v>3108</v>
      </c>
      <c r="P477" s="7">
        <f t="shared" si="247"/>
        <v>3108</v>
      </c>
      <c r="Q477" s="8">
        <f t="shared" si="248"/>
        <v>795781.54999999993</v>
      </c>
      <c r="R477" s="43" t="s">
        <v>5</v>
      </c>
      <c r="S477" s="12"/>
    </row>
    <row r="478" spans="1:19" x14ac:dyDescent="0.35">
      <c r="A478" s="4">
        <v>44554</v>
      </c>
      <c r="B478" s="5">
        <f t="shared" ref="B478:B489" si="262">MONTH(A478)</f>
        <v>12</v>
      </c>
      <c r="C478" s="5">
        <f t="shared" ref="C478:C489" si="263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64">A478+J478</f>
        <v>44554</v>
      </c>
      <c r="L478" s="5">
        <f t="shared" ref="L478:L494" si="265">MONTH(K478)</f>
        <v>12</v>
      </c>
      <c r="M478" s="5">
        <f t="shared" ref="M478:M494" si="266">YEAR(K478)</f>
        <v>2021</v>
      </c>
      <c r="N478" s="7">
        <v>777</v>
      </c>
      <c r="P478" s="7">
        <f t="shared" si="247"/>
        <v>777</v>
      </c>
      <c r="Q478" s="8">
        <f t="shared" si="248"/>
        <v>796558.54999999993</v>
      </c>
      <c r="R478" s="43" t="s">
        <v>5</v>
      </c>
      <c r="S478" s="12"/>
    </row>
    <row r="479" spans="1:19" x14ac:dyDescent="0.35">
      <c r="A479" s="4">
        <v>44557</v>
      </c>
      <c r="B479" s="5">
        <f t="shared" si="262"/>
        <v>12</v>
      </c>
      <c r="C479" s="5">
        <f t="shared" si="263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64"/>
        <v>44557</v>
      </c>
      <c r="L479" s="5">
        <f t="shared" si="265"/>
        <v>12</v>
      </c>
      <c r="M479" s="5">
        <f t="shared" si="266"/>
        <v>2021</v>
      </c>
      <c r="N479" s="7">
        <v>777</v>
      </c>
      <c r="P479" s="7">
        <f t="shared" si="247"/>
        <v>777</v>
      </c>
      <c r="Q479" s="8">
        <f t="shared" si="248"/>
        <v>797335.54999999993</v>
      </c>
      <c r="R479" s="43" t="s">
        <v>5</v>
      </c>
      <c r="S479" s="12"/>
    </row>
    <row r="480" spans="1:19" x14ac:dyDescent="0.35">
      <c r="A480" s="4">
        <v>44557</v>
      </c>
      <c r="B480" s="5">
        <f t="shared" si="262"/>
        <v>12</v>
      </c>
      <c r="C480" s="5">
        <f t="shared" si="263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64"/>
        <v>44557</v>
      </c>
      <c r="L480" s="5">
        <f t="shared" si="265"/>
        <v>12</v>
      </c>
      <c r="M480" s="5">
        <f t="shared" si="266"/>
        <v>2021</v>
      </c>
      <c r="N480" s="7">
        <v>300</v>
      </c>
      <c r="P480" s="7">
        <f t="shared" si="247"/>
        <v>300</v>
      </c>
      <c r="Q480" s="8">
        <f t="shared" si="248"/>
        <v>797635.54999999993</v>
      </c>
      <c r="R480" s="43" t="s">
        <v>5</v>
      </c>
      <c r="S480" s="12"/>
    </row>
    <row r="481" spans="1:19" x14ac:dyDescent="0.35">
      <c r="A481" s="4">
        <v>44558</v>
      </c>
      <c r="B481" s="5">
        <f t="shared" si="262"/>
        <v>12</v>
      </c>
      <c r="C481" s="5">
        <f t="shared" si="263"/>
        <v>2021</v>
      </c>
      <c r="D481" s="5" t="s">
        <v>541</v>
      </c>
      <c r="E481" s="5" t="s">
        <v>6</v>
      </c>
      <c r="F481" s="6" t="s">
        <v>7</v>
      </c>
      <c r="G481" s="95" t="s">
        <v>69</v>
      </c>
      <c r="H481" s="5">
        <v>2</v>
      </c>
      <c r="I481" s="5" t="s">
        <v>5</v>
      </c>
      <c r="J481" s="5">
        <v>0</v>
      </c>
      <c r="K481" s="4">
        <f t="shared" si="264"/>
        <v>44558</v>
      </c>
      <c r="L481" s="5">
        <f t="shared" si="265"/>
        <v>12</v>
      </c>
      <c r="M481" s="5">
        <f t="shared" si="266"/>
        <v>2021</v>
      </c>
      <c r="N481" s="7">
        <v>4136</v>
      </c>
      <c r="O481" s="7">
        <f t="shared" ref="O481:O482" si="267">-N481</f>
        <v>-4136</v>
      </c>
      <c r="P481" s="7">
        <f t="shared" si="247"/>
        <v>0</v>
      </c>
      <c r="Q481" s="8">
        <f t="shared" si="248"/>
        <v>801771.54999999993</v>
      </c>
      <c r="R481" s="43" t="s">
        <v>5</v>
      </c>
      <c r="S481" s="12" t="s">
        <v>554</v>
      </c>
    </row>
    <row r="482" spans="1:19" ht="31" x14ac:dyDescent="0.35">
      <c r="A482" s="4">
        <v>44558</v>
      </c>
      <c r="B482" s="5">
        <f t="shared" si="262"/>
        <v>12</v>
      </c>
      <c r="C482" s="5">
        <f t="shared" si="263"/>
        <v>2021</v>
      </c>
      <c r="D482" s="5" t="s">
        <v>541</v>
      </c>
      <c r="E482" s="5" t="s">
        <v>6</v>
      </c>
      <c r="F482" s="6" t="s">
        <v>7</v>
      </c>
      <c r="G482" s="102" t="s">
        <v>543</v>
      </c>
      <c r="H482" s="5">
        <v>5</v>
      </c>
      <c r="I482" s="5" t="s">
        <v>5</v>
      </c>
      <c r="J482" s="5">
        <v>0</v>
      </c>
      <c r="K482" s="4">
        <f t="shared" si="264"/>
        <v>44558</v>
      </c>
      <c r="L482" s="5">
        <f t="shared" si="265"/>
        <v>12</v>
      </c>
      <c r="M482" s="5">
        <f t="shared" si="266"/>
        <v>2021</v>
      </c>
      <c r="N482" s="7">
        <v>1455</v>
      </c>
      <c r="O482" s="7">
        <f t="shared" si="267"/>
        <v>-1455</v>
      </c>
      <c r="P482" s="7">
        <f t="shared" si="247"/>
        <v>0</v>
      </c>
      <c r="Q482" s="8">
        <f t="shared" si="248"/>
        <v>803226.54999999993</v>
      </c>
      <c r="R482" s="43" t="s">
        <v>5</v>
      </c>
      <c r="S482" s="12" t="s">
        <v>554</v>
      </c>
    </row>
    <row r="483" spans="1:19" x14ac:dyDescent="0.35">
      <c r="A483" s="4">
        <v>44560</v>
      </c>
      <c r="B483" s="5">
        <f t="shared" si="262"/>
        <v>12</v>
      </c>
      <c r="C483" s="5">
        <f t="shared" si="263"/>
        <v>2021</v>
      </c>
      <c r="D483" s="5" t="s">
        <v>542</v>
      </c>
      <c r="E483" s="5" t="s">
        <v>416</v>
      </c>
      <c r="F483" s="6" t="s">
        <v>417</v>
      </c>
      <c r="G483" s="95" t="s">
        <v>69</v>
      </c>
      <c r="H483" s="5">
        <v>5</v>
      </c>
      <c r="I483" s="5" t="s">
        <v>5</v>
      </c>
      <c r="J483" s="5">
        <v>0</v>
      </c>
      <c r="K483" s="4">
        <f t="shared" si="264"/>
        <v>44560</v>
      </c>
      <c r="L483" s="5">
        <f t="shared" si="265"/>
        <v>12</v>
      </c>
      <c r="M483" s="5">
        <f t="shared" si="266"/>
        <v>2021</v>
      </c>
      <c r="N483" s="7">
        <v>10450</v>
      </c>
      <c r="P483" s="7">
        <f t="shared" si="247"/>
        <v>10450</v>
      </c>
      <c r="Q483" s="8">
        <f t="shared" si="248"/>
        <v>813676.54999999993</v>
      </c>
      <c r="R483" s="43" t="s">
        <v>5</v>
      </c>
      <c r="S483" s="12"/>
    </row>
    <row r="484" spans="1:19" x14ac:dyDescent="0.35">
      <c r="A484" s="4">
        <v>44560</v>
      </c>
      <c r="B484" s="5">
        <f t="shared" si="262"/>
        <v>12</v>
      </c>
      <c r="C484" s="5">
        <f t="shared" si="263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64"/>
        <v>44560</v>
      </c>
      <c r="L484" s="5">
        <f t="shared" si="265"/>
        <v>12</v>
      </c>
      <c r="M484" s="5">
        <f t="shared" si="266"/>
        <v>2021</v>
      </c>
      <c r="N484" s="7">
        <v>4410</v>
      </c>
      <c r="P484" s="7">
        <f t="shared" si="247"/>
        <v>4410</v>
      </c>
      <c r="Q484" s="8">
        <f t="shared" si="248"/>
        <v>818086.54999999993</v>
      </c>
      <c r="R484" s="43" t="s">
        <v>5</v>
      </c>
      <c r="S484" s="12"/>
    </row>
    <row r="485" spans="1:19" ht="31" x14ac:dyDescent="0.35">
      <c r="A485" s="4">
        <v>44560</v>
      </c>
      <c r="B485" s="5">
        <f t="shared" si="262"/>
        <v>12</v>
      </c>
      <c r="C485" s="5">
        <f t="shared" si="263"/>
        <v>2021</v>
      </c>
      <c r="D485" s="5" t="s">
        <v>542</v>
      </c>
      <c r="E485" s="5" t="s">
        <v>416</v>
      </c>
      <c r="F485" s="6" t="s">
        <v>417</v>
      </c>
      <c r="G485" s="102" t="s">
        <v>544</v>
      </c>
      <c r="H485" s="5">
        <v>8</v>
      </c>
      <c r="I485" s="5" t="s">
        <v>5</v>
      </c>
      <c r="J485" s="5">
        <v>0</v>
      </c>
      <c r="K485" s="4">
        <f t="shared" si="264"/>
        <v>44560</v>
      </c>
      <c r="L485" s="5">
        <f t="shared" si="265"/>
        <v>12</v>
      </c>
      <c r="M485" s="5">
        <f t="shared" si="266"/>
        <v>2021</v>
      </c>
      <c r="N485" s="7">
        <v>2808</v>
      </c>
      <c r="P485" s="7">
        <f t="shared" si="247"/>
        <v>2808</v>
      </c>
      <c r="Q485" s="8">
        <f t="shared" si="248"/>
        <v>820894.54999999993</v>
      </c>
      <c r="R485" s="43" t="s">
        <v>5</v>
      </c>
      <c r="S485" s="12"/>
    </row>
    <row r="486" spans="1:19" x14ac:dyDescent="0.35">
      <c r="A486" s="4">
        <v>44560</v>
      </c>
      <c r="B486" s="5">
        <f t="shared" si="262"/>
        <v>12</v>
      </c>
      <c r="C486" s="5">
        <f t="shared" si="263"/>
        <v>2021</v>
      </c>
      <c r="D486" s="5" t="s">
        <v>542</v>
      </c>
      <c r="E486" s="5" t="s">
        <v>416</v>
      </c>
      <c r="F486" s="6" t="s">
        <v>417</v>
      </c>
      <c r="G486" s="95" t="s">
        <v>66</v>
      </c>
      <c r="H486" s="5">
        <v>5</v>
      </c>
      <c r="I486" s="5" t="s">
        <v>5</v>
      </c>
      <c r="J486" s="5">
        <v>0</v>
      </c>
      <c r="K486" s="4">
        <f t="shared" si="264"/>
        <v>44560</v>
      </c>
      <c r="L486" s="5">
        <f t="shared" si="265"/>
        <v>12</v>
      </c>
      <c r="M486" s="5">
        <f t="shared" si="266"/>
        <v>2021</v>
      </c>
      <c r="N486" s="7">
        <v>312.5</v>
      </c>
      <c r="P486" s="7">
        <f t="shared" si="247"/>
        <v>312.5</v>
      </c>
      <c r="Q486" s="8">
        <f t="shared" si="248"/>
        <v>821207.04999999993</v>
      </c>
      <c r="R486" s="43" t="s">
        <v>5</v>
      </c>
      <c r="S486" s="12"/>
    </row>
    <row r="487" spans="1:19" x14ac:dyDescent="0.35">
      <c r="A487" s="4">
        <v>44560</v>
      </c>
      <c r="B487" s="5">
        <f t="shared" si="262"/>
        <v>12</v>
      </c>
      <c r="C487" s="5">
        <f t="shared" si="263"/>
        <v>2021</v>
      </c>
      <c r="D487" s="5" t="s">
        <v>542</v>
      </c>
      <c r="E487" s="5" t="s">
        <v>416</v>
      </c>
      <c r="F487" s="6" t="s">
        <v>417</v>
      </c>
      <c r="G487" s="95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65"/>
        <v>12</v>
      </c>
      <c r="M487" s="5">
        <f t="shared" si="266"/>
        <v>2021</v>
      </c>
      <c r="N487" s="7">
        <v>1000</v>
      </c>
      <c r="P487" s="7">
        <f t="shared" si="247"/>
        <v>1000</v>
      </c>
      <c r="Q487" s="8">
        <f t="shared" si="248"/>
        <v>822207.04999999993</v>
      </c>
      <c r="R487" s="43" t="s">
        <v>5</v>
      </c>
      <c r="S487" s="12"/>
    </row>
    <row r="488" spans="1:19" x14ac:dyDescent="0.35">
      <c r="A488" s="4">
        <v>44560</v>
      </c>
      <c r="B488" s="5">
        <f t="shared" si="262"/>
        <v>12</v>
      </c>
      <c r="C488" s="5">
        <f t="shared" si="263"/>
        <v>2021</v>
      </c>
      <c r="D488" s="5" t="s">
        <v>542</v>
      </c>
      <c r="E488" s="5" t="s">
        <v>416</v>
      </c>
      <c r="F488" s="6" t="s">
        <v>417</v>
      </c>
      <c r="G488" s="115" t="s">
        <v>387</v>
      </c>
      <c r="H488" s="5">
        <v>4</v>
      </c>
      <c r="I488" s="5" t="s">
        <v>5</v>
      </c>
      <c r="J488" s="5">
        <v>0</v>
      </c>
      <c r="K488" s="4">
        <f t="shared" si="264"/>
        <v>44560</v>
      </c>
      <c r="L488" s="5">
        <f t="shared" si="265"/>
        <v>12</v>
      </c>
      <c r="M488" s="5">
        <f t="shared" si="266"/>
        <v>2021</v>
      </c>
      <c r="N488" s="7">
        <v>340</v>
      </c>
      <c r="P488" s="7">
        <f t="shared" si="247"/>
        <v>340</v>
      </c>
      <c r="Q488" s="8">
        <f t="shared" si="248"/>
        <v>822547.04999999993</v>
      </c>
      <c r="R488" s="43" t="s">
        <v>5</v>
      </c>
      <c r="S488" s="12"/>
    </row>
    <row r="489" spans="1:19" x14ac:dyDescent="0.35">
      <c r="A489" s="4">
        <v>44561</v>
      </c>
      <c r="B489" s="5">
        <f t="shared" si="262"/>
        <v>12</v>
      </c>
      <c r="C489" s="5">
        <f t="shared" si="263"/>
        <v>2021</v>
      </c>
      <c r="D489" s="5" t="s">
        <v>545</v>
      </c>
      <c r="E489" s="5" t="s">
        <v>63</v>
      </c>
      <c r="F489" s="6" t="s">
        <v>64</v>
      </c>
      <c r="G489" s="102" t="s">
        <v>309</v>
      </c>
      <c r="H489" s="5">
        <v>4</v>
      </c>
      <c r="I489" s="5" t="s">
        <v>50</v>
      </c>
      <c r="J489" s="5">
        <v>120</v>
      </c>
      <c r="K489" s="4">
        <f t="shared" si="264"/>
        <v>44681</v>
      </c>
      <c r="L489" s="5">
        <f t="shared" si="265"/>
        <v>4</v>
      </c>
      <c r="M489" s="5">
        <f t="shared" si="266"/>
        <v>2022</v>
      </c>
      <c r="N489" s="7">
        <v>8096</v>
      </c>
      <c r="P489" s="7">
        <f t="shared" si="247"/>
        <v>8096</v>
      </c>
      <c r="Q489" s="8">
        <f t="shared" si="248"/>
        <v>830643.04999999993</v>
      </c>
      <c r="R489" s="43" t="s">
        <v>91</v>
      </c>
      <c r="S489" s="12"/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5" t="s">
        <v>69</v>
      </c>
      <c r="H490" s="5">
        <v>1</v>
      </c>
      <c r="I490" s="5" t="s">
        <v>50</v>
      </c>
      <c r="J490" s="5">
        <v>120</v>
      </c>
      <c r="K490" s="4">
        <f t="shared" si="264"/>
        <v>44681</v>
      </c>
      <c r="L490" s="5">
        <f t="shared" si="265"/>
        <v>4</v>
      </c>
      <c r="M490" s="5">
        <f t="shared" si="266"/>
        <v>2022</v>
      </c>
      <c r="N490" s="7">
        <v>2024</v>
      </c>
      <c r="P490" s="7">
        <f t="shared" si="247"/>
        <v>2024</v>
      </c>
      <c r="Q490" s="8">
        <f t="shared" si="248"/>
        <v>832667.04999999993</v>
      </c>
      <c r="R490" s="43" t="s">
        <v>91</v>
      </c>
      <c r="S490" s="12"/>
    </row>
    <row r="491" spans="1:19" x14ac:dyDescent="0.35">
      <c r="A491" s="4">
        <v>44561</v>
      </c>
      <c r="B491" s="5">
        <f t="shared" ref="B491" si="268">MONTH(A491)</f>
        <v>12</v>
      </c>
      <c r="C491" s="5">
        <f t="shared" ref="C491" si="269">YEAR(A491)</f>
        <v>2021</v>
      </c>
      <c r="D491" s="5" t="s">
        <v>546</v>
      </c>
      <c r="E491" s="5" t="s">
        <v>407</v>
      </c>
      <c r="F491" s="6" t="s">
        <v>408</v>
      </c>
      <c r="G491" s="102" t="s">
        <v>309</v>
      </c>
      <c r="H491" s="5">
        <v>2</v>
      </c>
      <c r="I491" s="5" t="s">
        <v>5</v>
      </c>
      <c r="J491" s="5">
        <v>0</v>
      </c>
      <c r="K491" s="4">
        <f t="shared" si="264"/>
        <v>44561</v>
      </c>
      <c r="L491" s="5">
        <f t="shared" si="265"/>
        <v>12</v>
      </c>
      <c r="M491" s="5">
        <f t="shared" si="266"/>
        <v>2021</v>
      </c>
      <c r="N491" s="7">
        <v>4136</v>
      </c>
      <c r="O491" s="7">
        <f t="shared" ref="O491:O494" si="270">-N491</f>
        <v>-4136</v>
      </c>
      <c r="P491" s="7">
        <f t="shared" si="247"/>
        <v>0</v>
      </c>
      <c r="Q491" s="8">
        <f t="shared" si="248"/>
        <v>836803.04999999993</v>
      </c>
      <c r="R491" s="43" t="s">
        <v>5</v>
      </c>
      <c r="S491" s="12" t="s">
        <v>589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102" t="s">
        <v>66</v>
      </c>
      <c r="H492" s="5">
        <v>4</v>
      </c>
      <c r="I492" s="5" t="s">
        <v>5</v>
      </c>
      <c r="J492" s="5">
        <v>0</v>
      </c>
      <c r="K492" s="4">
        <f t="shared" si="264"/>
        <v>44561</v>
      </c>
      <c r="L492" s="5">
        <f t="shared" si="265"/>
        <v>12</v>
      </c>
      <c r="M492" s="5">
        <f t="shared" si="266"/>
        <v>2021</v>
      </c>
      <c r="N492" s="7">
        <v>250</v>
      </c>
      <c r="O492" s="7">
        <f t="shared" si="270"/>
        <v>-250</v>
      </c>
      <c r="P492" s="7">
        <f t="shared" si="247"/>
        <v>0</v>
      </c>
      <c r="Q492" s="8">
        <f t="shared" si="248"/>
        <v>837053.04999999993</v>
      </c>
      <c r="R492" s="43" t="s">
        <v>5</v>
      </c>
      <c r="S492" s="12" t="s">
        <v>589</v>
      </c>
    </row>
    <row r="493" spans="1:19" x14ac:dyDescent="0.35">
      <c r="A493" s="4">
        <v>44561</v>
      </c>
      <c r="B493" s="5">
        <f t="shared" ref="B493" si="271">MONTH(A493)</f>
        <v>12</v>
      </c>
      <c r="C493" s="5">
        <f t="shared" ref="C493" si="272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64"/>
        <v>44561</v>
      </c>
      <c r="L493" s="5">
        <f t="shared" si="265"/>
        <v>12</v>
      </c>
      <c r="M493" s="5">
        <f t="shared" si="266"/>
        <v>2021</v>
      </c>
      <c r="N493" s="7">
        <v>105</v>
      </c>
      <c r="O493" s="7">
        <f t="shared" si="270"/>
        <v>-105</v>
      </c>
      <c r="P493" s="7">
        <f t="shared" si="247"/>
        <v>0</v>
      </c>
      <c r="Q493" s="8">
        <f t="shared" si="248"/>
        <v>837158.04999999993</v>
      </c>
      <c r="R493" s="43" t="s">
        <v>5</v>
      </c>
      <c r="S493" s="12" t="s">
        <v>589</v>
      </c>
    </row>
    <row r="494" spans="1:19" x14ac:dyDescent="0.35">
      <c r="A494" s="4">
        <v>44561</v>
      </c>
      <c r="B494" s="5">
        <f t="shared" ref="B494:B531" si="273">MONTH(A494)</f>
        <v>12</v>
      </c>
      <c r="C494" s="5">
        <f t="shared" ref="C494:C531" si="274">YEAR(A494)</f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64"/>
        <v>44561</v>
      </c>
      <c r="L494" s="5">
        <f t="shared" si="265"/>
        <v>12</v>
      </c>
      <c r="M494" s="5">
        <f t="shared" si="266"/>
        <v>2021</v>
      </c>
      <c r="N494" s="7">
        <v>523.79999999999995</v>
      </c>
      <c r="O494" s="7">
        <f t="shared" si="270"/>
        <v>-523.79999999999995</v>
      </c>
      <c r="P494" s="7">
        <f t="shared" si="247"/>
        <v>0</v>
      </c>
      <c r="Q494" s="8">
        <f t="shared" si="248"/>
        <v>837681.85</v>
      </c>
      <c r="R494" s="43" t="s">
        <v>5</v>
      </c>
      <c r="S494" s="12" t="s">
        <v>589</v>
      </c>
    </row>
    <row r="495" spans="1:19" ht="15" customHeight="1" x14ac:dyDescent="0.35">
      <c r="A495" s="4">
        <v>44564</v>
      </c>
      <c r="B495" s="5">
        <f t="shared" si="273"/>
        <v>1</v>
      </c>
      <c r="C495" s="5">
        <f t="shared" si="274"/>
        <v>2022</v>
      </c>
      <c r="D495" s="5" t="s">
        <v>556</v>
      </c>
      <c r="E495" s="5" t="s">
        <v>416</v>
      </c>
      <c r="F495" s="6" t="s">
        <v>417</v>
      </c>
      <c r="G495" s="13" t="s">
        <v>555</v>
      </c>
      <c r="H495" s="5">
        <v>3</v>
      </c>
      <c r="I495" s="5" t="s">
        <v>5</v>
      </c>
      <c r="J495" s="5">
        <v>0</v>
      </c>
      <c r="K495" s="4">
        <f t="shared" ref="K495:K498" si="275">A495+J495</f>
        <v>44564</v>
      </c>
      <c r="L495" s="5">
        <f t="shared" ref="L495:L498" si="276">MONTH(K495)</f>
        <v>1</v>
      </c>
      <c r="M495" s="5">
        <f t="shared" ref="M495:M498" si="277">YEAR(K495)</f>
        <v>2022</v>
      </c>
      <c r="N495" s="7">
        <v>6270</v>
      </c>
      <c r="P495" s="7">
        <f t="shared" si="247"/>
        <v>6270</v>
      </c>
      <c r="Q495" s="8">
        <f t="shared" si="248"/>
        <v>843951.85</v>
      </c>
      <c r="R495" s="43" t="s">
        <v>5</v>
      </c>
      <c r="S495" s="12"/>
    </row>
    <row r="496" spans="1:19" x14ac:dyDescent="0.35">
      <c r="A496" s="4">
        <v>44564</v>
      </c>
      <c r="B496" s="5">
        <f t="shared" si="273"/>
        <v>1</v>
      </c>
      <c r="C496" s="5">
        <f t="shared" si="274"/>
        <v>2022</v>
      </c>
      <c r="D496" s="5" t="s">
        <v>556</v>
      </c>
      <c r="E496" s="5" t="s">
        <v>416</v>
      </c>
      <c r="F496" s="6" t="s">
        <v>417</v>
      </c>
      <c r="G496" s="13" t="s">
        <v>543</v>
      </c>
      <c r="H496" s="5">
        <v>4</v>
      </c>
      <c r="I496" s="5" t="s">
        <v>5</v>
      </c>
      <c r="J496" s="5">
        <v>0</v>
      </c>
      <c r="K496" s="4">
        <f t="shared" si="275"/>
        <v>44564</v>
      </c>
      <c r="L496" s="5">
        <f t="shared" si="276"/>
        <v>1</v>
      </c>
      <c r="M496" s="5">
        <f t="shared" si="277"/>
        <v>2022</v>
      </c>
      <c r="N496" s="7">
        <v>1176</v>
      </c>
      <c r="P496" s="7">
        <f t="shared" si="247"/>
        <v>1176</v>
      </c>
      <c r="Q496" s="8">
        <f t="shared" si="248"/>
        <v>845127.85</v>
      </c>
      <c r="R496" s="43" t="s">
        <v>5</v>
      </c>
      <c r="S496" s="12"/>
    </row>
    <row r="497" spans="1:19" x14ac:dyDescent="0.35">
      <c r="A497" s="4">
        <v>44564</v>
      </c>
      <c r="B497" s="5">
        <f t="shared" si="273"/>
        <v>1</v>
      </c>
      <c r="C497" s="5">
        <f t="shared" si="274"/>
        <v>2022</v>
      </c>
      <c r="D497" s="5" t="s">
        <v>556</v>
      </c>
      <c r="E497" s="5" t="s">
        <v>416</v>
      </c>
      <c r="F497" s="6" t="s">
        <v>417</v>
      </c>
      <c r="G497" s="13" t="s">
        <v>544</v>
      </c>
      <c r="H497" s="5">
        <v>2</v>
      </c>
      <c r="I497" s="5" t="s">
        <v>5</v>
      </c>
      <c r="J497" s="5">
        <v>0</v>
      </c>
      <c r="K497" s="4">
        <f t="shared" si="275"/>
        <v>44564</v>
      </c>
      <c r="L497" s="5">
        <f t="shared" si="276"/>
        <v>1</v>
      </c>
      <c r="M497" s="5">
        <f t="shared" si="277"/>
        <v>2022</v>
      </c>
      <c r="N497" s="7">
        <v>702</v>
      </c>
      <c r="P497" s="7">
        <f t="shared" si="247"/>
        <v>702</v>
      </c>
      <c r="Q497" s="8">
        <f t="shared" si="248"/>
        <v>845829.85</v>
      </c>
      <c r="R497" s="43" t="s">
        <v>5</v>
      </c>
      <c r="S497" s="12"/>
    </row>
    <row r="498" spans="1:19" x14ac:dyDescent="0.35">
      <c r="A498" s="4">
        <v>44564</v>
      </c>
      <c r="B498" s="5">
        <f t="shared" si="273"/>
        <v>1</v>
      </c>
      <c r="C498" s="5">
        <f t="shared" si="274"/>
        <v>2022</v>
      </c>
      <c r="D498" s="5" t="s">
        <v>556</v>
      </c>
      <c r="E498" s="5" t="s">
        <v>416</v>
      </c>
      <c r="F498" s="6" t="s">
        <v>417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275"/>
        <v>44564</v>
      </c>
      <c r="L498" s="5">
        <f t="shared" si="276"/>
        <v>1</v>
      </c>
      <c r="M498" s="5">
        <f t="shared" si="277"/>
        <v>2022</v>
      </c>
      <c r="N498" s="7">
        <v>125</v>
      </c>
      <c r="P498" s="7">
        <f>SUM(N498+O498)</f>
        <v>125</v>
      </c>
      <c r="Q498" s="8">
        <f t="shared" si="248"/>
        <v>845954.85</v>
      </c>
      <c r="R498" s="43" t="s">
        <v>5</v>
      </c>
      <c r="S498" s="12"/>
    </row>
    <row r="499" spans="1:19" x14ac:dyDescent="0.35">
      <c r="A499" s="4">
        <v>44567</v>
      </c>
      <c r="B499" s="5">
        <f t="shared" si="273"/>
        <v>1</v>
      </c>
      <c r="C499" s="5">
        <f t="shared" si="274"/>
        <v>2022</v>
      </c>
      <c r="D499" s="5" t="s">
        <v>557</v>
      </c>
      <c r="E499" s="5" t="s">
        <v>407</v>
      </c>
      <c r="F499" s="6" t="s">
        <v>408</v>
      </c>
      <c r="G499" s="13" t="s">
        <v>625</v>
      </c>
      <c r="H499" s="5">
        <v>6</v>
      </c>
      <c r="I499" s="5" t="s">
        <v>5</v>
      </c>
      <c r="J499" s="5">
        <v>0</v>
      </c>
      <c r="K499" s="4">
        <f t="shared" ref="K499:K502" si="278">A499+J499</f>
        <v>44567</v>
      </c>
      <c r="L499" s="5">
        <f t="shared" ref="L499:L502" si="279">MONTH(K499)</f>
        <v>1</v>
      </c>
      <c r="M499" s="5">
        <f t="shared" ref="M499:M502" si="280">YEAR(K499)</f>
        <v>2022</v>
      </c>
      <c r="N499" s="7">
        <v>360</v>
      </c>
      <c r="O499" s="7">
        <f t="shared" ref="O499:O502" si="281">-N499</f>
        <v>-360</v>
      </c>
      <c r="P499" s="7">
        <f>SUM(N499+O499)</f>
        <v>0</v>
      </c>
      <c r="Q499" s="8">
        <f t="shared" si="248"/>
        <v>846314.85</v>
      </c>
      <c r="R499" s="43" t="s">
        <v>5</v>
      </c>
      <c r="S499" s="12" t="s">
        <v>590</v>
      </c>
    </row>
    <row r="500" spans="1:19" x14ac:dyDescent="0.35">
      <c r="A500" s="4">
        <v>44567</v>
      </c>
      <c r="B500" s="5">
        <f t="shared" si="273"/>
        <v>1</v>
      </c>
      <c r="C500" s="5">
        <f t="shared" si="274"/>
        <v>2022</v>
      </c>
      <c r="D500" s="5" t="s">
        <v>557</v>
      </c>
      <c r="E500" s="5" t="s">
        <v>407</v>
      </c>
      <c r="F500" s="6" t="s">
        <v>408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278"/>
        <v>44567</v>
      </c>
      <c r="L500" s="5">
        <f t="shared" si="279"/>
        <v>1</v>
      </c>
      <c r="M500" s="5">
        <f t="shared" si="280"/>
        <v>2022</v>
      </c>
      <c r="N500" s="7">
        <v>720</v>
      </c>
      <c r="O500" s="7">
        <f t="shared" si="281"/>
        <v>-720</v>
      </c>
      <c r="P500" s="7">
        <f>SUM(N500+O500)</f>
        <v>0</v>
      </c>
      <c r="Q500" s="8">
        <f t="shared" si="248"/>
        <v>847034.85</v>
      </c>
      <c r="R500" s="43" t="s">
        <v>5</v>
      </c>
      <c r="S500" s="12" t="s">
        <v>590</v>
      </c>
    </row>
    <row r="501" spans="1:19" x14ac:dyDescent="0.35">
      <c r="A501" s="4">
        <v>44568</v>
      </c>
      <c r="B501" s="5">
        <f t="shared" si="273"/>
        <v>1</v>
      </c>
      <c r="C501" s="5">
        <f t="shared" si="274"/>
        <v>2022</v>
      </c>
      <c r="D501" s="5" t="s">
        <v>558</v>
      </c>
      <c r="E501" s="5" t="s">
        <v>416</v>
      </c>
      <c r="F501" s="6" t="s">
        <v>417</v>
      </c>
      <c r="G501" s="13" t="s">
        <v>543</v>
      </c>
      <c r="H501" s="5">
        <v>3</v>
      </c>
      <c r="I501" s="5" t="s">
        <v>5</v>
      </c>
      <c r="J501" s="5">
        <v>0</v>
      </c>
      <c r="K501" s="4">
        <f t="shared" si="278"/>
        <v>44568</v>
      </c>
      <c r="L501" s="5">
        <f t="shared" si="279"/>
        <v>1</v>
      </c>
      <c r="M501" s="5">
        <f t="shared" si="280"/>
        <v>2022</v>
      </c>
      <c r="N501" s="7">
        <v>882</v>
      </c>
      <c r="O501" s="7">
        <f t="shared" si="281"/>
        <v>-882</v>
      </c>
      <c r="P501" s="7">
        <f t="shared" si="247"/>
        <v>0</v>
      </c>
      <c r="Q501" s="8">
        <f t="shared" si="248"/>
        <v>847916.85</v>
      </c>
      <c r="R501" s="43" t="s">
        <v>5</v>
      </c>
      <c r="S501" s="12" t="s">
        <v>586</v>
      </c>
    </row>
    <row r="502" spans="1:19" x14ac:dyDescent="0.35">
      <c r="A502" s="4">
        <v>44568</v>
      </c>
      <c r="B502" s="5">
        <f t="shared" si="273"/>
        <v>1</v>
      </c>
      <c r="C502" s="5">
        <f t="shared" si="274"/>
        <v>2022</v>
      </c>
      <c r="D502" s="5" t="s">
        <v>558</v>
      </c>
      <c r="E502" s="5" t="s">
        <v>416</v>
      </c>
      <c r="F502" s="6" t="s">
        <v>417</v>
      </c>
      <c r="G502" s="13" t="s">
        <v>544</v>
      </c>
      <c r="H502" s="5">
        <v>1</v>
      </c>
      <c r="I502" s="5" t="s">
        <v>5</v>
      </c>
      <c r="J502" s="5">
        <v>0</v>
      </c>
      <c r="K502" s="4">
        <f t="shared" si="278"/>
        <v>44568</v>
      </c>
      <c r="L502" s="5">
        <f t="shared" si="279"/>
        <v>1</v>
      </c>
      <c r="M502" s="5">
        <f t="shared" si="280"/>
        <v>2022</v>
      </c>
      <c r="N502" s="7">
        <v>351</v>
      </c>
      <c r="O502" s="7">
        <f t="shared" si="281"/>
        <v>-351</v>
      </c>
      <c r="P502" s="7">
        <f t="shared" si="247"/>
        <v>0</v>
      </c>
      <c r="Q502" s="8">
        <f t="shared" si="248"/>
        <v>848267.85</v>
      </c>
      <c r="R502" s="43" t="s">
        <v>5</v>
      </c>
      <c r="S502" s="12" t="s">
        <v>586</v>
      </c>
    </row>
    <row r="503" spans="1:19" x14ac:dyDescent="0.35">
      <c r="A503" s="4">
        <v>44569</v>
      </c>
      <c r="B503" s="5">
        <f t="shared" si="273"/>
        <v>1</v>
      </c>
      <c r="C503" s="5">
        <f t="shared" si="274"/>
        <v>2022</v>
      </c>
      <c r="D503" s="5" t="s">
        <v>559</v>
      </c>
      <c r="E503" s="5" t="s">
        <v>416</v>
      </c>
      <c r="F503" s="6" t="s">
        <v>417</v>
      </c>
      <c r="G503" s="13" t="s">
        <v>555</v>
      </c>
      <c r="H503" s="5">
        <v>2</v>
      </c>
      <c r="I503" s="5" t="s">
        <v>5</v>
      </c>
      <c r="J503" s="5">
        <v>0</v>
      </c>
      <c r="K503" s="4">
        <f t="shared" ref="K503:K507" si="282">A503+J503</f>
        <v>44569</v>
      </c>
      <c r="L503" s="5">
        <f t="shared" ref="L503:L507" si="283">MONTH(K503)</f>
        <v>1</v>
      </c>
      <c r="M503" s="5">
        <f t="shared" ref="M503:M507" si="284">YEAR(K503)</f>
        <v>2022</v>
      </c>
      <c r="N503" s="7">
        <v>4180</v>
      </c>
      <c r="P503" s="7">
        <f t="shared" si="247"/>
        <v>4180</v>
      </c>
      <c r="Q503" s="8">
        <f t="shared" ref="Q503:Q553" si="285">SUM(Q502+N503)</f>
        <v>852447.85</v>
      </c>
      <c r="R503" s="43" t="s">
        <v>5</v>
      </c>
      <c r="S503" s="12"/>
    </row>
    <row r="504" spans="1:19" x14ac:dyDescent="0.35">
      <c r="A504" s="4">
        <v>44569</v>
      </c>
      <c r="B504" s="5">
        <f t="shared" si="273"/>
        <v>1</v>
      </c>
      <c r="C504" s="5">
        <f t="shared" si="274"/>
        <v>2022</v>
      </c>
      <c r="D504" s="5" t="s">
        <v>559</v>
      </c>
      <c r="E504" s="5" t="s">
        <v>416</v>
      </c>
      <c r="F504" s="6" t="s">
        <v>417</v>
      </c>
      <c r="G504" s="13" t="s">
        <v>543</v>
      </c>
      <c r="H504" s="5">
        <v>7</v>
      </c>
      <c r="I504" s="5" t="s">
        <v>5</v>
      </c>
      <c r="J504" s="5">
        <v>0</v>
      </c>
      <c r="K504" s="4">
        <f t="shared" si="282"/>
        <v>44569</v>
      </c>
      <c r="L504" s="5">
        <f t="shared" si="283"/>
        <v>1</v>
      </c>
      <c r="M504" s="5">
        <f t="shared" si="284"/>
        <v>2022</v>
      </c>
      <c r="N504" s="7">
        <v>2058</v>
      </c>
      <c r="P504" s="7">
        <f t="shared" si="247"/>
        <v>2058</v>
      </c>
      <c r="Q504" s="8">
        <f t="shared" si="285"/>
        <v>854505.85</v>
      </c>
      <c r="R504" s="43" t="s">
        <v>5</v>
      </c>
      <c r="S504" s="12"/>
    </row>
    <row r="505" spans="1:19" x14ac:dyDescent="0.35">
      <c r="A505" s="4">
        <v>44569</v>
      </c>
      <c r="B505" s="5">
        <f t="shared" si="273"/>
        <v>1</v>
      </c>
      <c r="C505" s="5">
        <f t="shared" si="274"/>
        <v>2022</v>
      </c>
      <c r="D505" s="5" t="s">
        <v>559</v>
      </c>
      <c r="E505" s="5" t="s">
        <v>416</v>
      </c>
      <c r="F505" s="6" t="s">
        <v>417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282"/>
        <v>44569</v>
      </c>
      <c r="L505" s="5">
        <f t="shared" si="283"/>
        <v>1</v>
      </c>
      <c r="M505" s="5">
        <f t="shared" si="284"/>
        <v>2022</v>
      </c>
      <c r="N505" s="7">
        <v>312</v>
      </c>
      <c r="P505" s="7">
        <f t="shared" si="247"/>
        <v>312</v>
      </c>
      <c r="Q505" s="8">
        <f t="shared" si="285"/>
        <v>854817.85</v>
      </c>
      <c r="R505" s="43" t="s">
        <v>5</v>
      </c>
      <c r="S505" s="12"/>
    </row>
    <row r="506" spans="1:19" x14ac:dyDescent="0.35">
      <c r="A506" s="4">
        <v>44569</v>
      </c>
      <c r="B506" s="5">
        <f t="shared" si="273"/>
        <v>1</v>
      </c>
      <c r="C506" s="5">
        <f t="shared" si="274"/>
        <v>2022</v>
      </c>
      <c r="D506" s="5" t="s">
        <v>559</v>
      </c>
      <c r="E506" s="5" t="s">
        <v>416</v>
      </c>
      <c r="F506" s="6" t="s">
        <v>417</v>
      </c>
      <c r="G506" s="13" t="s">
        <v>544</v>
      </c>
      <c r="H506" s="5">
        <v>2</v>
      </c>
      <c r="I506" s="5" t="s">
        <v>5</v>
      </c>
      <c r="J506" s="5">
        <v>0</v>
      </c>
      <c r="K506" s="4">
        <f t="shared" si="282"/>
        <v>44569</v>
      </c>
      <c r="L506" s="5">
        <f t="shared" si="283"/>
        <v>1</v>
      </c>
      <c r="M506" s="5">
        <f t="shared" si="284"/>
        <v>2022</v>
      </c>
      <c r="N506" s="7">
        <v>702</v>
      </c>
      <c r="P506" s="7">
        <f t="shared" si="247"/>
        <v>702</v>
      </c>
      <c r="Q506" s="8">
        <f t="shared" si="285"/>
        <v>855519.85</v>
      </c>
      <c r="R506" s="43" t="s">
        <v>5</v>
      </c>
      <c r="S506" s="12"/>
    </row>
    <row r="507" spans="1:19" x14ac:dyDescent="0.35">
      <c r="A507" s="4">
        <v>44569</v>
      </c>
      <c r="B507" s="5">
        <f t="shared" si="273"/>
        <v>1</v>
      </c>
      <c r="C507" s="5">
        <f t="shared" si="274"/>
        <v>2022</v>
      </c>
      <c r="D507" s="5" t="s">
        <v>559</v>
      </c>
      <c r="E507" s="5" t="s">
        <v>416</v>
      </c>
      <c r="F507" s="6" t="s">
        <v>417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282"/>
        <v>44569</v>
      </c>
      <c r="L507" s="5">
        <f t="shared" si="283"/>
        <v>1</v>
      </c>
      <c r="M507" s="5">
        <f t="shared" si="284"/>
        <v>2022</v>
      </c>
      <c r="N507" s="7">
        <v>125</v>
      </c>
      <c r="P507" s="7">
        <f t="shared" si="247"/>
        <v>125</v>
      </c>
      <c r="Q507" s="8">
        <f t="shared" si="285"/>
        <v>855644.85</v>
      </c>
      <c r="R507" s="43" t="s">
        <v>5</v>
      </c>
      <c r="S507" s="12"/>
    </row>
    <row r="508" spans="1:19" ht="124" x14ac:dyDescent="0.35">
      <c r="A508" s="4">
        <v>44571</v>
      </c>
      <c r="B508" s="5">
        <f t="shared" si="273"/>
        <v>1</v>
      </c>
      <c r="C508" s="5">
        <f t="shared" si="274"/>
        <v>2022</v>
      </c>
      <c r="D508" s="5" t="s">
        <v>560</v>
      </c>
      <c r="E508" s="5" t="s">
        <v>19</v>
      </c>
      <c r="F508" s="6" t="s">
        <v>20</v>
      </c>
      <c r="G508" s="13" t="s">
        <v>555</v>
      </c>
      <c r="H508" s="5">
        <v>3</v>
      </c>
      <c r="I508" s="5" t="s">
        <v>72</v>
      </c>
      <c r="J508" s="5">
        <v>45</v>
      </c>
      <c r="K508" s="4">
        <f t="shared" ref="K508:K511" si="286">A508+J508</f>
        <v>44616</v>
      </c>
      <c r="L508" s="5">
        <f t="shared" ref="L508:L511" si="287">MONTH(K508)</f>
        <v>2</v>
      </c>
      <c r="M508" s="5">
        <f t="shared" ref="M508:M511" si="288">YEAR(K508)</f>
        <v>2022</v>
      </c>
      <c r="N508" s="7">
        <v>6336</v>
      </c>
      <c r="O508" s="7">
        <f>-1800-1800-1935-801</f>
        <v>-6336</v>
      </c>
      <c r="P508" s="7">
        <f t="shared" si="247"/>
        <v>0</v>
      </c>
      <c r="Q508" s="8">
        <f t="shared" si="285"/>
        <v>861980.85</v>
      </c>
      <c r="R508" s="43" t="s">
        <v>91</v>
      </c>
      <c r="S508" s="50" t="s">
        <v>636</v>
      </c>
    </row>
    <row r="509" spans="1:19" x14ac:dyDescent="0.35">
      <c r="A509" s="4">
        <v>44571</v>
      </c>
      <c r="B509" s="5">
        <f t="shared" si="273"/>
        <v>1</v>
      </c>
      <c r="C509" s="5">
        <f t="shared" si="274"/>
        <v>2022</v>
      </c>
      <c r="D509" s="5" t="s">
        <v>560</v>
      </c>
      <c r="E509" s="5" t="s">
        <v>19</v>
      </c>
      <c r="F509" s="6" t="s">
        <v>20</v>
      </c>
      <c r="G509" s="13" t="s">
        <v>561</v>
      </c>
      <c r="H509" s="5">
        <v>1</v>
      </c>
      <c r="I509" s="5" t="s">
        <v>72</v>
      </c>
      <c r="J509" s="5">
        <v>45</v>
      </c>
      <c r="K509" s="4">
        <f t="shared" si="286"/>
        <v>44616</v>
      </c>
      <c r="L509" s="5">
        <f t="shared" si="287"/>
        <v>2</v>
      </c>
      <c r="M509" s="5">
        <f t="shared" si="288"/>
        <v>2022</v>
      </c>
      <c r="N509" s="7">
        <v>309</v>
      </c>
      <c r="O509" s="7">
        <f t="shared" ref="O509:O511" si="289">-N509</f>
        <v>-309</v>
      </c>
      <c r="P509" s="7">
        <f t="shared" si="247"/>
        <v>0</v>
      </c>
      <c r="Q509" s="8">
        <f t="shared" si="285"/>
        <v>862289.85</v>
      </c>
      <c r="R509" s="43" t="s">
        <v>91</v>
      </c>
      <c r="S509" s="12" t="s">
        <v>637</v>
      </c>
    </row>
    <row r="510" spans="1:19" x14ac:dyDescent="0.35">
      <c r="A510" s="4">
        <v>44571</v>
      </c>
      <c r="B510" s="5">
        <f t="shared" si="273"/>
        <v>1</v>
      </c>
      <c r="C510" s="5">
        <f t="shared" si="274"/>
        <v>2022</v>
      </c>
      <c r="D510" s="5" t="s">
        <v>560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286"/>
        <v>44616</v>
      </c>
      <c r="L510" s="5">
        <f t="shared" si="287"/>
        <v>2</v>
      </c>
      <c r="M510" s="5">
        <f t="shared" si="288"/>
        <v>2022</v>
      </c>
      <c r="N510" s="7">
        <v>600</v>
      </c>
      <c r="O510" s="7">
        <f t="shared" si="289"/>
        <v>-600</v>
      </c>
      <c r="P510" s="7">
        <f t="shared" si="247"/>
        <v>0</v>
      </c>
      <c r="Q510" s="8">
        <f t="shared" si="285"/>
        <v>862889.85</v>
      </c>
      <c r="R510" s="43" t="s">
        <v>91</v>
      </c>
      <c r="S510" s="12" t="s">
        <v>638</v>
      </c>
    </row>
    <row r="511" spans="1:19" x14ac:dyDescent="0.35">
      <c r="A511" s="4">
        <v>44571</v>
      </c>
      <c r="B511" s="5">
        <f t="shared" si="273"/>
        <v>1</v>
      </c>
      <c r="C511" s="5">
        <f t="shared" si="274"/>
        <v>2022</v>
      </c>
      <c r="D511" s="5" t="s">
        <v>560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286"/>
        <v>44616</v>
      </c>
      <c r="L511" s="5">
        <f t="shared" si="287"/>
        <v>2</v>
      </c>
      <c r="M511" s="5">
        <f t="shared" si="288"/>
        <v>2022</v>
      </c>
      <c r="N511" s="7">
        <v>90</v>
      </c>
      <c r="O511" s="7">
        <f t="shared" si="289"/>
        <v>-90</v>
      </c>
      <c r="P511" s="7">
        <f t="shared" si="247"/>
        <v>0</v>
      </c>
      <c r="Q511" s="8">
        <f t="shared" si="285"/>
        <v>862979.85</v>
      </c>
      <c r="R511" s="43" t="s">
        <v>91</v>
      </c>
      <c r="S511" s="12" t="s">
        <v>639</v>
      </c>
    </row>
    <row r="512" spans="1:19" x14ac:dyDescent="0.35">
      <c r="A512" s="4">
        <v>44572</v>
      </c>
      <c r="B512" s="5">
        <f t="shared" si="273"/>
        <v>1</v>
      </c>
      <c r="C512" s="5">
        <f t="shared" si="274"/>
        <v>2022</v>
      </c>
      <c r="D512" s="5" t="s">
        <v>562</v>
      </c>
      <c r="E512" s="5" t="s">
        <v>63</v>
      </c>
      <c r="F512" s="6" t="s">
        <v>64</v>
      </c>
      <c r="G512" s="13" t="s">
        <v>563</v>
      </c>
      <c r="H512" s="5">
        <v>4</v>
      </c>
      <c r="I512" s="5" t="s">
        <v>50</v>
      </c>
      <c r="J512" s="5">
        <v>120</v>
      </c>
      <c r="K512" s="4">
        <f t="shared" ref="K512:K516" si="290">A512+J512</f>
        <v>44692</v>
      </c>
      <c r="L512" s="5">
        <f t="shared" ref="L512:L516" si="291">MONTH(K512)</f>
        <v>5</v>
      </c>
      <c r="M512" s="5">
        <f t="shared" ref="M512:M516" si="292">YEAR(K512)</f>
        <v>2022</v>
      </c>
      <c r="N512" s="7">
        <v>8096</v>
      </c>
      <c r="P512" s="7">
        <f t="shared" si="247"/>
        <v>8096</v>
      </c>
      <c r="Q512" s="8">
        <f t="shared" si="285"/>
        <v>871075.85</v>
      </c>
      <c r="R512" s="43" t="s">
        <v>91</v>
      </c>
      <c r="S512" s="12"/>
    </row>
    <row r="513" spans="1:19" x14ac:dyDescent="0.35">
      <c r="A513" s="4">
        <v>44572</v>
      </c>
      <c r="B513" s="5">
        <f t="shared" si="273"/>
        <v>1</v>
      </c>
      <c r="C513" s="5">
        <f t="shared" si="274"/>
        <v>2022</v>
      </c>
      <c r="D513" s="5" t="s">
        <v>562</v>
      </c>
      <c r="E513" s="5" t="s">
        <v>63</v>
      </c>
      <c r="F513" s="6" t="s">
        <v>64</v>
      </c>
      <c r="G513" s="13" t="s">
        <v>564</v>
      </c>
      <c r="H513" s="5">
        <v>20</v>
      </c>
      <c r="I513" s="5" t="s">
        <v>50</v>
      </c>
      <c r="J513" s="5">
        <v>120</v>
      </c>
      <c r="K513" s="4">
        <f t="shared" si="290"/>
        <v>44692</v>
      </c>
      <c r="L513" s="5">
        <f t="shared" si="291"/>
        <v>5</v>
      </c>
      <c r="M513" s="5">
        <f t="shared" si="292"/>
        <v>2022</v>
      </c>
      <c r="N513" s="7">
        <v>5700</v>
      </c>
      <c r="P513" s="7">
        <f t="shared" si="247"/>
        <v>5700</v>
      </c>
      <c r="Q513" s="8">
        <f t="shared" si="285"/>
        <v>876775.85</v>
      </c>
      <c r="R513" s="43" t="s">
        <v>91</v>
      </c>
      <c r="S513" s="12"/>
    </row>
    <row r="514" spans="1:19" x14ac:dyDescent="0.35">
      <c r="A514" s="4">
        <v>44572</v>
      </c>
      <c r="B514" s="5">
        <f t="shared" si="273"/>
        <v>1</v>
      </c>
      <c r="C514" s="5">
        <f t="shared" si="274"/>
        <v>2022</v>
      </c>
      <c r="D514" s="5" t="s">
        <v>562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290"/>
        <v>44692</v>
      </c>
      <c r="L514" s="5">
        <f t="shared" si="291"/>
        <v>5</v>
      </c>
      <c r="M514" s="5">
        <f t="shared" si="292"/>
        <v>2022</v>
      </c>
      <c r="N514" s="7">
        <v>550</v>
      </c>
      <c r="P514" s="7">
        <f t="shared" si="247"/>
        <v>550</v>
      </c>
      <c r="Q514" s="8">
        <f t="shared" si="285"/>
        <v>877325.85</v>
      </c>
      <c r="R514" s="43" t="s">
        <v>91</v>
      </c>
      <c r="S514" s="12"/>
    </row>
    <row r="515" spans="1:19" x14ac:dyDescent="0.35">
      <c r="A515" s="4">
        <v>44572</v>
      </c>
      <c r="B515" s="5">
        <f t="shared" si="273"/>
        <v>1</v>
      </c>
      <c r="C515" s="5">
        <f t="shared" si="274"/>
        <v>2022</v>
      </c>
      <c r="D515" s="5" t="s">
        <v>562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290"/>
        <v>44692</v>
      </c>
      <c r="L515" s="5">
        <f t="shared" si="291"/>
        <v>5</v>
      </c>
      <c r="M515" s="5">
        <f t="shared" si="292"/>
        <v>2022</v>
      </c>
      <c r="N515" s="7">
        <v>340</v>
      </c>
      <c r="P515" s="7">
        <f t="shared" si="247"/>
        <v>340</v>
      </c>
      <c r="Q515" s="8">
        <f t="shared" si="285"/>
        <v>877665.85</v>
      </c>
      <c r="R515" s="43" t="s">
        <v>91</v>
      </c>
      <c r="S515" s="12"/>
    </row>
    <row r="516" spans="1:19" x14ac:dyDescent="0.35">
      <c r="A516" s="4">
        <v>44572</v>
      </c>
      <c r="B516" s="5">
        <f t="shared" si="273"/>
        <v>1</v>
      </c>
      <c r="C516" s="5">
        <f t="shared" si="274"/>
        <v>2022</v>
      </c>
      <c r="D516" s="5" t="s">
        <v>562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290"/>
        <v>44692</v>
      </c>
      <c r="L516" s="5">
        <f t="shared" si="291"/>
        <v>5</v>
      </c>
      <c r="M516" s="5">
        <f t="shared" si="292"/>
        <v>2022</v>
      </c>
      <c r="N516" s="7">
        <v>440</v>
      </c>
      <c r="P516" s="7">
        <f t="shared" si="247"/>
        <v>440</v>
      </c>
      <c r="Q516" s="8">
        <f t="shared" si="285"/>
        <v>878105.85</v>
      </c>
      <c r="R516" s="43" t="s">
        <v>91</v>
      </c>
      <c r="S516" s="12"/>
    </row>
    <row r="517" spans="1:19" x14ac:dyDescent="0.35">
      <c r="A517" s="4">
        <v>44572</v>
      </c>
      <c r="B517" s="5">
        <f t="shared" si="273"/>
        <v>1</v>
      </c>
      <c r="C517" s="5">
        <f t="shared" si="274"/>
        <v>2022</v>
      </c>
      <c r="D517" s="5" t="s">
        <v>562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ref="K517:K519" si="293">A517+J517</f>
        <v>44692</v>
      </c>
      <c r="L517" s="5">
        <f t="shared" ref="L517:L519" si="294">MONTH(K517)</f>
        <v>5</v>
      </c>
      <c r="M517" s="5">
        <f t="shared" ref="M517:M519" si="295">YEAR(K517)</f>
        <v>2022</v>
      </c>
      <c r="N517" s="7">
        <v>220</v>
      </c>
      <c r="P517" s="7">
        <f t="shared" si="247"/>
        <v>220</v>
      </c>
      <c r="Q517" s="8">
        <f t="shared" si="285"/>
        <v>878325.85</v>
      </c>
      <c r="R517" s="43" t="s">
        <v>91</v>
      </c>
      <c r="S517" s="12"/>
    </row>
    <row r="518" spans="1:19" x14ac:dyDescent="0.35">
      <c r="A518" s="4">
        <v>44574</v>
      </c>
      <c r="B518" s="5">
        <f t="shared" si="273"/>
        <v>1</v>
      </c>
      <c r="C518" s="5">
        <f t="shared" si="274"/>
        <v>2022</v>
      </c>
      <c r="D518" s="5" t="s">
        <v>567</v>
      </c>
      <c r="E518" s="5" t="s">
        <v>407</v>
      </c>
      <c r="F518" s="6" t="s">
        <v>408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293"/>
        <v>44574</v>
      </c>
      <c r="L518" s="5">
        <f t="shared" si="294"/>
        <v>1</v>
      </c>
      <c r="M518" s="5">
        <f t="shared" si="295"/>
        <v>2022</v>
      </c>
      <c r="N518" s="7">
        <v>4136</v>
      </c>
      <c r="O518" s="7">
        <f t="shared" ref="O518:O519" si="296">-N518</f>
        <v>-4136</v>
      </c>
      <c r="P518" s="7">
        <f t="shared" ref="P518:P553" si="297">SUM(N518+O518)</f>
        <v>0</v>
      </c>
      <c r="Q518" s="8">
        <f t="shared" si="285"/>
        <v>882461.85</v>
      </c>
      <c r="R518" s="43" t="s">
        <v>5</v>
      </c>
      <c r="S518" s="12" t="s">
        <v>588</v>
      </c>
    </row>
    <row r="519" spans="1:19" x14ac:dyDescent="0.35">
      <c r="A519" s="4">
        <v>44574</v>
      </c>
      <c r="B519" s="5">
        <f t="shared" si="273"/>
        <v>1</v>
      </c>
      <c r="C519" s="5">
        <f t="shared" si="274"/>
        <v>2022</v>
      </c>
      <c r="D519" s="5" t="s">
        <v>567</v>
      </c>
      <c r="E519" s="5" t="s">
        <v>407</v>
      </c>
      <c r="F519" s="6" t="s">
        <v>408</v>
      </c>
      <c r="G519" s="13" t="s">
        <v>487</v>
      </c>
      <c r="H519" s="5">
        <v>2</v>
      </c>
      <c r="I519" s="5" t="s">
        <v>5</v>
      </c>
      <c r="J519" s="5">
        <v>0</v>
      </c>
      <c r="K519" s="4">
        <f t="shared" si="293"/>
        <v>44574</v>
      </c>
      <c r="L519" s="5">
        <f t="shared" si="294"/>
        <v>1</v>
      </c>
      <c r="M519" s="5">
        <f t="shared" si="295"/>
        <v>2022</v>
      </c>
      <c r="N519" s="7">
        <v>1047.5999999999999</v>
      </c>
      <c r="O519" s="7">
        <f t="shared" si="296"/>
        <v>-1047.5999999999999</v>
      </c>
      <c r="P519" s="7">
        <f t="shared" si="297"/>
        <v>0</v>
      </c>
      <c r="Q519" s="8">
        <f t="shared" si="285"/>
        <v>883509.45</v>
      </c>
      <c r="R519" s="43" t="s">
        <v>5</v>
      </c>
      <c r="S519" s="12" t="s">
        <v>588</v>
      </c>
    </row>
    <row r="520" spans="1:19" x14ac:dyDescent="0.35">
      <c r="A520" s="4">
        <v>44574</v>
      </c>
      <c r="B520" s="5">
        <f t="shared" si="273"/>
        <v>1</v>
      </c>
      <c r="C520" s="5">
        <f t="shared" si="274"/>
        <v>2022</v>
      </c>
      <c r="D520" s="5" t="s">
        <v>568</v>
      </c>
      <c r="E520" s="5" t="s">
        <v>416</v>
      </c>
      <c r="F520" s="6" t="s">
        <v>417</v>
      </c>
      <c r="G520" s="13" t="s">
        <v>555</v>
      </c>
      <c r="H520" s="5">
        <v>8</v>
      </c>
      <c r="I520" s="5" t="s">
        <v>5</v>
      </c>
      <c r="J520" s="5">
        <v>0</v>
      </c>
      <c r="K520" s="4">
        <f t="shared" ref="K520:K524" si="298">A520+J520</f>
        <v>44574</v>
      </c>
      <c r="L520" s="5">
        <f t="shared" ref="L520:L524" si="299">MONTH(K520)</f>
        <v>1</v>
      </c>
      <c r="M520" s="5">
        <f t="shared" ref="M520:M524" si="300">YEAR(K520)</f>
        <v>2022</v>
      </c>
      <c r="N520" s="7">
        <v>16720</v>
      </c>
      <c r="P520" s="7">
        <f t="shared" si="297"/>
        <v>16720</v>
      </c>
      <c r="Q520" s="8">
        <f t="shared" si="285"/>
        <v>900229.45</v>
      </c>
      <c r="R520" s="43" t="s">
        <v>5</v>
      </c>
      <c r="S520" s="12"/>
    </row>
    <row r="521" spans="1:19" x14ac:dyDescent="0.35">
      <c r="A521" s="4">
        <v>44574</v>
      </c>
      <c r="B521" s="5">
        <f t="shared" si="273"/>
        <v>1</v>
      </c>
      <c r="C521" s="5">
        <f t="shared" si="274"/>
        <v>2022</v>
      </c>
      <c r="D521" s="5" t="s">
        <v>568</v>
      </c>
      <c r="E521" s="5" t="s">
        <v>416</v>
      </c>
      <c r="F521" s="6" t="s">
        <v>417</v>
      </c>
      <c r="G521" s="13" t="s">
        <v>565</v>
      </c>
      <c r="H521" s="5">
        <v>11</v>
      </c>
      <c r="I521" s="5" t="s">
        <v>5</v>
      </c>
      <c r="J521" s="5">
        <v>0</v>
      </c>
      <c r="K521" s="4">
        <f t="shared" si="298"/>
        <v>44574</v>
      </c>
      <c r="L521" s="5">
        <f t="shared" si="299"/>
        <v>1</v>
      </c>
      <c r="M521" s="5">
        <f t="shared" si="300"/>
        <v>2022</v>
      </c>
      <c r="N521" s="7">
        <v>6468</v>
      </c>
      <c r="P521" s="7">
        <f t="shared" si="297"/>
        <v>6468</v>
      </c>
      <c r="Q521" s="8">
        <f t="shared" si="285"/>
        <v>906697.45</v>
      </c>
      <c r="R521" s="43" t="s">
        <v>5</v>
      </c>
      <c r="S521" s="12"/>
    </row>
    <row r="522" spans="1:19" x14ac:dyDescent="0.35">
      <c r="A522" s="4">
        <v>44574</v>
      </c>
      <c r="B522" s="5">
        <f t="shared" si="273"/>
        <v>1</v>
      </c>
      <c r="C522" s="5">
        <f t="shared" si="274"/>
        <v>2022</v>
      </c>
      <c r="D522" s="5" t="s">
        <v>568</v>
      </c>
      <c r="E522" s="5" t="s">
        <v>416</v>
      </c>
      <c r="F522" s="6" t="s">
        <v>417</v>
      </c>
      <c r="G522" s="13" t="s">
        <v>566</v>
      </c>
      <c r="H522" s="5">
        <v>11</v>
      </c>
      <c r="I522" s="5" t="s">
        <v>5</v>
      </c>
      <c r="J522" s="5">
        <v>0</v>
      </c>
      <c r="K522" s="4">
        <f t="shared" si="298"/>
        <v>44574</v>
      </c>
      <c r="L522" s="5">
        <f t="shared" si="299"/>
        <v>1</v>
      </c>
      <c r="M522" s="5">
        <f t="shared" si="300"/>
        <v>2022</v>
      </c>
      <c r="N522" s="7">
        <v>3861</v>
      </c>
      <c r="P522" s="7">
        <f t="shared" si="297"/>
        <v>3861</v>
      </c>
      <c r="Q522" s="8">
        <f t="shared" si="285"/>
        <v>910558.45</v>
      </c>
      <c r="R522" s="43" t="s">
        <v>5</v>
      </c>
      <c r="S522" s="12"/>
    </row>
    <row r="523" spans="1:19" x14ac:dyDescent="0.35">
      <c r="A523" s="4">
        <v>44574</v>
      </c>
      <c r="B523" s="5">
        <f t="shared" si="273"/>
        <v>1</v>
      </c>
      <c r="C523" s="5">
        <f t="shared" si="274"/>
        <v>2022</v>
      </c>
      <c r="D523" s="5" t="s">
        <v>568</v>
      </c>
      <c r="E523" s="5" t="s">
        <v>416</v>
      </c>
      <c r="F523" s="6" t="s">
        <v>417</v>
      </c>
      <c r="G523" s="13" t="s">
        <v>437</v>
      </c>
      <c r="H523" s="5">
        <v>1</v>
      </c>
      <c r="I523" s="5" t="s">
        <v>5</v>
      </c>
      <c r="J523" s="5">
        <v>0</v>
      </c>
      <c r="K523" s="4">
        <f t="shared" si="298"/>
        <v>44574</v>
      </c>
      <c r="L523" s="5">
        <f t="shared" si="299"/>
        <v>1</v>
      </c>
      <c r="M523" s="5">
        <f t="shared" si="300"/>
        <v>2022</v>
      </c>
      <c r="N523" s="7">
        <v>1000</v>
      </c>
      <c r="P523" s="7">
        <f t="shared" si="297"/>
        <v>1000</v>
      </c>
      <c r="Q523" s="8">
        <f t="shared" si="285"/>
        <v>911558.45</v>
      </c>
      <c r="R523" s="43" t="s">
        <v>5</v>
      </c>
      <c r="S523" s="12"/>
    </row>
    <row r="524" spans="1:19" x14ac:dyDescent="0.35">
      <c r="A524" s="4">
        <v>44574</v>
      </c>
      <c r="B524" s="5">
        <f t="shared" si="273"/>
        <v>1</v>
      </c>
      <c r="C524" s="5">
        <f t="shared" si="274"/>
        <v>2022</v>
      </c>
      <c r="D524" s="5" t="s">
        <v>568</v>
      </c>
      <c r="E524" s="5" t="s">
        <v>416</v>
      </c>
      <c r="F524" s="6" t="s">
        <v>417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298"/>
        <v>44574</v>
      </c>
      <c r="L524" s="5">
        <f t="shared" si="299"/>
        <v>1</v>
      </c>
      <c r="M524" s="5">
        <f t="shared" si="300"/>
        <v>2022</v>
      </c>
      <c r="N524" s="7">
        <v>500</v>
      </c>
      <c r="P524" s="7">
        <f t="shared" si="297"/>
        <v>500</v>
      </c>
      <c r="Q524" s="8">
        <f t="shared" si="285"/>
        <v>912058.45</v>
      </c>
      <c r="R524" s="43" t="s">
        <v>5</v>
      </c>
      <c r="S524" s="12"/>
    </row>
    <row r="525" spans="1:19" x14ac:dyDescent="0.35">
      <c r="A525" s="4">
        <v>44575</v>
      </c>
      <c r="B525" s="5">
        <f t="shared" si="273"/>
        <v>1</v>
      </c>
      <c r="C525" s="5">
        <f t="shared" si="274"/>
        <v>2022</v>
      </c>
      <c r="D525" s="5" t="s">
        <v>569</v>
      </c>
      <c r="E525" s="5" t="s">
        <v>22</v>
      </c>
      <c r="F525" s="6" t="s">
        <v>23</v>
      </c>
      <c r="G525" s="13" t="s">
        <v>570</v>
      </c>
      <c r="H525" s="5">
        <v>2</v>
      </c>
      <c r="I525" s="5" t="s">
        <v>50</v>
      </c>
      <c r="J525" s="5">
        <v>120</v>
      </c>
      <c r="K525" s="4">
        <f t="shared" ref="K525:K539" si="301">A525+J525</f>
        <v>44695</v>
      </c>
      <c r="L525" s="5">
        <f t="shared" ref="L525:L539" si="302">MONTH(K525)</f>
        <v>5</v>
      </c>
      <c r="M525" s="5">
        <f t="shared" ref="M525:M539" si="303">YEAR(K525)</f>
        <v>2022</v>
      </c>
      <c r="N525" s="7">
        <v>4048</v>
      </c>
      <c r="P525" s="7">
        <f t="shared" si="297"/>
        <v>4048</v>
      </c>
      <c r="Q525" s="8">
        <f t="shared" si="285"/>
        <v>916106.45</v>
      </c>
      <c r="R525" s="43" t="s">
        <v>91</v>
      </c>
      <c r="S525" s="12"/>
    </row>
    <row r="526" spans="1:19" x14ac:dyDescent="0.35">
      <c r="A526" s="4">
        <v>44575</v>
      </c>
      <c r="B526" s="5">
        <f t="shared" si="273"/>
        <v>1</v>
      </c>
      <c r="C526" s="5">
        <f t="shared" si="274"/>
        <v>2022</v>
      </c>
      <c r="D526" s="5" t="s">
        <v>569</v>
      </c>
      <c r="E526" s="5" t="s">
        <v>22</v>
      </c>
      <c r="F526" s="6" t="s">
        <v>23</v>
      </c>
      <c r="G526" s="13" t="s">
        <v>565</v>
      </c>
      <c r="H526" s="5">
        <v>2</v>
      </c>
      <c r="I526" s="5" t="s">
        <v>50</v>
      </c>
      <c r="J526" s="5">
        <v>120</v>
      </c>
      <c r="K526" s="4">
        <f t="shared" si="301"/>
        <v>44695</v>
      </c>
      <c r="L526" s="5">
        <f t="shared" si="302"/>
        <v>5</v>
      </c>
      <c r="M526" s="5">
        <f t="shared" si="303"/>
        <v>2022</v>
      </c>
      <c r="N526" s="7">
        <v>1140</v>
      </c>
      <c r="P526" s="7">
        <f t="shared" si="297"/>
        <v>1140</v>
      </c>
      <c r="Q526" s="8">
        <f t="shared" si="285"/>
        <v>917246.45</v>
      </c>
      <c r="R526" s="43" t="s">
        <v>91</v>
      </c>
      <c r="S526" s="12"/>
    </row>
    <row r="527" spans="1:19" x14ac:dyDescent="0.35">
      <c r="A527" s="4">
        <v>44575</v>
      </c>
      <c r="B527" s="5">
        <f t="shared" si="273"/>
        <v>1</v>
      </c>
      <c r="C527" s="5">
        <f t="shared" si="274"/>
        <v>2022</v>
      </c>
      <c r="D527" s="5" t="s">
        <v>569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301"/>
        <v>44695</v>
      </c>
      <c r="L527" s="5">
        <f t="shared" si="302"/>
        <v>5</v>
      </c>
      <c r="M527" s="5">
        <f t="shared" si="303"/>
        <v>2022</v>
      </c>
      <c r="N527" s="7">
        <v>450</v>
      </c>
      <c r="P527" s="7">
        <f t="shared" si="297"/>
        <v>450</v>
      </c>
      <c r="Q527" s="8">
        <f t="shared" si="285"/>
        <v>917696.45</v>
      </c>
      <c r="R527" s="43" t="s">
        <v>91</v>
      </c>
      <c r="S527" s="12"/>
    </row>
    <row r="528" spans="1:19" x14ac:dyDescent="0.35">
      <c r="A528" s="4">
        <v>44575</v>
      </c>
      <c r="B528" s="5">
        <f t="shared" si="273"/>
        <v>1</v>
      </c>
      <c r="C528" s="5">
        <f t="shared" si="274"/>
        <v>2022</v>
      </c>
      <c r="D528" s="5" t="s">
        <v>569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301"/>
        <v>44695</v>
      </c>
      <c r="L528" s="5">
        <f t="shared" si="302"/>
        <v>5</v>
      </c>
      <c r="M528" s="5">
        <f t="shared" si="303"/>
        <v>2022</v>
      </c>
      <c r="N528" s="7">
        <v>340</v>
      </c>
      <c r="P528" s="7">
        <f t="shared" si="297"/>
        <v>340</v>
      </c>
      <c r="Q528" s="8">
        <f t="shared" si="285"/>
        <v>918036.45</v>
      </c>
      <c r="R528" s="43" t="s">
        <v>91</v>
      </c>
      <c r="S528" s="12"/>
    </row>
    <row r="529" spans="1:19" x14ac:dyDescent="0.35">
      <c r="A529" s="4">
        <v>44575</v>
      </c>
      <c r="B529" s="5">
        <f t="shared" si="273"/>
        <v>1</v>
      </c>
      <c r="C529" s="5">
        <f t="shared" si="274"/>
        <v>2022</v>
      </c>
      <c r="D529" s="5" t="s">
        <v>569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301"/>
        <v>44695</v>
      </c>
      <c r="L529" s="5">
        <f t="shared" si="302"/>
        <v>5</v>
      </c>
      <c r="M529" s="5">
        <f t="shared" si="303"/>
        <v>2022</v>
      </c>
      <c r="N529" s="7">
        <v>540</v>
      </c>
      <c r="P529" s="7">
        <f t="shared" si="297"/>
        <v>540</v>
      </c>
      <c r="Q529" s="8">
        <f t="shared" si="285"/>
        <v>918576.45</v>
      </c>
      <c r="R529" s="43" t="s">
        <v>91</v>
      </c>
      <c r="S529" s="12"/>
    </row>
    <row r="530" spans="1:19" x14ac:dyDescent="0.35">
      <c r="A530" s="4">
        <v>44575</v>
      </c>
      <c r="B530" s="5">
        <f t="shared" si="273"/>
        <v>1</v>
      </c>
      <c r="C530" s="5">
        <f t="shared" si="274"/>
        <v>2022</v>
      </c>
      <c r="D530" s="5" t="s">
        <v>569</v>
      </c>
      <c r="E530" s="5" t="s">
        <v>22</v>
      </c>
      <c r="F530" s="6" t="s">
        <v>23</v>
      </c>
      <c r="G530" s="13" t="s">
        <v>561</v>
      </c>
      <c r="H530" s="5">
        <v>1</v>
      </c>
      <c r="I530" s="5" t="s">
        <v>50</v>
      </c>
      <c r="J530" s="5">
        <v>120</v>
      </c>
      <c r="K530" s="4">
        <f t="shared" si="301"/>
        <v>44695</v>
      </c>
      <c r="L530" s="5">
        <f t="shared" si="302"/>
        <v>5</v>
      </c>
      <c r="M530" s="5">
        <f t="shared" si="303"/>
        <v>2022</v>
      </c>
      <c r="N530" s="7">
        <v>285</v>
      </c>
      <c r="P530" s="7">
        <f t="shared" si="297"/>
        <v>285</v>
      </c>
      <c r="Q530" s="8">
        <f t="shared" si="285"/>
        <v>918861.45</v>
      </c>
      <c r="R530" s="43" t="s">
        <v>91</v>
      </c>
      <c r="S530" s="12"/>
    </row>
    <row r="531" spans="1:19" x14ac:dyDescent="0.35">
      <c r="A531" s="4">
        <v>44575</v>
      </c>
      <c r="B531" s="5">
        <f t="shared" si="273"/>
        <v>1</v>
      </c>
      <c r="C531" s="5">
        <f t="shared" si="274"/>
        <v>2022</v>
      </c>
      <c r="D531" s="5" t="s">
        <v>571</v>
      </c>
      <c r="E531" s="5" t="s">
        <v>22</v>
      </c>
      <c r="F531" s="6" t="s">
        <v>23</v>
      </c>
      <c r="G531" s="13" t="s">
        <v>561</v>
      </c>
      <c r="H531" s="5">
        <v>4</v>
      </c>
      <c r="I531" s="5" t="s">
        <v>50</v>
      </c>
      <c r="J531" s="5">
        <v>120</v>
      </c>
      <c r="K531" s="4">
        <f t="shared" si="301"/>
        <v>44695</v>
      </c>
      <c r="L531" s="5">
        <f t="shared" si="302"/>
        <v>5</v>
      </c>
      <c r="M531" s="5">
        <f t="shared" si="303"/>
        <v>2022</v>
      </c>
      <c r="N531" s="7">
        <v>1140</v>
      </c>
      <c r="P531" s="7">
        <f t="shared" si="297"/>
        <v>1140</v>
      </c>
      <c r="Q531" s="8">
        <f t="shared" si="285"/>
        <v>920001.45</v>
      </c>
      <c r="R531" s="43" t="s">
        <v>91</v>
      </c>
      <c r="S531" s="12"/>
    </row>
    <row r="532" spans="1:19" x14ac:dyDescent="0.35">
      <c r="A532" s="4">
        <v>44575</v>
      </c>
      <c r="B532" s="5">
        <f t="shared" ref="B532:B552" si="304">MONTH(A532)</f>
        <v>1</v>
      </c>
      <c r="C532" s="5">
        <f t="shared" ref="C532:C552" si="305">YEAR(A532)</f>
        <v>2022</v>
      </c>
      <c r="D532" s="5" t="s">
        <v>571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301"/>
        <v>44695</v>
      </c>
      <c r="L532" s="5">
        <f t="shared" si="302"/>
        <v>5</v>
      </c>
      <c r="M532" s="5">
        <f t="shared" si="303"/>
        <v>2022</v>
      </c>
      <c r="N532" s="7">
        <v>62.5</v>
      </c>
      <c r="P532" s="7">
        <f t="shared" si="297"/>
        <v>62.5</v>
      </c>
      <c r="Q532" s="8">
        <f t="shared" si="285"/>
        <v>920063.95</v>
      </c>
      <c r="R532" s="43" t="s">
        <v>91</v>
      </c>
      <c r="S532" s="12"/>
    </row>
    <row r="533" spans="1:19" x14ac:dyDescent="0.35">
      <c r="A533" s="4">
        <v>44578</v>
      </c>
      <c r="B533" s="5">
        <f t="shared" si="304"/>
        <v>1</v>
      </c>
      <c r="C533" s="5">
        <f t="shared" si="305"/>
        <v>2022</v>
      </c>
      <c r="D533" s="5" t="s">
        <v>572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301"/>
        <v>44698</v>
      </c>
      <c r="L533" s="5">
        <f t="shared" si="302"/>
        <v>5</v>
      </c>
      <c r="M533" s="5">
        <f t="shared" si="303"/>
        <v>2022</v>
      </c>
      <c r="N533" s="7">
        <v>6072</v>
      </c>
      <c r="P533" s="7">
        <f t="shared" si="297"/>
        <v>6072</v>
      </c>
      <c r="Q533" s="8">
        <f t="shared" si="285"/>
        <v>926135.95</v>
      </c>
      <c r="R533" s="43" t="s">
        <v>91</v>
      </c>
      <c r="S533" s="12"/>
    </row>
    <row r="534" spans="1:19" x14ac:dyDescent="0.35">
      <c r="A534" s="4">
        <v>44578</v>
      </c>
      <c r="B534" s="5">
        <f t="shared" si="304"/>
        <v>1</v>
      </c>
      <c r="C534" s="5">
        <f t="shared" si="305"/>
        <v>2022</v>
      </c>
      <c r="D534" s="5" t="s">
        <v>572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301"/>
        <v>44698</v>
      </c>
      <c r="L534" s="5">
        <f t="shared" si="302"/>
        <v>5</v>
      </c>
      <c r="M534" s="5">
        <f t="shared" si="303"/>
        <v>2022</v>
      </c>
      <c r="N534" s="7">
        <v>2024</v>
      </c>
      <c r="P534" s="7">
        <f t="shared" si="297"/>
        <v>2024</v>
      </c>
      <c r="Q534" s="8">
        <f t="shared" si="285"/>
        <v>928159.95</v>
      </c>
      <c r="R534" s="43" t="s">
        <v>91</v>
      </c>
      <c r="S534" s="12"/>
    </row>
    <row r="535" spans="1:19" x14ac:dyDescent="0.35">
      <c r="A535" s="4">
        <v>44578</v>
      </c>
      <c r="B535" s="5">
        <f t="shared" si="304"/>
        <v>1</v>
      </c>
      <c r="C535" s="5">
        <f t="shared" si="305"/>
        <v>2022</v>
      </c>
      <c r="D535" s="5" t="s">
        <v>572</v>
      </c>
      <c r="E535" s="5" t="s">
        <v>22</v>
      </c>
      <c r="F535" s="6" t="s">
        <v>23</v>
      </c>
      <c r="G535" s="13" t="s">
        <v>573</v>
      </c>
      <c r="H535" s="5">
        <v>1</v>
      </c>
      <c r="I535" s="5" t="s">
        <v>50</v>
      </c>
      <c r="J535" s="5">
        <v>120</v>
      </c>
      <c r="K535" s="4">
        <f t="shared" si="301"/>
        <v>44698</v>
      </c>
      <c r="L535" s="5">
        <f t="shared" si="302"/>
        <v>5</v>
      </c>
      <c r="M535" s="5">
        <f t="shared" si="303"/>
        <v>2022</v>
      </c>
      <c r="N535" s="7">
        <v>390</v>
      </c>
      <c r="P535" s="7">
        <f t="shared" si="297"/>
        <v>390</v>
      </c>
      <c r="Q535" s="8">
        <f t="shared" si="285"/>
        <v>928549.95</v>
      </c>
      <c r="R535" s="43" t="s">
        <v>91</v>
      </c>
      <c r="S535" s="12"/>
    </row>
    <row r="536" spans="1:19" x14ac:dyDescent="0.35">
      <c r="A536" s="4">
        <v>44579</v>
      </c>
      <c r="B536" s="5">
        <f t="shared" si="304"/>
        <v>1</v>
      </c>
      <c r="C536" s="5">
        <f t="shared" si="305"/>
        <v>2022</v>
      </c>
      <c r="D536" s="5" t="s">
        <v>574</v>
      </c>
      <c r="E536" s="5" t="s">
        <v>416</v>
      </c>
      <c r="F536" s="6" t="s">
        <v>417</v>
      </c>
      <c r="G536" s="13" t="s">
        <v>555</v>
      </c>
      <c r="H536" s="5">
        <v>3</v>
      </c>
      <c r="I536" s="5" t="s">
        <v>5</v>
      </c>
      <c r="J536" s="5">
        <v>0</v>
      </c>
      <c r="K536" s="4">
        <f t="shared" si="301"/>
        <v>44579</v>
      </c>
      <c r="L536" s="5">
        <f t="shared" si="302"/>
        <v>1</v>
      </c>
      <c r="M536" s="5">
        <f t="shared" si="303"/>
        <v>2022</v>
      </c>
      <c r="N536" s="7">
        <v>6270</v>
      </c>
      <c r="P536" s="7">
        <f t="shared" si="297"/>
        <v>6270</v>
      </c>
      <c r="Q536" s="8">
        <f t="shared" si="285"/>
        <v>934819.95</v>
      </c>
      <c r="R536" s="43" t="s">
        <v>5</v>
      </c>
      <c r="S536" s="12"/>
    </row>
    <row r="537" spans="1:19" x14ac:dyDescent="0.35">
      <c r="A537" s="4">
        <v>44579</v>
      </c>
      <c r="B537" s="5">
        <f t="shared" si="304"/>
        <v>1</v>
      </c>
      <c r="C537" s="5">
        <f t="shared" si="305"/>
        <v>2022</v>
      </c>
      <c r="D537" s="5" t="s">
        <v>574</v>
      </c>
      <c r="E537" s="5" t="s">
        <v>416</v>
      </c>
      <c r="F537" s="6" t="s">
        <v>417</v>
      </c>
      <c r="G537" s="13" t="s">
        <v>565</v>
      </c>
      <c r="H537" s="5">
        <v>4</v>
      </c>
      <c r="I537" s="5" t="s">
        <v>5</v>
      </c>
      <c r="J537" s="5">
        <v>0</v>
      </c>
      <c r="K537" s="4">
        <f t="shared" si="301"/>
        <v>44579</v>
      </c>
      <c r="L537" s="5">
        <f t="shared" si="302"/>
        <v>1</v>
      </c>
      <c r="M537" s="5">
        <f t="shared" si="303"/>
        <v>2022</v>
      </c>
      <c r="N537" s="7">
        <v>2352</v>
      </c>
      <c r="P537" s="7">
        <f t="shared" si="297"/>
        <v>2352</v>
      </c>
      <c r="Q537" s="8">
        <f t="shared" si="285"/>
        <v>937171.95</v>
      </c>
      <c r="R537" s="43" t="s">
        <v>5</v>
      </c>
      <c r="S537" s="12"/>
    </row>
    <row r="538" spans="1:19" x14ac:dyDescent="0.35">
      <c r="A538" s="4">
        <v>44579</v>
      </c>
      <c r="B538" s="5">
        <f t="shared" si="304"/>
        <v>1</v>
      </c>
      <c r="C538" s="5">
        <f t="shared" si="305"/>
        <v>2022</v>
      </c>
      <c r="D538" s="5" t="s">
        <v>574</v>
      </c>
      <c r="E538" s="5" t="s">
        <v>416</v>
      </c>
      <c r="F538" s="6" t="s">
        <v>417</v>
      </c>
      <c r="G538" s="13" t="s">
        <v>566</v>
      </c>
      <c r="H538" s="5">
        <v>5</v>
      </c>
      <c r="I538" s="5" t="s">
        <v>5</v>
      </c>
      <c r="J538" s="5">
        <v>0</v>
      </c>
      <c r="K538" s="4">
        <f t="shared" si="301"/>
        <v>44579</v>
      </c>
      <c r="L538" s="5">
        <f t="shared" si="302"/>
        <v>1</v>
      </c>
      <c r="M538" s="5">
        <f t="shared" si="303"/>
        <v>2022</v>
      </c>
      <c r="N538" s="7">
        <v>1755</v>
      </c>
      <c r="P538" s="7">
        <f t="shared" si="297"/>
        <v>1755</v>
      </c>
      <c r="Q538" s="8">
        <f t="shared" si="285"/>
        <v>938926.95</v>
      </c>
      <c r="R538" s="43" t="s">
        <v>5</v>
      </c>
      <c r="S538" s="12"/>
    </row>
    <row r="539" spans="1:19" x14ac:dyDescent="0.35">
      <c r="A539" s="4">
        <v>44579</v>
      </c>
      <c r="B539" s="5">
        <f t="shared" si="304"/>
        <v>1</v>
      </c>
      <c r="C539" s="5">
        <f t="shared" si="305"/>
        <v>2022</v>
      </c>
      <c r="D539" s="5" t="s">
        <v>574</v>
      </c>
      <c r="E539" s="5" t="s">
        <v>416</v>
      </c>
      <c r="F539" s="6" t="s">
        <v>417</v>
      </c>
      <c r="G539" s="13" t="s">
        <v>437</v>
      </c>
      <c r="H539" s="5">
        <v>1</v>
      </c>
      <c r="I539" s="5" t="s">
        <v>5</v>
      </c>
      <c r="J539" s="5">
        <v>0</v>
      </c>
      <c r="K539" s="4">
        <f t="shared" si="301"/>
        <v>44579</v>
      </c>
      <c r="L539" s="5">
        <f t="shared" si="302"/>
        <v>1</v>
      </c>
      <c r="M539" s="5">
        <f t="shared" si="303"/>
        <v>2022</v>
      </c>
      <c r="N539" s="7">
        <v>1000</v>
      </c>
      <c r="P539" s="7">
        <f t="shared" si="297"/>
        <v>1000</v>
      </c>
      <c r="Q539" s="8">
        <f t="shared" si="285"/>
        <v>939926.95</v>
      </c>
      <c r="R539" s="43" t="s">
        <v>5</v>
      </c>
      <c r="S539" s="12"/>
    </row>
    <row r="540" spans="1:19" x14ac:dyDescent="0.35">
      <c r="A540" s="4">
        <v>44579</v>
      </c>
      <c r="B540" s="5">
        <f t="shared" si="304"/>
        <v>1</v>
      </c>
      <c r="C540" s="5">
        <f t="shared" si="305"/>
        <v>2022</v>
      </c>
      <c r="D540" s="5" t="s">
        <v>574</v>
      </c>
      <c r="E540" s="5" t="s">
        <v>416</v>
      </c>
      <c r="F540" s="6" t="s">
        <v>417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ref="K540:K547" si="306">A540+J540</f>
        <v>44579</v>
      </c>
      <c r="L540" s="5">
        <f t="shared" ref="L540:L547" si="307">MONTH(K540)</f>
        <v>1</v>
      </c>
      <c r="M540" s="5">
        <f t="shared" ref="M540:M547" si="308">YEAR(K540)</f>
        <v>2022</v>
      </c>
      <c r="N540" s="7">
        <v>125</v>
      </c>
      <c r="P540" s="7">
        <f t="shared" si="297"/>
        <v>125</v>
      </c>
      <c r="Q540" s="8">
        <f t="shared" si="285"/>
        <v>940051.95</v>
      </c>
      <c r="R540" s="43" t="s">
        <v>5</v>
      </c>
      <c r="S540" s="12"/>
    </row>
    <row r="541" spans="1:19" x14ac:dyDescent="0.35">
      <c r="A541" s="4">
        <v>44583</v>
      </c>
      <c r="B541" s="5">
        <f t="shared" si="304"/>
        <v>1</v>
      </c>
      <c r="C541" s="5">
        <f t="shared" si="305"/>
        <v>2022</v>
      </c>
      <c r="D541" s="5" t="s">
        <v>575</v>
      </c>
      <c r="E541" s="5" t="s">
        <v>407</v>
      </c>
      <c r="F541" s="6" t="s">
        <v>408</v>
      </c>
      <c r="G541" s="13" t="s">
        <v>570</v>
      </c>
      <c r="H541" s="5">
        <v>1</v>
      </c>
      <c r="I541" s="5" t="s">
        <v>5</v>
      </c>
      <c r="J541" s="5">
        <v>0</v>
      </c>
      <c r="K541" s="4">
        <f t="shared" si="306"/>
        <v>44583</v>
      </c>
      <c r="L541" s="5">
        <f t="shared" si="307"/>
        <v>1</v>
      </c>
      <c r="M541" s="5">
        <f t="shared" si="308"/>
        <v>2022</v>
      </c>
      <c r="N541" s="7">
        <v>2068</v>
      </c>
      <c r="O541" s="7">
        <f t="shared" ref="O541:O543" si="309">-N541</f>
        <v>-2068</v>
      </c>
      <c r="P541" s="7">
        <f t="shared" si="297"/>
        <v>0</v>
      </c>
      <c r="Q541" s="8">
        <f t="shared" si="285"/>
        <v>942119.95</v>
      </c>
      <c r="R541" s="43" t="s">
        <v>5</v>
      </c>
      <c r="S541" s="12" t="s">
        <v>592</v>
      </c>
    </row>
    <row r="542" spans="1:19" x14ac:dyDescent="0.35">
      <c r="A542" s="4">
        <v>44583</v>
      </c>
      <c r="B542" s="5">
        <f t="shared" si="304"/>
        <v>1</v>
      </c>
      <c r="C542" s="5">
        <f t="shared" si="305"/>
        <v>2022</v>
      </c>
      <c r="D542" s="5" t="s">
        <v>575</v>
      </c>
      <c r="E542" s="5" t="s">
        <v>407</v>
      </c>
      <c r="F542" s="6" t="s">
        <v>408</v>
      </c>
      <c r="G542" s="13" t="s">
        <v>487</v>
      </c>
      <c r="H542" s="5">
        <v>1</v>
      </c>
      <c r="I542" s="5" t="s">
        <v>5</v>
      </c>
      <c r="J542" s="5">
        <v>0</v>
      </c>
      <c r="K542" s="4">
        <f t="shared" si="306"/>
        <v>44583</v>
      </c>
      <c r="L542" s="5">
        <f t="shared" si="307"/>
        <v>1</v>
      </c>
      <c r="M542" s="5">
        <f t="shared" si="308"/>
        <v>2022</v>
      </c>
      <c r="N542" s="7">
        <v>523.79999999999995</v>
      </c>
      <c r="O542" s="7">
        <f t="shared" si="309"/>
        <v>-523.79999999999995</v>
      </c>
      <c r="P542" s="7">
        <f t="shared" si="297"/>
        <v>0</v>
      </c>
      <c r="Q542" s="8">
        <f t="shared" si="285"/>
        <v>942643.75</v>
      </c>
      <c r="R542" s="43" t="s">
        <v>5</v>
      </c>
      <c r="S542" s="12" t="s">
        <v>592</v>
      </c>
    </row>
    <row r="543" spans="1:19" x14ac:dyDescent="0.35">
      <c r="A543" s="4">
        <v>44583</v>
      </c>
      <c r="B543" s="5">
        <f t="shared" si="304"/>
        <v>1</v>
      </c>
      <c r="C543" s="5">
        <f t="shared" si="305"/>
        <v>2022</v>
      </c>
      <c r="D543" s="5" t="s">
        <v>575</v>
      </c>
      <c r="E543" s="5" t="s">
        <v>407</v>
      </c>
      <c r="F543" s="6" t="s">
        <v>408</v>
      </c>
      <c r="G543" s="13" t="s">
        <v>576</v>
      </c>
      <c r="H543" s="5">
        <v>1</v>
      </c>
      <c r="I543" s="5" t="s">
        <v>5</v>
      </c>
      <c r="J543" s="5">
        <v>0</v>
      </c>
      <c r="K543" s="4">
        <f t="shared" si="306"/>
        <v>44583</v>
      </c>
      <c r="L543" s="5">
        <f t="shared" si="307"/>
        <v>1</v>
      </c>
      <c r="M543" s="5">
        <f t="shared" si="308"/>
        <v>2022</v>
      </c>
      <c r="N543" s="7">
        <v>105</v>
      </c>
      <c r="O543" s="7">
        <f t="shared" si="309"/>
        <v>-105</v>
      </c>
      <c r="P543" s="7">
        <f t="shared" si="297"/>
        <v>0</v>
      </c>
      <c r="Q543" s="8">
        <f t="shared" si="285"/>
        <v>942748.75</v>
      </c>
      <c r="R543" s="43" t="s">
        <v>5</v>
      </c>
      <c r="S543" s="12" t="s">
        <v>592</v>
      </c>
    </row>
    <row r="544" spans="1:19" x14ac:dyDescent="0.35">
      <c r="A544" s="4">
        <v>44585</v>
      </c>
      <c r="B544" s="5">
        <f t="shared" si="304"/>
        <v>1</v>
      </c>
      <c r="C544" s="5">
        <f t="shared" si="305"/>
        <v>2022</v>
      </c>
      <c r="D544" s="5" t="s">
        <v>577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306"/>
        <v>44705</v>
      </c>
      <c r="L544" s="5">
        <f t="shared" si="307"/>
        <v>5</v>
      </c>
      <c r="M544" s="5">
        <f t="shared" si="308"/>
        <v>2022</v>
      </c>
      <c r="N544" s="7">
        <v>12144</v>
      </c>
      <c r="P544" s="7">
        <f t="shared" si="297"/>
        <v>12144</v>
      </c>
      <c r="Q544" s="8">
        <f t="shared" si="285"/>
        <v>954892.75</v>
      </c>
      <c r="R544" s="43" t="s">
        <v>91</v>
      </c>
      <c r="S544" s="12"/>
    </row>
    <row r="545" spans="1:19" x14ac:dyDescent="0.35">
      <c r="A545" s="4">
        <v>44585</v>
      </c>
      <c r="B545" s="5">
        <f t="shared" si="304"/>
        <v>1</v>
      </c>
      <c r="C545" s="5">
        <f t="shared" si="305"/>
        <v>2022</v>
      </c>
      <c r="D545" s="5" t="s">
        <v>577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306"/>
        <v>44705</v>
      </c>
      <c r="L545" s="5">
        <f t="shared" si="307"/>
        <v>5</v>
      </c>
      <c r="M545" s="5">
        <f t="shared" si="308"/>
        <v>2022</v>
      </c>
      <c r="N545" s="7">
        <v>550</v>
      </c>
      <c r="P545" s="7">
        <f t="shared" si="297"/>
        <v>550</v>
      </c>
      <c r="Q545" s="8">
        <f t="shared" si="285"/>
        <v>955442.75</v>
      </c>
      <c r="R545" s="43" t="s">
        <v>91</v>
      </c>
      <c r="S545" s="12"/>
    </row>
    <row r="546" spans="1:19" x14ac:dyDescent="0.35">
      <c r="A546" s="4">
        <v>44585</v>
      </c>
      <c r="B546" s="5">
        <f t="shared" si="304"/>
        <v>1</v>
      </c>
      <c r="C546" s="5">
        <f t="shared" si="305"/>
        <v>2022</v>
      </c>
      <c r="D546" s="5" t="s">
        <v>577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306"/>
        <v>44705</v>
      </c>
      <c r="L546" s="5">
        <f t="shared" si="307"/>
        <v>5</v>
      </c>
      <c r="M546" s="5">
        <f t="shared" si="308"/>
        <v>2022</v>
      </c>
      <c r="N546" s="7">
        <v>340</v>
      </c>
      <c r="P546" s="7">
        <f t="shared" si="297"/>
        <v>340</v>
      </c>
      <c r="Q546" s="8">
        <f t="shared" si="285"/>
        <v>955782.75</v>
      </c>
      <c r="R546" s="43" t="s">
        <v>91</v>
      </c>
      <c r="S546" s="12"/>
    </row>
    <row r="547" spans="1:19" x14ac:dyDescent="0.35">
      <c r="A547" s="4">
        <v>44585</v>
      </c>
      <c r="B547" s="5">
        <f t="shared" si="304"/>
        <v>1</v>
      </c>
      <c r="C547" s="5">
        <f t="shared" si="305"/>
        <v>2022</v>
      </c>
      <c r="D547" s="5" t="s">
        <v>577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306"/>
        <v>44705</v>
      </c>
      <c r="L547" s="5">
        <f t="shared" si="307"/>
        <v>5</v>
      </c>
      <c r="M547" s="5">
        <f t="shared" si="308"/>
        <v>2022</v>
      </c>
      <c r="N547" s="7">
        <v>440</v>
      </c>
      <c r="P547" s="7">
        <f t="shared" si="297"/>
        <v>440</v>
      </c>
      <c r="Q547" s="8">
        <f t="shared" si="285"/>
        <v>956222.75</v>
      </c>
      <c r="R547" s="43" t="s">
        <v>91</v>
      </c>
      <c r="S547" s="12"/>
    </row>
    <row r="548" spans="1:19" x14ac:dyDescent="0.35">
      <c r="A548" s="4">
        <v>44586</v>
      </c>
      <c r="B548" s="5">
        <f t="shared" si="304"/>
        <v>1</v>
      </c>
      <c r="C548" s="5">
        <f t="shared" si="305"/>
        <v>2022</v>
      </c>
      <c r="D548" s="5" t="s">
        <v>578</v>
      </c>
      <c r="E548" s="5" t="s">
        <v>42</v>
      </c>
      <c r="F548" s="6" t="s">
        <v>43</v>
      </c>
      <c r="G548" s="13" t="s">
        <v>570</v>
      </c>
      <c r="H548" s="5">
        <v>1</v>
      </c>
      <c r="I548" s="5" t="s">
        <v>5</v>
      </c>
      <c r="J548" s="5">
        <v>0</v>
      </c>
      <c r="K548" s="4">
        <f t="shared" ref="K548:K553" si="310">A548+J548</f>
        <v>44586</v>
      </c>
      <c r="L548" s="5">
        <f t="shared" ref="L548:L559" si="311">MONTH(K548)</f>
        <v>1</v>
      </c>
      <c r="M548" s="5">
        <f t="shared" ref="M548:M553" si="312">YEAR(K548)</f>
        <v>2022</v>
      </c>
      <c r="N548" s="7">
        <v>2024</v>
      </c>
      <c r="O548" s="7">
        <f t="shared" ref="O548:O549" si="313">-N548</f>
        <v>-2024</v>
      </c>
      <c r="P548" s="7">
        <f t="shared" si="297"/>
        <v>0</v>
      </c>
      <c r="Q548" s="8">
        <f t="shared" si="285"/>
        <v>958246.75</v>
      </c>
      <c r="R548" s="43" t="s">
        <v>5</v>
      </c>
      <c r="S548" s="1" t="s">
        <v>628</v>
      </c>
    </row>
    <row r="549" spans="1:19" x14ac:dyDescent="0.35">
      <c r="A549" s="4">
        <v>44586</v>
      </c>
      <c r="B549" s="5">
        <f t="shared" si="304"/>
        <v>1</v>
      </c>
      <c r="C549" s="5">
        <f t="shared" si="305"/>
        <v>2022</v>
      </c>
      <c r="D549" s="5" t="s">
        <v>578</v>
      </c>
      <c r="E549" s="5" t="s">
        <v>22</v>
      </c>
      <c r="F549" s="6" t="s">
        <v>43</v>
      </c>
      <c r="G549" s="13" t="s">
        <v>561</v>
      </c>
      <c r="H549" s="5">
        <v>1</v>
      </c>
      <c r="I549" s="5" t="s">
        <v>5</v>
      </c>
      <c r="J549" s="5">
        <v>0</v>
      </c>
      <c r="K549" s="4">
        <f t="shared" si="310"/>
        <v>44586</v>
      </c>
      <c r="L549" s="5">
        <f t="shared" si="311"/>
        <v>1</v>
      </c>
      <c r="M549" s="5">
        <f t="shared" si="312"/>
        <v>2022</v>
      </c>
      <c r="N549" s="7">
        <v>285</v>
      </c>
      <c r="O549" s="7">
        <f t="shared" si="313"/>
        <v>-285</v>
      </c>
      <c r="P549" s="7">
        <f t="shared" si="297"/>
        <v>0</v>
      </c>
      <c r="Q549" s="8">
        <f t="shared" si="285"/>
        <v>958531.75</v>
      </c>
      <c r="R549" s="43" t="s">
        <v>5</v>
      </c>
      <c r="S549" s="1" t="s">
        <v>628</v>
      </c>
    </row>
    <row r="550" spans="1:19" x14ac:dyDescent="0.35">
      <c r="A550" s="4">
        <v>44587</v>
      </c>
      <c r="B550" s="5">
        <f t="shared" si="304"/>
        <v>1</v>
      </c>
      <c r="C550" s="5">
        <f t="shared" si="305"/>
        <v>2022</v>
      </c>
      <c r="D550" s="5" t="s">
        <v>579</v>
      </c>
      <c r="E550" s="5" t="s">
        <v>22</v>
      </c>
      <c r="F550" s="6" t="s">
        <v>23</v>
      </c>
      <c r="G550" s="13" t="s">
        <v>570</v>
      </c>
      <c r="H550" s="5">
        <v>5</v>
      </c>
      <c r="I550" s="5" t="s">
        <v>50</v>
      </c>
      <c r="J550" s="5">
        <v>120</v>
      </c>
      <c r="K550" s="4">
        <f t="shared" si="310"/>
        <v>44707</v>
      </c>
      <c r="L550" s="5">
        <f t="shared" si="311"/>
        <v>5</v>
      </c>
      <c r="M550" s="5">
        <f t="shared" si="312"/>
        <v>2022</v>
      </c>
      <c r="N550" s="7">
        <v>10120</v>
      </c>
      <c r="P550" s="7">
        <f t="shared" si="297"/>
        <v>10120</v>
      </c>
      <c r="Q550" s="8">
        <f t="shared" si="285"/>
        <v>968651.75</v>
      </c>
      <c r="R550" s="43" t="s">
        <v>91</v>
      </c>
      <c r="S550" s="12"/>
    </row>
    <row r="551" spans="1:19" x14ac:dyDescent="0.35">
      <c r="A551" s="4">
        <v>44587</v>
      </c>
      <c r="B551" s="5">
        <f t="shared" si="304"/>
        <v>1</v>
      </c>
      <c r="C551" s="5">
        <f t="shared" si="305"/>
        <v>2022</v>
      </c>
      <c r="D551" s="5" t="s">
        <v>579</v>
      </c>
      <c r="E551" s="5" t="s">
        <v>22</v>
      </c>
      <c r="F551" s="6" t="s">
        <v>23</v>
      </c>
      <c r="G551" s="13" t="s">
        <v>580</v>
      </c>
      <c r="H551" s="5">
        <v>1</v>
      </c>
      <c r="I551" s="5" t="s">
        <v>50</v>
      </c>
      <c r="J551" s="5">
        <v>120</v>
      </c>
      <c r="K551" s="4">
        <f t="shared" si="310"/>
        <v>44707</v>
      </c>
      <c r="L551" s="5">
        <f t="shared" si="311"/>
        <v>5</v>
      </c>
      <c r="M551" s="5">
        <f t="shared" si="312"/>
        <v>2022</v>
      </c>
      <c r="N551" s="7">
        <v>2024</v>
      </c>
      <c r="P551" s="7">
        <f t="shared" si="297"/>
        <v>2024</v>
      </c>
      <c r="Q551" s="8">
        <f t="shared" si="285"/>
        <v>970675.75</v>
      </c>
      <c r="R551" s="43" t="s">
        <v>91</v>
      </c>
      <c r="S551" s="12"/>
    </row>
    <row r="552" spans="1:19" x14ac:dyDescent="0.35">
      <c r="A552" s="4">
        <v>44587</v>
      </c>
      <c r="B552" s="5">
        <f t="shared" si="304"/>
        <v>1</v>
      </c>
      <c r="C552" s="5">
        <f t="shared" si="305"/>
        <v>2022</v>
      </c>
      <c r="D552" s="5" t="s">
        <v>579</v>
      </c>
      <c r="E552" s="5" t="s">
        <v>22</v>
      </c>
      <c r="F552" s="6" t="s">
        <v>23</v>
      </c>
      <c r="G552" s="13" t="s">
        <v>561</v>
      </c>
      <c r="H552" s="5">
        <v>5</v>
      </c>
      <c r="I552" s="5" t="s">
        <v>50</v>
      </c>
      <c r="J552" s="5">
        <v>120</v>
      </c>
      <c r="K552" s="4">
        <f t="shared" si="310"/>
        <v>44707</v>
      </c>
      <c r="L552" s="5">
        <f t="shared" si="311"/>
        <v>5</v>
      </c>
      <c r="M552" s="5">
        <f t="shared" si="312"/>
        <v>2022</v>
      </c>
      <c r="N552" s="7">
        <v>1425</v>
      </c>
      <c r="P552" s="7">
        <f t="shared" si="297"/>
        <v>1425</v>
      </c>
      <c r="Q552" s="8">
        <f t="shared" si="285"/>
        <v>972100.75</v>
      </c>
      <c r="R552" s="43" t="s">
        <v>91</v>
      </c>
      <c r="S552" s="12"/>
    </row>
    <row r="553" spans="1:19" x14ac:dyDescent="0.35">
      <c r="A553" s="4">
        <v>44587</v>
      </c>
      <c r="B553" s="5">
        <f t="shared" ref="B553:B557" si="314">MONTH(A553)</f>
        <v>1</v>
      </c>
      <c r="C553" s="5">
        <f t="shared" ref="C553:C557" si="315">YEAR(A553)</f>
        <v>2022</v>
      </c>
      <c r="D553" s="5" t="s">
        <v>579</v>
      </c>
      <c r="E553" s="5" t="s">
        <v>22</v>
      </c>
      <c r="F553" s="6" t="s">
        <v>23</v>
      </c>
      <c r="G553" s="13" t="s">
        <v>487</v>
      </c>
      <c r="H553" s="5">
        <v>3</v>
      </c>
      <c r="I553" s="5" t="s">
        <v>50</v>
      </c>
      <c r="J553" s="5">
        <v>120</v>
      </c>
      <c r="K553" s="4">
        <f t="shared" si="310"/>
        <v>44707</v>
      </c>
      <c r="L553" s="5">
        <f t="shared" si="311"/>
        <v>5</v>
      </c>
      <c r="M553" s="5">
        <f t="shared" si="312"/>
        <v>2022</v>
      </c>
      <c r="N553" s="7">
        <v>1539</v>
      </c>
      <c r="P553" s="7">
        <f t="shared" si="297"/>
        <v>1539</v>
      </c>
      <c r="Q553" s="8">
        <f t="shared" si="285"/>
        <v>973639.75</v>
      </c>
      <c r="R553" s="43" t="s">
        <v>91</v>
      </c>
      <c r="S553" s="12"/>
    </row>
    <row r="554" spans="1:19" x14ac:dyDescent="0.35">
      <c r="A554" s="4">
        <v>44602</v>
      </c>
      <c r="B554" s="5">
        <f t="shared" si="314"/>
        <v>2</v>
      </c>
      <c r="C554" s="5">
        <f t="shared" si="315"/>
        <v>2022</v>
      </c>
      <c r="D554" s="5" t="s">
        <v>611</v>
      </c>
      <c r="E554" s="5" t="s">
        <v>407</v>
      </c>
      <c r="F554" s="6" t="s">
        <v>408</v>
      </c>
      <c r="G554" s="13" t="s">
        <v>570</v>
      </c>
      <c r="H554" s="5">
        <v>2</v>
      </c>
      <c r="I554" s="5" t="s">
        <v>5</v>
      </c>
      <c r="J554" s="5">
        <v>0</v>
      </c>
      <c r="K554" s="4">
        <f t="shared" ref="K554:K557" si="316">A554+J554</f>
        <v>44602</v>
      </c>
      <c r="L554" s="5">
        <f t="shared" si="311"/>
        <v>2</v>
      </c>
      <c r="M554" s="5">
        <f t="shared" ref="M554:M557" si="317">YEAR(K554)</f>
        <v>2022</v>
      </c>
      <c r="N554" s="7">
        <v>4136</v>
      </c>
      <c r="O554" s="7">
        <f t="shared" ref="O554:O557" si="318">-N554</f>
        <v>-4136</v>
      </c>
      <c r="P554" s="7">
        <f t="shared" ref="P554:P573" si="319">SUM(N554+O554)</f>
        <v>0</v>
      </c>
      <c r="Q554" s="8">
        <f t="shared" ref="Q554:Q564" si="320">SUM(Q553+N554)</f>
        <v>977775.75</v>
      </c>
      <c r="R554" s="43" t="s">
        <v>91</v>
      </c>
      <c r="S554" s="12" t="s">
        <v>629</v>
      </c>
    </row>
    <row r="555" spans="1:19" x14ac:dyDescent="0.35">
      <c r="A555" s="4">
        <v>44602</v>
      </c>
      <c r="B555" s="5">
        <f t="shared" si="314"/>
        <v>2</v>
      </c>
      <c r="C555" s="5">
        <f t="shared" si="315"/>
        <v>2022</v>
      </c>
      <c r="D555" s="5" t="s">
        <v>611</v>
      </c>
      <c r="E555" s="5" t="s">
        <v>407</v>
      </c>
      <c r="F555" s="6" t="s">
        <v>408</v>
      </c>
      <c r="G555" s="13" t="s">
        <v>487</v>
      </c>
      <c r="H555" s="5">
        <v>3</v>
      </c>
      <c r="I555" s="5" t="s">
        <v>5</v>
      </c>
      <c r="J555" s="5">
        <v>0</v>
      </c>
      <c r="K555" s="4">
        <f t="shared" si="316"/>
        <v>44602</v>
      </c>
      <c r="L555" s="5">
        <f t="shared" si="311"/>
        <v>2</v>
      </c>
      <c r="M555" s="5">
        <f t="shared" si="317"/>
        <v>2022</v>
      </c>
      <c r="N555" s="7">
        <v>1571.4</v>
      </c>
      <c r="O555" s="7">
        <f t="shared" si="318"/>
        <v>-1571.4</v>
      </c>
      <c r="P555" s="7">
        <f t="shared" si="319"/>
        <v>0</v>
      </c>
      <c r="Q555" s="8">
        <f t="shared" si="320"/>
        <v>979347.15</v>
      </c>
      <c r="R555" s="43" t="s">
        <v>91</v>
      </c>
      <c r="S555" s="12" t="s">
        <v>629</v>
      </c>
    </row>
    <row r="556" spans="1:19" x14ac:dyDescent="0.35">
      <c r="A556" s="4">
        <v>44602</v>
      </c>
      <c r="B556" s="5">
        <f t="shared" si="314"/>
        <v>2</v>
      </c>
      <c r="C556" s="5">
        <f t="shared" si="315"/>
        <v>2022</v>
      </c>
      <c r="D556" s="5" t="s">
        <v>611</v>
      </c>
      <c r="E556" s="5" t="s">
        <v>407</v>
      </c>
      <c r="F556" s="6" t="s">
        <v>408</v>
      </c>
      <c r="G556" s="13" t="s">
        <v>17</v>
      </c>
      <c r="H556" s="5">
        <v>1</v>
      </c>
      <c r="I556" s="5" t="s">
        <v>5</v>
      </c>
      <c r="J556" s="5">
        <v>0</v>
      </c>
      <c r="K556" s="4">
        <f t="shared" si="316"/>
        <v>44602</v>
      </c>
      <c r="L556" s="5">
        <f t="shared" si="311"/>
        <v>2</v>
      </c>
      <c r="M556" s="5">
        <f t="shared" si="317"/>
        <v>2022</v>
      </c>
      <c r="N556" s="7">
        <v>105</v>
      </c>
      <c r="O556" s="7">
        <f t="shared" si="318"/>
        <v>-105</v>
      </c>
      <c r="P556" s="7">
        <f t="shared" si="319"/>
        <v>0</v>
      </c>
      <c r="Q556" s="8">
        <f t="shared" si="320"/>
        <v>979452.15</v>
      </c>
      <c r="R556" s="43" t="s">
        <v>91</v>
      </c>
      <c r="S556" s="12" t="s">
        <v>629</v>
      </c>
    </row>
    <row r="557" spans="1:19" x14ac:dyDescent="0.35">
      <c r="A557" s="4">
        <v>44602</v>
      </c>
      <c r="B557" s="5">
        <f t="shared" si="314"/>
        <v>2</v>
      </c>
      <c r="C557" s="5">
        <f t="shared" si="315"/>
        <v>2022</v>
      </c>
      <c r="D557" s="5" t="s">
        <v>611</v>
      </c>
      <c r="E557" s="5" t="s">
        <v>407</v>
      </c>
      <c r="F557" s="6" t="s">
        <v>408</v>
      </c>
      <c r="G557" s="13" t="s">
        <v>298</v>
      </c>
      <c r="H557" s="5">
        <v>2</v>
      </c>
      <c r="I557" s="5" t="s">
        <v>50</v>
      </c>
      <c r="J557" s="5">
        <v>124</v>
      </c>
      <c r="K557" s="4">
        <f t="shared" si="316"/>
        <v>44726</v>
      </c>
      <c r="L557" s="5">
        <f t="shared" si="311"/>
        <v>6</v>
      </c>
      <c r="M557" s="5">
        <f t="shared" si="317"/>
        <v>2022</v>
      </c>
      <c r="N557" s="7">
        <v>720</v>
      </c>
      <c r="O557" s="7">
        <f t="shared" si="318"/>
        <v>-720</v>
      </c>
      <c r="P557" s="7">
        <f t="shared" si="319"/>
        <v>0</v>
      </c>
      <c r="Q557" s="8">
        <f t="shared" si="320"/>
        <v>980172.15</v>
      </c>
      <c r="R557" s="43" t="s">
        <v>91</v>
      </c>
      <c r="S557" s="12" t="s">
        <v>629</v>
      </c>
    </row>
    <row r="558" spans="1:19" x14ac:dyDescent="0.35">
      <c r="A558" s="4">
        <v>44607</v>
      </c>
      <c r="B558" s="5">
        <f t="shared" ref="B558:B560" si="321">MONTH(A558)</f>
        <v>2</v>
      </c>
      <c r="C558" s="5">
        <f t="shared" ref="C558:C560" si="322">YEAR(A558)</f>
        <v>2022</v>
      </c>
      <c r="D558" s="5" t="s">
        <v>612</v>
      </c>
      <c r="E558" s="5" t="s">
        <v>22</v>
      </c>
      <c r="F558" s="6" t="s">
        <v>23</v>
      </c>
      <c r="G558" s="13" t="s">
        <v>387</v>
      </c>
      <c r="H558" s="5">
        <v>4</v>
      </c>
      <c r="I558" s="5" t="s">
        <v>50</v>
      </c>
      <c r="J558" s="5">
        <v>120</v>
      </c>
      <c r="K558" s="4">
        <f t="shared" ref="K558:K559" si="323">A558+J558</f>
        <v>44727</v>
      </c>
      <c r="L558" s="5">
        <f t="shared" si="311"/>
        <v>6</v>
      </c>
      <c r="M558" s="5">
        <f t="shared" ref="M558:M559" si="324">YEAR(K558)</f>
        <v>2022</v>
      </c>
      <c r="N558" s="7">
        <v>340</v>
      </c>
      <c r="P558" s="7">
        <f t="shared" si="319"/>
        <v>340</v>
      </c>
      <c r="Q558" s="8">
        <f t="shared" si="320"/>
        <v>980512.15</v>
      </c>
      <c r="R558" s="43" t="s">
        <v>91</v>
      </c>
      <c r="S558" s="12"/>
    </row>
    <row r="559" spans="1:19" x14ac:dyDescent="0.35">
      <c r="A559" s="4">
        <v>44607</v>
      </c>
      <c r="B559" s="5">
        <f t="shared" si="321"/>
        <v>2</v>
      </c>
      <c r="C559" s="5">
        <f t="shared" si="322"/>
        <v>2022</v>
      </c>
      <c r="D559" s="5" t="s">
        <v>612</v>
      </c>
      <c r="E559" s="5" t="s">
        <v>22</v>
      </c>
      <c r="F559" s="6" t="s">
        <v>23</v>
      </c>
      <c r="G559" s="13" t="s">
        <v>561</v>
      </c>
      <c r="H559" s="5">
        <v>4</v>
      </c>
      <c r="I559" s="5" t="s">
        <v>50</v>
      </c>
      <c r="J559" s="5">
        <v>120</v>
      </c>
      <c r="K559" s="4">
        <f t="shared" si="323"/>
        <v>44727</v>
      </c>
      <c r="L559" s="5">
        <f t="shared" si="311"/>
        <v>6</v>
      </c>
      <c r="M559" s="5">
        <f t="shared" si="324"/>
        <v>2022</v>
      </c>
      <c r="N559" s="7">
        <v>1140</v>
      </c>
      <c r="P559" s="7">
        <f t="shared" si="319"/>
        <v>1140</v>
      </c>
      <c r="Q559" s="8">
        <f t="shared" si="320"/>
        <v>981652.15</v>
      </c>
      <c r="R559" s="43" t="s">
        <v>91</v>
      </c>
      <c r="S559" s="12"/>
    </row>
    <row r="560" spans="1:19" x14ac:dyDescent="0.35">
      <c r="A560" s="4">
        <v>44609</v>
      </c>
      <c r="B560" s="5">
        <f t="shared" si="321"/>
        <v>2</v>
      </c>
      <c r="C560" s="5">
        <f t="shared" si="322"/>
        <v>2022</v>
      </c>
      <c r="D560" s="5" t="s">
        <v>613</v>
      </c>
      <c r="E560" s="5" t="s">
        <v>63</v>
      </c>
      <c r="F560" s="6" t="s">
        <v>64</v>
      </c>
      <c r="G560" s="13" t="s">
        <v>563</v>
      </c>
      <c r="H560" s="5">
        <v>6</v>
      </c>
      <c r="I560" s="5" t="s">
        <v>50</v>
      </c>
      <c r="J560" s="5">
        <v>120</v>
      </c>
      <c r="K560" s="4">
        <f t="shared" ref="K560:K564" si="325">A560+J560</f>
        <v>44729</v>
      </c>
      <c r="L560" s="5">
        <f t="shared" ref="L560:L564" si="326">MONTH(K560)</f>
        <v>6</v>
      </c>
      <c r="M560" s="5">
        <f t="shared" ref="M560:M564" si="327">YEAR(K560)</f>
        <v>2022</v>
      </c>
      <c r="N560" s="7">
        <v>11880</v>
      </c>
      <c r="P560" s="7">
        <f t="shared" si="319"/>
        <v>11880</v>
      </c>
      <c r="Q560" s="8">
        <f t="shared" si="320"/>
        <v>993532.15</v>
      </c>
      <c r="R560" s="43" t="s">
        <v>91</v>
      </c>
      <c r="S560" s="12"/>
    </row>
    <row r="561" spans="1:19" x14ac:dyDescent="0.35">
      <c r="A561" s="4">
        <v>44609</v>
      </c>
      <c r="B561" s="5">
        <f t="shared" ref="B561:B565" si="328">MONTH(A561)</f>
        <v>2</v>
      </c>
      <c r="C561" s="5">
        <f t="shared" ref="C561:C565" si="329">YEAR(A561)</f>
        <v>2022</v>
      </c>
      <c r="D561" s="5" t="s">
        <v>613</v>
      </c>
      <c r="E561" s="5" t="s">
        <v>63</v>
      </c>
      <c r="F561" s="6" t="s">
        <v>64</v>
      </c>
      <c r="G561" s="13" t="s">
        <v>623</v>
      </c>
      <c r="H561" s="5">
        <v>5</v>
      </c>
      <c r="I561" s="5" t="s">
        <v>50</v>
      </c>
      <c r="J561" s="5">
        <v>120</v>
      </c>
      <c r="K561" s="4">
        <f t="shared" si="325"/>
        <v>44729</v>
      </c>
      <c r="L561" s="5">
        <f t="shared" si="326"/>
        <v>6</v>
      </c>
      <c r="M561" s="5">
        <f t="shared" si="327"/>
        <v>2022</v>
      </c>
      <c r="N561" s="7">
        <v>1425</v>
      </c>
      <c r="P561" s="7">
        <f t="shared" si="319"/>
        <v>1425</v>
      </c>
      <c r="Q561" s="8">
        <f t="shared" si="320"/>
        <v>994957.15</v>
      </c>
      <c r="R561" s="43" t="s">
        <v>91</v>
      </c>
      <c r="S561" s="12"/>
    </row>
    <row r="562" spans="1:19" x14ac:dyDescent="0.35">
      <c r="A562" s="4">
        <v>44609</v>
      </c>
      <c r="B562" s="5">
        <f t="shared" si="328"/>
        <v>2</v>
      </c>
      <c r="C562" s="5">
        <f t="shared" si="329"/>
        <v>2022</v>
      </c>
      <c r="D562" s="5" t="s">
        <v>613</v>
      </c>
      <c r="E562" s="5" t="s">
        <v>63</v>
      </c>
      <c r="F562" s="6" t="s">
        <v>64</v>
      </c>
      <c r="G562" s="13" t="s">
        <v>66</v>
      </c>
      <c r="H562" s="5">
        <v>5</v>
      </c>
      <c r="I562" s="5" t="s">
        <v>50</v>
      </c>
      <c r="J562" s="5">
        <v>120</v>
      </c>
      <c r="K562" s="4">
        <f t="shared" si="325"/>
        <v>44729</v>
      </c>
      <c r="L562" s="5">
        <f t="shared" si="326"/>
        <v>6</v>
      </c>
      <c r="M562" s="5">
        <f t="shared" si="327"/>
        <v>2022</v>
      </c>
      <c r="N562" s="7">
        <v>275</v>
      </c>
      <c r="P562" s="7">
        <f t="shared" si="319"/>
        <v>275</v>
      </c>
      <c r="Q562" s="8">
        <f t="shared" si="320"/>
        <v>995232.15</v>
      </c>
      <c r="R562" s="43" t="s">
        <v>91</v>
      </c>
      <c r="S562" s="12"/>
    </row>
    <row r="563" spans="1:19" x14ac:dyDescent="0.35">
      <c r="A563" s="4">
        <v>44609</v>
      </c>
      <c r="B563" s="5">
        <f t="shared" si="328"/>
        <v>2</v>
      </c>
      <c r="C563" s="5">
        <f t="shared" si="329"/>
        <v>2022</v>
      </c>
      <c r="D563" s="5" t="s">
        <v>613</v>
      </c>
      <c r="E563" s="5" t="s">
        <v>63</v>
      </c>
      <c r="F563" s="6" t="s">
        <v>64</v>
      </c>
      <c r="G563" s="13" t="s">
        <v>624</v>
      </c>
      <c r="H563" s="5">
        <v>1</v>
      </c>
      <c r="I563" s="5" t="s">
        <v>50</v>
      </c>
      <c r="J563" s="5">
        <v>120</v>
      </c>
      <c r="K563" s="4">
        <f t="shared" si="325"/>
        <v>44729</v>
      </c>
      <c r="L563" s="5">
        <f t="shared" si="326"/>
        <v>6</v>
      </c>
      <c r="M563" s="5">
        <f t="shared" si="327"/>
        <v>2022</v>
      </c>
      <c r="N563" s="7">
        <v>375</v>
      </c>
      <c r="P563" s="7">
        <f t="shared" si="319"/>
        <v>375</v>
      </c>
      <c r="Q563" s="8">
        <f t="shared" si="320"/>
        <v>995607.15</v>
      </c>
      <c r="R563" s="43" t="s">
        <v>91</v>
      </c>
      <c r="S563" s="12"/>
    </row>
    <row r="564" spans="1:19" x14ac:dyDescent="0.35">
      <c r="A564" s="4">
        <v>44609</v>
      </c>
      <c r="B564" s="5">
        <f t="shared" si="328"/>
        <v>2</v>
      </c>
      <c r="C564" s="5">
        <f t="shared" si="329"/>
        <v>2022</v>
      </c>
      <c r="D564" s="5" t="s">
        <v>613</v>
      </c>
      <c r="E564" s="5" t="s">
        <v>63</v>
      </c>
      <c r="F564" s="6" t="s">
        <v>64</v>
      </c>
      <c r="G564" s="13" t="s">
        <v>243</v>
      </c>
      <c r="H564" s="5">
        <v>1</v>
      </c>
      <c r="I564" s="5" t="s">
        <v>50</v>
      </c>
      <c r="J564" s="5">
        <v>120</v>
      </c>
      <c r="K564" s="4">
        <f t="shared" si="325"/>
        <v>44729</v>
      </c>
      <c r="L564" s="5">
        <f t="shared" si="326"/>
        <v>6</v>
      </c>
      <c r="M564" s="5">
        <f t="shared" si="327"/>
        <v>2022</v>
      </c>
      <c r="N564" s="7">
        <v>440</v>
      </c>
      <c r="P564" s="7">
        <f t="shared" si="319"/>
        <v>440</v>
      </c>
      <c r="Q564" s="8">
        <f t="shared" si="320"/>
        <v>996047.15</v>
      </c>
      <c r="R564" s="43" t="s">
        <v>91</v>
      </c>
      <c r="S564" s="12"/>
    </row>
    <row r="565" spans="1:19" x14ac:dyDescent="0.35">
      <c r="A565" s="4">
        <v>44610</v>
      </c>
      <c r="B565" s="5">
        <f t="shared" si="328"/>
        <v>2</v>
      </c>
      <c r="C565" s="5">
        <f t="shared" si="329"/>
        <v>2022</v>
      </c>
      <c r="D565" s="5" t="s">
        <v>614</v>
      </c>
      <c r="E565" s="5" t="s">
        <v>61</v>
      </c>
      <c r="F565" s="6" t="s">
        <v>60</v>
      </c>
      <c r="G565" s="13" t="s">
        <v>570</v>
      </c>
      <c r="H565" s="5">
        <v>2</v>
      </c>
      <c r="I565" s="5" t="s">
        <v>51</v>
      </c>
      <c r="J565" s="5">
        <v>60</v>
      </c>
      <c r="K565" s="4">
        <f t="shared" ref="K565:K574" si="330">A565+J565</f>
        <v>44670</v>
      </c>
      <c r="L565" s="5">
        <f t="shared" ref="L565:L574" si="331">MONTH(K565)</f>
        <v>4</v>
      </c>
      <c r="M565" s="5">
        <f t="shared" ref="M565:M574" si="332">YEAR(K565)</f>
        <v>2022</v>
      </c>
      <c r="N565" s="7">
        <v>3960</v>
      </c>
      <c r="P565" s="7">
        <f t="shared" si="319"/>
        <v>3960</v>
      </c>
      <c r="Q565" s="8">
        <f t="shared" ref="Q565:Q573" si="333">SUM(Q564+N565)</f>
        <v>1000007.15</v>
      </c>
      <c r="R565" s="43" t="s">
        <v>91</v>
      </c>
      <c r="S565" s="12"/>
    </row>
    <row r="566" spans="1:19" x14ac:dyDescent="0.35">
      <c r="A566" s="4">
        <v>44610</v>
      </c>
      <c r="B566" s="5">
        <f t="shared" ref="B566:B571" si="334">MONTH(A566)</f>
        <v>2</v>
      </c>
      <c r="C566" s="5">
        <f t="shared" ref="C566:C571" si="335">YEAR(A566)</f>
        <v>2022</v>
      </c>
      <c r="D566" s="5" t="s">
        <v>614</v>
      </c>
      <c r="E566" s="5" t="s">
        <v>61</v>
      </c>
      <c r="F566" s="6" t="s">
        <v>60</v>
      </c>
      <c r="G566" s="13" t="s">
        <v>626</v>
      </c>
      <c r="H566" s="5">
        <v>1</v>
      </c>
      <c r="I566" s="5" t="s">
        <v>51</v>
      </c>
      <c r="J566" s="5">
        <v>60</v>
      </c>
      <c r="K566" s="4">
        <f t="shared" si="330"/>
        <v>44670</v>
      </c>
      <c r="L566" s="5">
        <f t="shared" si="331"/>
        <v>4</v>
      </c>
      <c r="M566" s="5">
        <f t="shared" si="332"/>
        <v>2022</v>
      </c>
      <c r="N566" s="7">
        <v>1980</v>
      </c>
      <c r="P566" s="7">
        <f t="shared" si="319"/>
        <v>1980</v>
      </c>
      <c r="Q566" s="8">
        <f t="shared" si="333"/>
        <v>1001987.15</v>
      </c>
      <c r="R566" s="43" t="s">
        <v>91</v>
      </c>
      <c r="S566" s="12"/>
    </row>
    <row r="567" spans="1:19" x14ac:dyDescent="0.35">
      <c r="A567" s="4">
        <v>44611</v>
      </c>
      <c r="B567" s="5">
        <f t="shared" si="334"/>
        <v>2</v>
      </c>
      <c r="C567" s="5">
        <f t="shared" si="335"/>
        <v>2022</v>
      </c>
      <c r="D567" s="5" t="s">
        <v>615</v>
      </c>
      <c r="E567" s="5" t="s">
        <v>19</v>
      </c>
      <c r="F567" s="6" t="s">
        <v>20</v>
      </c>
      <c r="G567" s="13" t="s">
        <v>555</v>
      </c>
      <c r="H567" s="5">
        <v>3</v>
      </c>
      <c r="I567" s="5" t="s">
        <v>72</v>
      </c>
      <c r="J567" s="5">
        <v>45</v>
      </c>
      <c r="K567" s="4">
        <f t="shared" si="330"/>
        <v>44656</v>
      </c>
      <c r="L567" s="5">
        <f t="shared" si="331"/>
        <v>4</v>
      </c>
      <c r="M567" s="5">
        <f t="shared" si="332"/>
        <v>2022</v>
      </c>
      <c r="N567" s="7">
        <v>6336</v>
      </c>
      <c r="P567" s="7">
        <f t="shared" si="319"/>
        <v>6336</v>
      </c>
      <c r="Q567" s="8">
        <f t="shared" si="333"/>
        <v>1008323.15</v>
      </c>
      <c r="R567" s="43" t="s">
        <v>91</v>
      </c>
      <c r="S567" s="12"/>
    </row>
    <row r="568" spans="1:19" x14ac:dyDescent="0.35">
      <c r="A568" s="4">
        <v>44611</v>
      </c>
      <c r="B568" s="5">
        <f t="shared" si="334"/>
        <v>2</v>
      </c>
      <c r="C568" s="5">
        <f t="shared" si="335"/>
        <v>2022</v>
      </c>
      <c r="D568" s="5" t="s">
        <v>615</v>
      </c>
      <c r="E568" s="5" t="s">
        <v>19</v>
      </c>
      <c r="F568" s="6" t="s">
        <v>20</v>
      </c>
      <c r="G568" s="13" t="s">
        <v>66</v>
      </c>
      <c r="H568" s="5">
        <v>4</v>
      </c>
      <c r="I568" s="5" t="s">
        <v>72</v>
      </c>
      <c r="J568" s="5">
        <v>45</v>
      </c>
      <c r="K568" s="4">
        <f t="shared" si="330"/>
        <v>44656</v>
      </c>
      <c r="L568" s="5">
        <f t="shared" si="331"/>
        <v>4</v>
      </c>
      <c r="M568" s="5">
        <f t="shared" si="332"/>
        <v>2022</v>
      </c>
      <c r="N568" s="7">
        <v>260</v>
      </c>
      <c r="P568" s="7">
        <f t="shared" si="319"/>
        <v>260</v>
      </c>
      <c r="Q568" s="8">
        <f t="shared" si="333"/>
        <v>1008583.15</v>
      </c>
      <c r="R568" s="43" t="s">
        <v>91</v>
      </c>
      <c r="S568" s="12"/>
    </row>
    <row r="569" spans="1:19" x14ac:dyDescent="0.35">
      <c r="A569" s="4">
        <v>44611</v>
      </c>
      <c r="B569" s="5">
        <f t="shared" si="334"/>
        <v>2</v>
      </c>
      <c r="C569" s="5">
        <f t="shared" si="335"/>
        <v>2022</v>
      </c>
      <c r="D569" s="5" t="s">
        <v>615</v>
      </c>
      <c r="E569" s="5" t="s">
        <v>19</v>
      </c>
      <c r="F569" s="6" t="s">
        <v>20</v>
      </c>
      <c r="G569" s="13" t="s">
        <v>17</v>
      </c>
      <c r="H569" s="5">
        <v>6</v>
      </c>
      <c r="I569" s="5" t="s">
        <v>72</v>
      </c>
      <c r="J569" s="5">
        <v>45</v>
      </c>
      <c r="K569" s="4">
        <f t="shared" si="330"/>
        <v>44656</v>
      </c>
      <c r="L569" s="5">
        <f t="shared" si="331"/>
        <v>4</v>
      </c>
      <c r="M569" s="5">
        <f t="shared" si="332"/>
        <v>2022</v>
      </c>
      <c r="N569" s="7">
        <v>630</v>
      </c>
      <c r="P569" s="7">
        <f t="shared" si="319"/>
        <v>630</v>
      </c>
      <c r="Q569" s="8">
        <f t="shared" si="333"/>
        <v>1009213.15</v>
      </c>
      <c r="R569" s="43" t="s">
        <v>91</v>
      </c>
      <c r="S569" s="12"/>
    </row>
    <row r="570" spans="1:19" x14ac:dyDescent="0.35">
      <c r="A570" s="4">
        <v>44611</v>
      </c>
      <c r="B570" s="5">
        <f t="shared" si="334"/>
        <v>2</v>
      </c>
      <c r="C570" s="5">
        <f t="shared" si="335"/>
        <v>2022</v>
      </c>
      <c r="D570" s="5" t="s">
        <v>615</v>
      </c>
      <c r="E570" s="5" t="s">
        <v>19</v>
      </c>
      <c r="F570" s="6" t="s">
        <v>20</v>
      </c>
      <c r="G570" s="13" t="s">
        <v>183</v>
      </c>
      <c r="H570" s="5">
        <v>1</v>
      </c>
      <c r="I570" s="5" t="s">
        <v>72</v>
      </c>
      <c r="J570" s="5">
        <v>45</v>
      </c>
      <c r="K570" s="4">
        <f t="shared" si="330"/>
        <v>44656</v>
      </c>
      <c r="L570" s="5">
        <f t="shared" si="331"/>
        <v>4</v>
      </c>
      <c r="M570" s="5">
        <f t="shared" si="332"/>
        <v>2022</v>
      </c>
      <c r="N570" s="7">
        <v>45</v>
      </c>
      <c r="P570" s="7">
        <f t="shared" si="319"/>
        <v>45</v>
      </c>
      <c r="Q570" s="8">
        <f t="shared" si="333"/>
        <v>1009258.15</v>
      </c>
      <c r="R570" s="43" t="s">
        <v>91</v>
      </c>
      <c r="S570" s="12"/>
    </row>
    <row r="571" spans="1:19" x14ac:dyDescent="0.35">
      <c r="A571" s="4">
        <v>44613</v>
      </c>
      <c r="B571" s="5">
        <f t="shared" si="334"/>
        <v>2</v>
      </c>
      <c r="C571" s="5">
        <f t="shared" si="335"/>
        <v>2022</v>
      </c>
      <c r="D571" s="5" t="s">
        <v>616</v>
      </c>
      <c r="E571" s="5" t="s">
        <v>483</v>
      </c>
      <c r="F571" s="6" t="s">
        <v>500</v>
      </c>
      <c r="G571" s="13" t="s">
        <v>555</v>
      </c>
      <c r="H571" s="5">
        <v>2</v>
      </c>
      <c r="I571" s="5" t="s">
        <v>5</v>
      </c>
      <c r="J571" s="5">
        <v>0</v>
      </c>
      <c r="K571" s="4">
        <f t="shared" si="330"/>
        <v>44613</v>
      </c>
      <c r="L571" s="5">
        <f t="shared" si="331"/>
        <v>2</v>
      </c>
      <c r="M571" s="5">
        <f t="shared" si="332"/>
        <v>2022</v>
      </c>
      <c r="N571" s="7">
        <v>3960</v>
      </c>
      <c r="P571" s="7">
        <f t="shared" si="319"/>
        <v>3960</v>
      </c>
      <c r="Q571" s="8">
        <f t="shared" si="333"/>
        <v>1013218.15</v>
      </c>
      <c r="R571" s="43" t="s">
        <v>5</v>
      </c>
      <c r="S571" s="12"/>
    </row>
    <row r="572" spans="1:19" x14ac:dyDescent="0.35">
      <c r="A572" s="4">
        <v>44613</v>
      </c>
      <c r="B572" s="5">
        <f t="shared" ref="B572" si="336">MONTH(A572)</f>
        <v>2</v>
      </c>
      <c r="C572" s="5">
        <f t="shared" ref="C572" si="337">YEAR(A572)</f>
        <v>2022</v>
      </c>
      <c r="D572" s="5" t="s">
        <v>616</v>
      </c>
      <c r="E572" s="5" t="s">
        <v>483</v>
      </c>
      <c r="F572" s="6" t="s">
        <v>500</v>
      </c>
      <c r="G572" s="13" t="s">
        <v>623</v>
      </c>
      <c r="H572" s="5">
        <v>6</v>
      </c>
      <c r="I572" s="5" t="s">
        <v>5</v>
      </c>
      <c r="J572" s="5">
        <v>0</v>
      </c>
      <c r="K572" s="4">
        <f t="shared" si="330"/>
        <v>44613</v>
      </c>
      <c r="L572" s="5">
        <f t="shared" si="331"/>
        <v>2</v>
      </c>
      <c r="M572" s="5">
        <f t="shared" si="332"/>
        <v>2022</v>
      </c>
      <c r="N572" s="7">
        <v>1692</v>
      </c>
      <c r="P572" s="7">
        <f t="shared" si="319"/>
        <v>1692</v>
      </c>
      <c r="Q572" s="8">
        <f t="shared" si="333"/>
        <v>1014910.15</v>
      </c>
      <c r="R572" s="43" t="s">
        <v>5</v>
      </c>
      <c r="S572" s="12"/>
    </row>
    <row r="573" spans="1:19" x14ac:dyDescent="0.35">
      <c r="A573" s="4">
        <v>44613</v>
      </c>
      <c r="B573" s="5">
        <f t="shared" ref="B573:B579" si="338">MONTH(A573)</f>
        <v>2</v>
      </c>
      <c r="C573" s="5">
        <f t="shared" ref="C573:C579" si="339">YEAR(A573)</f>
        <v>2022</v>
      </c>
      <c r="D573" s="5" t="s">
        <v>616</v>
      </c>
      <c r="E573" s="5" t="s">
        <v>483</v>
      </c>
      <c r="F573" s="6" t="s">
        <v>500</v>
      </c>
      <c r="G573" s="13" t="s">
        <v>387</v>
      </c>
      <c r="H573" s="5">
        <v>2</v>
      </c>
      <c r="I573" s="5" t="s">
        <v>5</v>
      </c>
      <c r="J573" s="5">
        <v>0</v>
      </c>
      <c r="K573" s="4">
        <f t="shared" si="330"/>
        <v>44613</v>
      </c>
      <c r="L573" s="5">
        <f t="shared" si="331"/>
        <v>2</v>
      </c>
      <c r="M573" s="5">
        <f t="shared" si="332"/>
        <v>2022</v>
      </c>
      <c r="N573" s="7">
        <v>170</v>
      </c>
      <c r="P573" s="7">
        <f t="shared" si="319"/>
        <v>170</v>
      </c>
      <c r="Q573" s="8">
        <f t="shared" si="333"/>
        <v>1015080.15</v>
      </c>
      <c r="R573" s="43" t="s">
        <v>5</v>
      </c>
      <c r="S573" s="12"/>
    </row>
    <row r="574" spans="1:19" x14ac:dyDescent="0.35">
      <c r="A574" s="4">
        <v>44613</v>
      </c>
      <c r="B574" s="5">
        <f t="shared" si="338"/>
        <v>2</v>
      </c>
      <c r="C574" s="5">
        <f t="shared" si="339"/>
        <v>2022</v>
      </c>
      <c r="D574" s="5" t="s">
        <v>617</v>
      </c>
      <c r="E574" s="5" t="s">
        <v>42</v>
      </c>
      <c r="F574" s="6" t="s">
        <v>43</v>
      </c>
      <c r="G574" s="13" t="s">
        <v>627</v>
      </c>
      <c r="H574" s="5">
        <v>1</v>
      </c>
      <c r="I574" s="5" t="s">
        <v>5</v>
      </c>
      <c r="J574" s="5">
        <v>0</v>
      </c>
      <c r="K574" s="4">
        <f t="shared" si="330"/>
        <v>44613</v>
      </c>
      <c r="L574" s="5">
        <f t="shared" si="331"/>
        <v>2</v>
      </c>
      <c r="M574" s="5">
        <f t="shared" si="332"/>
        <v>2022</v>
      </c>
      <c r="N574" s="7">
        <v>175</v>
      </c>
      <c r="P574" s="7">
        <f t="shared" ref="P574:P588" si="340">SUM(N574+O574)</f>
        <v>175</v>
      </c>
      <c r="Q574" s="8">
        <f t="shared" ref="Q574:Q580" si="341">SUM(Q573+N574)</f>
        <v>1015255.15</v>
      </c>
      <c r="R574" s="43" t="s">
        <v>5</v>
      </c>
      <c r="S574" s="12"/>
    </row>
    <row r="575" spans="1:19" x14ac:dyDescent="0.35">
      <c r="A575" s="4">
        <v>44614</v>
      </c>
      <c r="B575" s="5">
        <f t="shared" si="338"/>
        <v>2</v>
      </c>
      <c r="C575" s="5">
        <f t="shared" si="339"/>
        <v>2022</v>
      </c>
      <c r="D575" s="5" t="s">
        <v>618</v>
      </c>
      <c r="E575" s="5" t="s">
        <v>407</v>
      </c>
      <c r="F575" s="6" t="s">
        <v>408</v>
      </c>
      <c r="G575" s="122" t="s">
        <v>570</v>
      </c>
      <c r="H575" s="121">
        <v>2</v>
      </c>
      <c r="I575" s="5" t="s">
        <v>5</v>
      </c>
      <c r="J575" s="5">
        <v>0</v>
      </c>
      <c r="K575" s="4">
        <f t="shared" ref="K575:K585" si="342">A575+J575</f>
        <v>44614</v>
      </c>
      <c r="L575" s="5">
        <f t="shared" ref="L575:L585" si="343">MONTH(K575)</f>
        <v>2</v>
      </c>
      <c r="M575" s="5">
        <f t="shared" ref="M575:M585" si="344">YEAR(K575)</f>
        <v>2022</v>
      </c>
      <c r="N575" s="7">
        <v>4136</v>
      </c>
      <c r="O575" s="7">
        <f t="shared" ref="O575:O580" si="345">-N575</f>
        <v>-4136</v>
      </c>
      <c r="P575" s="7">
        <f t="shared" si="340"/>
        <v>0</v>
      </c>
      <c r="Q575" s="8">
        <f t="shared" si="341"/>
        <v>1019391.15</v>
      </c>
      <c r="R575" s="43" t="s">
        <v>5</v>
      </c>
      <c r="S575" s="12" t="s">
        <v>630</v>
      </c>
    </row>
    <row r="576" spans="1:19" x14ac:dyDescent="0.35">
      <c r="A576" s="4">
        <v>44614</v>
      </c>
      <c r="B576" s="5">
        <f t="shared" si="338"/>
        <v>2</v>
      </c>
      <c r="C576" s="5">
        <f t="shared" si="339"/>
        <v>2022</v>
      </c>
      <c r="D576" s="5" t="s">
        <v>618</v>
      </c>
      <c r="E576" s="5" t="s">
        <v>407</v>
      </c>
      <c r="F576" s="6" t="s">
        <v>408</v>
      </c>
      <c r="G576" s="123" t="s">
        <v>487</v>
      </c>
      <c r="H576" s="121">
        <v>1</v>
      </c>
      <c r="I576" s="5" t="s">
        <v>5</v>
      </c>
      <c r="J576" s="5">
        <v>0</v>
      </c>
      <c r="K576" s="4">
        <f t="shared" si="342"/>
        <v>44614</v>
      </c>
      <c r="L576" s="5">
        <f t="shared" si="343"/>
        <v>2</v>
      </c>
      <c r="M576" s="5">
        <f t="shared" si="344"/>
        <v>2022</v>
      </c>
      <c r="N576" s="7">
        <v>523.79999999999995</v>
      </c>
      <c r="O576" s="7">
        <f t="shared" si="345"/>
        <v>-523.79999999999995</v>
      </c>
      <c r="P576" s="7">
        <f t="shared" si="340"/>
        <v>0</v>
      </c>
      <c r="Q576" s="8">
        <f t="shared" si="341"/>
        <v>1019914.9500000001</v>
      </c>
      <c r="R576" s="43" t="s">
        <v>5</v>
      </c>
      <c r="S576" s="12" t="s">
        <v>630</v>
      </c>
    </row>
    <row r="577" spans="1:19" x14ac:dyDescent="0.35">
      <c r="A577" s="4">
        <v>44614</v>
      </c>
      <c r="B577" s="5">
        <f t="shared" si="338"/>
        <v>2</v>
      </c>
      <c r="C577" s="5">
        <f t="shared" si="339"/>
        <v>2022</v>
      </c>
      <c r="D577" s="5" t="s">
        <v>618</v>
      </c>
      <c r="E577" s="5" t="s">
        <v>407</v>
      </c>
      <c r="F577" s="6" t="s">
        <v>408</v>
      </c>
      <c r="G577" s="123" t="s">
        <v>576</v>
      </c>
      <c r="H577" s="121">
        <v>1</v>
      </c>
      <c r="I577" s="5" t="s">
        <v>5</v>
      </c>
      <c r="J577" s="5">
        <v>0</v>
      </c>
      <c r="K577" s="4">
        <f t="shared" si="342"/>
        <v>44614</v>
      </c>
      <c r="L577" s="5">
        <f t="shared" si="343"/>
        <v>2</v>
      </c>
      <c r="M577" s="5">
        <f t="shared" si="344"/>
        <v>2022</v>
      </c>
      <c r="N577" s="7">
        <v>105</v>
      </c>
      <c r="O577" s="7">
        <f t="shared" si="345"/>
        <v>-105</v>
      </c>
      <c r="P577" s="7">
        <f t="shared" si="340"/>
        <v>0</v>
      </c>
      <c r="Q577" s="8">
        <f t="shared" si="341"/>
        <v>1020019.9500000001</v>
      </c>
      <c r="R577" s="43" t="s">
        <v>5</v>
      </c>
      <c r="S577" s="12" t="s">
        <v>630</v>
      </c>
    </row>
    <row r="578" spans="1:19" x14ac:dyDescent="0.35">
      <c r="A578" s="4">
        <v>44614</v>
      </c>
      <c r="B578" s="5">
        <f t="shared" si="338"/>
        <v>2</v>
      </c>
      <c r="C578" s="5">
        <f t="shared" si="339"/>
        <v>2022</v>
      </c>
      <c r="D578" s="5" t="s">
        <v>618</v>
      </c>
      <c r="E578" s="5" t="s">
        <v>407</v>
      </c>
      <c r="F578" s="6" t="s">
        <v>408</v>
      </c>
      <c r="G578" s="123" t="s">
        <v>298</v>
      </c>
      <c r="H578" s="121">
        <v>1</v>
      </c>
      <c r="I578" s="5" t="s">
        <v>5</v>
      </c>
      <c r="J578" s="5">
        <v>0</v>
      </c>
      <c r="K578" s="4">
        <f t="shared" si="342"/>
        <v>44614</v>
      </c>
      <c r="L578" s="5">
        <f t="shared" si="343"/>
        <v>2</v>
      </c>
      <c r="M578" s="5">
        <f t="shared" si="344"/>
        <v>2022</v>
      </c>
      <c r="N578" s="7">
        <v>360</v>
      </c>
      <c r="O578" s="7">
        <f t="shared" si="345"/>
        <v>-360</v>
      </c>
      <c r="P578" s="7">
        <f t="shared" si="340"/>
        <v>0</v>
      </c>
      <c r="Q578" s="8">
        <f t="shared" si="341"/>
        <v>1020379.9500000001</v>
      </c>
      <c r="R578" s="43" t="s">
        <v>5</v>
      </c>
      <c r="S578" s="12" t="s">
        <v>630</v>
      </c>
    </row>
    <row r="579" spans="1:19" x14ac:dyDescent="0.35">
      <c r="A579" s="4">
        <v>44614</v>
      </c>
      <c r="B579" s="5">
        <f t="shared" si="338"/>
        <v>2</v>
      </c>
      <c r="C579" s="5">
        <f t="shared" si="339"/>
        <v>2022</v>
      </c>
      <c r="D579" s="5" t="s">
        <v>618</v>
      </c>
      <c r="E579" s="5" t="s">
        <v>407</v>
      </c>
      <c r="F579" s="6" t="s">
        <v>408</v>
      </c>
      <c r="G579" s="123" t="s">
        <v>66</v>
      </c>
      <c r="H579" s="121">
        <v>5</v>
      </c>
      <c r="I579" s="5" t="s">
        <v>5</v>
      </c>
      <c r="J579" s="5">
        <v>0</v>
      </c>
      <c r="K579" s="4">
        <f t="shared" si="342"/>
        <v>44614</v>
      </c>
      <c r="L579" s="5">
        <f t="shared" si="343"/>
        <v>2</v>
      </c>
      <c r="M579" s="5">
        <f t="shared" si="344"/>
        <v>2022</v>
      </c>
      <c r="N579" s="7">
        <v>312.5</v>
      </c>
      <c r="O579" s="7">
        <f t="shared" si="345"/>
        <v>-312.5</v>
      </c>
      <c r="P579" s="7">
        <f t="shared" si="340"/>
        <v>0</v>
      </c>
      <c r="Q579" s="8">
        <f t="shared" si="341"/>
        <v>1020692.4500000001</v>
      </c>
      <c r="R579" s="43" t="s">
        <v>5</v>
      </c>
      <c r="S579" s="12" t="s">
        <v>630</v>
      </c>
    </row>
    <row r="580" spans="1:19" x14ac:dyDescent="0.35">
      <c r="A580" s="4">
        <v>44614</v>
      </c>
      <c r="B580" s="5">
        <f t="shared" ref="B580:B581" si="346">MONTH(A580)</f>
        <v>2</v>
      </c>
      <c r="C580" s="5">
        <f t="shared" ref="C580:C581" si="347">YEAR(A580)</f>
        <v>2022</v>
      </c>
      <c r="D580" s="5" t="s">
        <v>618</v>
      </c>
      <c r="E580" s="5" t="s">
        <v>407</v>
      </c>
      <c r="F580" s="6" t="s">
        <v>408</v>
      </c>
      <c r="G580" s="123" t="s">
        <v>243</v>
      </c>
      <c r="H580" s="121">
        <v>1</v>
      </c>
      <c r="I580" s="5" t="s">
        <v>5</v>
      </c>
      <c r="J580" s="5">
        <v>0</v>
      </c>
      <c r="K580" s="4">
        <f t="shared" si="342"/>
        <v>44614</v>
      </c>
      <c r="L580" s="5">
        <f t="shared" si="343"/>
        <v>2</v>
      </c>
      <c r="M580" s="5">
        <f t="shared" si="344"/>
        <v>2022</v>
      </c>
      <c r="N580" s="7">
        <v>440</v>
      </c>
      <c r="O580" s="7">
        <f t="shared" si="345"/>
        <v>-440</v>
      </c>
      <c r="P580" s="7">
        <f t="shared" si="340"/>
        <v>0</v>
      </c>
      <c r="Q580" s="8">
        <f t="shared" si="341"/>
        <v>1021132.4500000001</v>
      </c>
      <c r="R580" s="43" t="s">
        <v>5</v>
      </c>
      <c r="S580" s="12" t="s">
        <v>630</v>
      </c>
    </row>
    <row r="581" spans="1:19" x14ac:dyDescent="0.35">
      <c r="A581" s="4">
        <v>44616</v>
      </c>
      <c r="B581" s="5">
        <f t="shared" si="346"/>
        <v>2</v>
      </c>
      <c r="C581" s="5">
        <f t="shared" si="347"/>
        <v>2022</v>
      </c>
      <c r="D581" s="5" t="s">
        <v>619</v>
      </c>
      <c r="E581" s="5" t="s">
        <v>416</v>
      </c>
      <c r="F581" s="6" t="s">
        <v>417</v>
      </c>
      <c r="G581" s="13" t="s">
        <v>555</v>
      </c>
      <c r="H581" s="5">
        <v>2</v>
      </c>
      <c r="I581" s="5" t="s">
        <v>5</v>
      </c>
      <c r="J581" s="5">
        <v>0</v>
      </c>
      <c r="K581" s="4">
        <f t="shared" si="342"/>
        <v>44616</v>
      </c>
      <c r="L581" s="5">
        <f t="shared" si="343"/>
        <v>2</v>
      </c>
      <c r="M581" s="5">
        <f t="shared" si="344"/>
        <v>2022</v>
      </c>
      <c r="N581" s="7">
        <v>4180</v>
      </c>
      <c r="P581" s="7">
        <f t="shared" si="340"/>
        <v>4180</v>
      </c>
      <c r="Q581" s="8">
        <f t="shared" ref="Q581:Q588" si="348">SUM(Q580+N581)</f>
        <v>1025312.4500000001</v>
      </c>
      <c r="R581" s="43" t="s">
        <v>5</v>
      </c>
      <c r="S581" s="12"/>
    </row>
    <row r="582" spans="1:19" x14ac:dyDescent="0.35">
      <c r="A582" s="4">
        <v>44616</v>
      </c>
      <c r="B582" s="5">
        <f t="shared" ref="B582:B586" si="349">MONTH(A582)</f>
        <v>2</v>
      </c>
      <c r="C582" s="5">
        <f t="shared" ref="C582:C586" si="350">YEAR(A582)</f>
        <v>2022</v>
      </c>
      <c r="D582" s="5" t="s">
        <v>619</v>
      </c>
      <c r="E582" s="5" t="s">
        <v>416</v>
      </c>
      <c r="F582" s="6" t="s">
        <v>417</v>
      </c>
      <c r="G582" s="13" t="s">
        <v>570</v>
      </c>
      <c r="H582" s="5">
        <v>1</v>
      </c>
      <c r="I582" s="5" t="s">
        <v>5</v>
      </c>
      <c r="J582" s="5">
        <v>0</v>
      </c>
      <c r="K582" s="4">
        <f t="shared" si="342"/>
        <v>44616</v>
      </c>
      <c r="L582" s="5">
        <f t="shared" si="343"/>
        <v>2</v>
      </c>
      <c r="M582" s="5">
        <f t="shared" si="344"/>
        <v>2022</v>
      </c>
      <c r="N582" s="7">
        <v>2090</v>
      </c>
      <c r="P582" s="7">
        <f t="shared" si="340"/>
        <v>2090</v>
      </c>
      <c r="Q582" s="8">
        <f t="shared" si="348"/>
        <v>1027402.4500000001</v>
      </c>
      <c r="R582" s="43" t="s">
        <v>5</v>
      </c>
      <c r="S582" s="12"/>
    </row>
    <row r="583" spans="1:19" x14ac:dyDescent="0.35">
      <c r="A583" s="4">
        <v>44616</v>
      </c>
      <c r="B583" s="5">
        <f t="shared" si="349"/>
        <v>2</v>
      </c>
      <c r="C583" s="5">
        <f t="shared" si="350"/>
        <v>2022</v>
      </c>
      <c r="D583" s="5" t="s">
        <v>619</v>
      </c>
      <c r="E583" s="5" t="s">
        <v>416</v>
      </c>
      <c r="F583" s="6" t="s">
        <v>417</v>
      </c>
      <c r="G583" s="13" t="s">
        <v>566</v>
      </c>
      <c r="H583" s="5">
        <v>1</v>
      </c>
      <c r="I583" s="5" t="s">
        <v>5</v>
      </c>
      <c r="J583" s="5">
        <v>0</v>
      </c>
      <c r="K583" s="4">
        <f t="shared" si="342"/>
        <v>44616</v>
      </c>
      <c r="L583" s="5">
        <f t="shared" si="343"/>
        <v>2</v>
      </c>
      <c r="M583" s="5">
        <f t="shared" si="344"/>
        <v>2022</v>
      </c>
      <c r="N583" s="7">
        <v>351</v>
      </c>
      <c r="P583" s="7">
        <f t="shared" si="340"/>
        <v>351</v>
      </c>
      <c r="Q583" s="8">
        <f t="shared" si="348"/>
        <v>1027753.4500000001</v>
      </c>
      <c r="R583" s="43" t="s">
        <v>5</v>
      </c>
      <c r="S583" s="12"/>
    </row>
    <row r="584" spans="1:19" x14ac:dyDescent="0.35">
      <c r="A584" s="4">
        <v>44616</v>
      </c>
      <c r="B584" s="5">
        <f t="shared" si="349"/>
        <v>2</v>
      </c>
      <c r="C584" s="5">
        <f t="shared" si="350"/>
        <v>2022</v>
      </c>
      <c r="D584" s="5" t="s">
        <v>619</v>
      </c>
      <c r="E584" s="5" t="s">
        <v>416</v>
      </c>
      <c r="F584" s="6" t="s">
        <v>417</v>
      </c>
      <c r="G584" s="13" t="s">
        <v>437</v>
      </c>
      <c r="H584" s="5">
        <v>1</v>
      </c>
      <c r="I584" s="5" t="s">
        <v>5</v>
      </c>
      <c r="J584" s="5">
        <v>0</v>
      </c>
      <c r="K584" s="4">
        <f t="shared" si="342"/>
        <v>44616</v>
      </c>
      <c r="L584" s="5">
        <f t="shared" si="343"/>
        <v>2</v>
      </c>
      <c r="M584" s="5">
        <f t="shared" si="344"/>
        <v>2022</v>
      </c>
      <c r="N584" s="7">
        <v>1000</v>
      </c>
      <c r="P584" s="7">
        <f t="shared" si="340"/>
        <v>1000</v>
      </c>
      <c r="Q584" s="8">
        <f t="shared" si="348"/>
        <v>1028753.4500000001</v>
      </c>
      <c r="R584" s="43" t="s">
        <v>5</v>
      </c>
      <c r="S584" s="12"/>
    </row>
    <row r="585" spans="1:19" x14ac:dyDescent="0.35">
      <c r="A585" s="4">
        <v>44616</v>
      </c>
      <c r="B585" s="5">
        <f t="shared" si="349"/>
        <v>2</v>
      </c>
      <c r="C585" s="5">
        <f t="shared" si="350"/>
        <v>2022</v>
      </c>
      <c r="D585" s="5" t="s">
        <v>619</v>
      </c>
      <c r="E585" s="5" t="s">
        <v>416</v>
      </c>
      <c r="F585" s="6" t="s">
        <v>417</v>
      </c>
      <c r="G585" s="13" t="s">
        <v>387</v>
      </c>
      <c r="H585" s="5">
        <v>4</v>
      </c>
      <c r="I585" s="5" t="s">
        <v>5</v>
      </c>
      <c r="J585" s="5">
        <v>0</v>
      </c>
      <c r="K585" s="4">
        <f t="shared" si="342"/>
        <v>44616</v>
      </c>
      <c r="L585" s="5">
        <f t="shared" si="343"/>
        <v>2</v>
      </c>
      <c r="M585" s="5">
        <f t="shared" si="344"/>
        <v>2022</v>
      </c>
      <c r="N585" s="7">
        <v>340</v>
      </c>
      <c r="P585" s="7">
        <f t="shared" si="340"/>
        <v>340</v>
      </c>
      <c r="Q585" s="8">
        <f t="shared" si="348"/>
        <v>1029093.4500000001</v>
      </c>
      <c r="R585" s="43" t="s">
        <v>5</v>
      </c>
      <c r="S585" s="12"/>
    </row>
    <row r="586" spans="1:19" x14ac:dyDescent="0.35">
      <c r="A586" s="4">
        <v>44618</v>
      </c>
      <c r="B586" s="5">
        <f t="shared" si="349"/>
        <v>2</v>
      </c>
      <c r="C586" s="5">
        <f t="shared" si="350"/>
        <v>2022</v>
      </c>
      <c r="D586" s="5" t="s">
        <v>620</v>
      </c>
      <c r="E586" s="5" t="s">
        <v>416</v>
      </c>
      <c r="F586" s="6" t="s">
        <v>417</v>
      </c>
      <c r="G586" s="13" t="s">
        <v>555</v>
      </c>
      <c r="H586" s="5">
        <v>1</v>
      </c>
      <c r="I586" s="5" t="s">
        <v>5</v>
      </c>
      <c r="J586" s="5">
        <v>1</v>
      </c>
      <c r="K586" s="4">
        <f t="shared" ref="K586:K587" si="351">A586+J586</f>
        <v>44619</v>
      </c>
      <c r="L586" s="5">
        <f t="shared" ref="L586:L587" si="352">MONTH(K586)</f>
        <v>2</v>
      </c>
      <c r="M586" s="5">
        <f t="shared" ref="M586:M587" si="353">YEAR(K586)</f>
        <v>2022</v>
      </c>
      <c r="N586" s="7">
        <v>2090</v>
      </c>
      <c r="P586" s="7">
        <f t="shared" si="340"/>
        <v>2090</v>
      </c>
      <c r="Q586" s="8">
        <f t="shared" si="348"/>
        <v>1031183.4500000001</v>
      </c>
      <c r="R586" s="43" t="s">
        <v>5</v>
      </c>
      <c r="S586" s="12"/>
    </row>
    <row r="587" spans="1:19" x14ac:dyDescent="0.35">
      <c r="A587" s="4">
        <v>44618</v>
      </c>
      <c r="B587" s="5">
        <f t="shared" ref="B587" si="354">MONTH(A587)</f>
        <v>2</v>
      </c>
      <c r="C587" s="5">
        <f t="shared" ref="C587" si="355">YEAR(A587)</f>
        <v>2022</v>
      </c>
      <c r="D587" s="5" t="s">
        <v>620</v>
      </c>
      <c r="E587" s="5" t="s">
        <v>416</v>
      </c>
      <c r="F587" s="6" t="s">
        <v>417</v>
      </c>
      <c r="G587" s="13" t="s">
        <v>565</v>
      </c>
      <c r="H587" s="5">
        <v>1</v>
      </c>
      <c r="I587" s="5" t="s">
        <v>5</v>
      </c>
      <c r="J587" s="5">
        <v>2</v>
      </c>
      <c r="K587" s="4">
        <f t="shared" si="351"/>
        <v>44620</v>
      </c>
      <c r="L587" s="5">
        <f t="shared" si="352"/>
        <v>2</v>
      </c>
      <c r="M587" s="5">
        <f t="shared" si="353"/>
        <v>2022</v>
      </c>
      <c r="N587" s="7">
        <v>588</v>
      </c>
      <c r="P587" s="7">
        <f t="shared" si="340"/>
        <v>588</v>
      </c>
      <c r="Q587" s="8">
        <f t="shared" si="348"/>
        <v>1031771.4500000001</v>
      </c>
      <c r="R587" s="43" t="s">
        <v>5</v>
      </c>
      <c r="S587" s="12"/>
    </row>
    <row r="588" spans="1:19" x14ac:dyDescent="0.35">
      <c r="A588" s="4">
        <v>44618</v>
      </c>
      <c r="B588" s="5">
        <f t="shared" ref="B588" si="356">MONTH(A588)</f>
        <v>2</v>
      </c>
      <c r="C588" s="5">
        <f t="shared" ref="C588" si="357">YEAR(A588)</f>
        <v>2022</v>
      </c>
      <c r="D588" s="5" t="s">
        <v>621</v>
      </c>
      <c r="E588" s="5" t="s">
        <v>19</v>
      </c>
      <c r="F588" s="6" t="s">
        <v>20</v>
      </c>
      <c r="G588" s="13" t="s">
        <v>561</v>
      </c>
      <c r="H588" s="5">
        <v>1</v>
      </c>
      <c r="I588" s="5" t="s">
        <v>72</v>
      </c>
      <c r="J588" s="5">
        <v>45</v>
      </c>
      <c r="K588" s="4">
        <f t="shared" ref="K588" si="358">A588+J588</f>
        <v>44663</v>
      </c>
      <c r="L588" s="5">
        <f t="shared" ref="L588" si="359">MONTH(K588)</f>
        <v>4</v>
      </c>
      <c r="M588" s="5">
        <f t="shared" ref="M588" si="360">YEAR(K588)</f>
        <v>2022</v>
      </c>
      <c r="N588" s="7">
        <v>315</v>
      </c>
      <c r="P588" s="7">
        <f t="shared" si="340"/>
        <v>315</v>
      </c>
      <c r="Q588" s="8">
        <f t="shared" si="348"/>
        <v>1032086.4500000001</v>
      </c>
      <c r="R588" s="43" t="s">
        <v>5</v>
      </c>
      <c r="S588" s="12"/>
    </row>
    <row r="589" spans="1:19" x14ac:dyDescent="0.35">
      <c r="A589" s="4"/>
      <c r="B589" s="5"/>
      <c r="C589" s="5"/>
      <c r="K589" s="4"/>
      <c r="Q589" s="8"/>
      <c r="R589" s="43"/>
      <c r="S589" s="12"/>
    </row>
    <row r="590" spans="1:19" x14ac:dyDescent="0.35">
      <c r="A590" s="4"/>
      <c r="B590" s="5"/>
      <c r="C590" s="5"/>
      <c r="K590" s="4"/>
      <c r="Q590" s="8"/>
      <c r="R590" s="43"/>
      <c r="S590" s="12"/>
    </row>
    <row r="591" spans="1:19" x14ac:dyDescent="0.35">
      <c r="A591" s="4"/>
      <c r="B591" s="5"/>
      <c r="C591" s="5"/>
      <c r="K591" s="4"/>
      <c r="Q591" s="8"/>
      <c r="R591" s="43"/>
      <c r="S591" s="12"/>
    </row>
    <row r="592" spans="1:19" x14ac:dyDescent="0.35">
      <c r="A592" s="4"/>
      <c r="B592" s="5"/>
      <c r="C592" s="5"/>
      <c r="K592" s="4"/>
      <c r="Q592" s="8"/>
      <c r="R592" s="43"/>
      <c r="S592" s="12"/>
    </row>
    <row r="593" spans="1:19" x14ac:dyDescent="0.35">
      <c r="A593" s="4"/>
      <c r="B593" s="5"/>
      <c r="C593" s="5"/>
      <c r="K593" s="4"/>
      <c r="Q593" s="8"/>
      <c r="R593" s="43"/>
      <c r="S593" s="12"/>
    </row>
    <row r="594" spans="1:19" x14ac:dyDescent="0.35">
      <c r="A594" s="4"/>
      <c r="B594" s="5"/>
      <c r="C594" s="5"/>
      <c r="K594" s="4"/>
      <c r="Q594" s="62"/>
      <c r="R594" s="43"/>
      <c r="S594" s="12"/>
    </row>
    <row r="595" spans="1:19" x14ac:dyDescent="0.35">
      <c r="K595" s="4"/>
      <c r="L595" s="19"/>
      <c r="M595" s="19"/>
      <c r="Q595" s="62"/>
      <c r="R595" s="43"/>
      <c r="S595" s="12"/>
    </row>
    <row r="596" spans="1:19" x14ac:dyDescent="0.35">
      <c r="K596" s="13" t="s">
        <v>199</v>
      </c>
      <c r="N596" s="37">
        <f>SUM(N2:N595)</f>
        <v>1032086.4500000001</v>
      </c>
      <c r="O596" s="39">
        <f>SUM(O2:O595)</f>
        <v>-787298.85000000009</v>
      </c>
      <c r="P596" s="41">
        <f>SUM(P2:P595)</f>
        <v>244787.6</v>
      </c>
      <c r="Q596" s="63">
        <f>SUM(N596+O596)</f>
        <v>244787.59999999998</v>
      </c>
    </row>
    <row r="597" spans="1:19" x14ac:dyDescent="0.35">
      <c r="N597" s="38" t="s">
        <v>202</v>
      </c>
      <c r="O597" s="40" t="s">
        <v>200</v>
      </c>
      <c r="P597" s="42" t="s">
        <v>201</v>
      </c>
      <c r="Q597" s="64"/>
    </row>
    <row r="598" spans="1:19" x14ac:dyDescent="0.35">
      <c r="N598" s="35"/>
      <c r="O598" s="35"/>
      <c r="P598" s="35"/>
      <c r="Q598" s="35"/>
    </row>
    <row r="599" spans="1:19" x14ac:dyDescent="0.35">
      <c r="Q599" s="62"/>
    </row>
    <row r="600" spans="1:19" x14ac:dyDescent="0.35">
      <c r="O600" s="39">
        <f>SUM(O596)</f>
        <v>-787298.85000000009</v>
      </c>
      <c r="P600" s="34" t="s">
        <v>198</v>
      </c>
      <c r="Q600" s="65" t="s">
        <v>200</v>
      </c>
    </row>
    <row r="601" spans="1:19" x14ac:dyDescent="0.35">
      <c r="O601" s="7">
        <v>0.5</v>
      </c>
      <c r="P601" s="34" t="s">
        <v>198</v>
      </c>
      <c r="Q601" s="61" t="s">
        <v>290</v>
      </c>
    </row>
    <row r="602" spans="1:19" x14ac:dyDescent="0.35">
      <c r="P602" s="34"/>
      <c r="Q602" s="61"/>
    </row>
    <row r="603" spans="1:19" ht="16" thickBot="1" x14ac:dyDescent="0.4">
      <c r="O603" s="36">
        <f>SUM(O600:O602)</f>
        <v>-787298.35000000009</v>
      </c>
      <c r="P603" s="34" t="s">
        <v>198</v>
      </c>
      <c r="Q603" s="60" t="s">
        <v>643</v>
      </c>
    </row>
    <row r="604" spans="1:19" ht="16" thickTop="1" x14ac:dyDescent="0.35">
      <c r="Q604" s="62"/>
    </row>
    <row r="605" spans="1:19" x14ac:dyDescent="0.35">
      <c r="Q605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N50"/>
  <sheetViews>
    <sheetView topLeftCell="A32" zoomScaleNormal="100" workbookViewId="0">
      <selection activeCell="K51" sqref="K51"/>
    </sheetView>
  </sheetViews>
  <sheetFormatPr defaultRowHeight="14.5" x14ac:dyDescent="0.35"/>
  <cols>
    <col min="1" max="2" width="37.90625" bestFit="1" customWidth="1"/>
    <col min="3" max="10" width="9.90625" bestFit="1" customWidth="1"/>
    <col min="11" max="11" width="11.453125" bestFit="1" customWidth="1"/>
    <col min="12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8" width="8.90625" bestFit="1" customWidth="1"/>
    <col min="39" max="39" width="9.90625" bestFit="1" customWidth="1"/>
    <col min="40" max="40" width="11.453125" bestFit="1" customWidth="1"/>
  </cols>
  <sheetData>
    <row r="1" spans="1:40" x14ac:dyDescent="0.35">
      <c r="A1" t="s">
        <v>208</v>
      </c>
      <c r="Q1" t="s">
        <v>208</v>
      </c>
    </row>
    <row r="4" spans="1:40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40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>
        <v>124</v>
      </c>
      <c r="I5">
        <v>1</v>
      </c>
      <c r="J5">
        <v>2</v>
      </c>
      <c r="K5" t="s">
        <v>135</v>
      </c>
      <c r="R5">
        <v>2019</v>
      </c>
      <c r="S5" t="s">
        <v>355</v>
      </c>
      <c r="T5">
        <v>2020</v>
      </c>
      <c r="Y5" t="s">
        <v>356</v>
      </c>
      <c r="Z5">
        <v>2021</v>
      </c>
      <c r="AE5" t="s">
        <v>357</v>
      </c>
      <c r="AF5">
        <v>2022</v>
      </c>
      <c r="AM5" t="s">
        <v>594</v>
      </c>
      <c r="AN5" t="s">
        <v>135</v>
      </c>
    </row>
    <row r="6" spans="1:40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/>
      <c r="J6" s="24"/>
      <c r="K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  <c r="AF6">
        <v>0</v>
      </c>
      <c r="AG6">
        <v>45</v>
      </c>
      <c r="AH6">
        <v>60</v>
      </c>
      <c r="AI6">
        <v>120</v>
      </c>
      <c r="AJ6">
        <v>124</v>
      </c>
      <c r="AK6">
        <v>1</v>
      </c>
      <c r="AL6">
        <v>2</v>
      </c>
    </row>
    <row r="7" spans="1:40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/>
      <c r="J7" s="47"/>
      <c r="K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13661.4</v>
      </c>
      <c r="AA7" s="24"/>
      <c r="AB7" s="24"/>
      <c r="AC7" s="24"/>
      <c r="AD7" s="24"/>
      <c r="AE7" s="24">
        <v>13661.4</v>
      </c>
      <c r="AF7" s="24"/>
      <c r="AG7" s="24"/>
      <c r="AH7" s="24"/>
      <c r="AI7" s="24"/>
      <c r="AJ7" s="24"/>
      <c r="AK7" s="24"/>
      <c r="AL7" s="24"/>
      <c r="AM7" s="24"/>
      <c r="AN7" s="24">
        <v>22995.4</v>
      </c>
    </row>
    <row r="8" spans="1:40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/>
      <c r="J8" s="24"/>
      <c r="K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>
        <v>5606</v>
      </c>
    </row>
    <row r="9" spans="1:40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/>
      <c r="J9" s="24"/>
      <c r="K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/>
      <c r="AG9" s="24"/>
      <c r="AH9" s="24">
        <v>5940</v>
      </c>
      <c r="AI9" s="24"/>
      <c r="AJ9" s="24"/>
      <c r="AK9" s="24"/>
      <c r="AL9" s="24"/>
      <c r="AM9" s="24">
        <v>5940</v>
      </c>
      <c r="AN9" s="24">
        <v>33777.800000000003</v>
      </c>
    </row>
    <row r="10" spans="1:40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/>
      <c r="J10" s="24"/>
      <c r="K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22043</v>
      </c>
      <c r="AA10" s="24"/>
      <c r="AB10" s="24"/>
      <c r="AC10" s="24"/>
      <c r="AD10" s="24"/>
      <c r="AE10" s="24">
        <v>22043</v>
      </c>
      <c r="AF10" s="24"/>
      <c r="AG10" s="24"/>
      <c r="AH10" s="24"/>
      <c r="AI10" s="24"/>
      <c r="AJ10" s="24"/>
      <c r="AK10" s="24"/>
      <c r="AL10" s="24"/>
      <c r="AM10" s="24"/>
      <c r="AN10" s="24">
        <v>59251</v>
      </c>
    </row>
    <row r="11" spans="1:40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/>
      <c r="J11" s="24"/>
      <c r="K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34142.5</v>
      </c>
      <c r="AB11" s="24"/>
      <c r="AC11" s="24"/>
      <c r="AD11" s="24"/>
      <c r="AE11" s="24">
        <v>34482.5</v>
      </c>
      <c r="AF11" s="24"/>
      <c r="AG11" s="24">
        <v>14921</v>
      </c>
      <c r="AH11" s="24"/>
      <c r="AI11" s="24"/>
      <c r="AJ11" s="24"/>
      <c r="AK11" s="24"/>
      <c r="AL11" s="24"/>
      <c r="AM11" s="24">
        <v>14921</v>
      </c>
      <c r="AN11" s="24">
        <v>77429.2</v>
      </c>
    </row>
    <row r="12" spans="1:40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/>
      <c r="J12" s="24"/>
      <c r="K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2484</v>
      </c>
      <c r="AG12" s="24"/>
      <c r="AH12" s="24"/>
      <c r="AI12" s="24"/>
      <c r="AJ12" s="24"/>
      <c r="AK12" s="24"/>
      <c r="AL12" s="24"/>
      <c r="AM12" s="24">
        <v>2484</v>
      </c>
      <c r="AN12" s="24">
        <v>6732</v>
      </c>
    </row>
    <row r="13" spans="1:40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/>
      <c r="J13" s="24"/>
      <c r="K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85763.000000000015</v>
      </c>
      <c r="AE13" s="24">
        <v>85763.000000000015</v>
      </c>
      <c r="AF13" s="24"/>
      <c r="AG13" s="24"/>
      <c r="AH13" s="24"/>
      <c r="AI13" s="24">
        <v>33079.5</v>
      </c>
      <c r="AJ13" s="24"/>
      <c r="AK13" s="24"/>
      <c r="AL13" s="24"/>
      <c r="AM13" s="24">
        <v>33079.5</v>
      </c>
      <c r="AN13" s="24">
        <v>171128.10000000003</v>
      </c>
    </row>
    <row r="14" spans="1:40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/>
      <c r="J14" s="24"/>
      <c r="K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/>
      <c r="AG14" s="24"/>
      <c r="AH14" s="24"/>
      <c r="AI14" s="24"/>
      <c r="AJ14" s="24"/>
      <c r="AK14" s="24"/>
      <c r="AL14" s="24"/>
      <c r="AM14" s="24"/>
      <c r="AN14" s="24">
        <v>5499</v>
      </c>
    </row>
    <row r="15" spans="1:40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/>
      <c r="J15" s="24"/>
      <c r="K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8568</v>
      </c>
      <c r="AA15" s="24"/>
      <c r="AB15" s="24"/>
      <c r="AC15" s="24"/>
      <c r="AD15" s="24"/>
      <c r="AE15" s="24">
        <v>8568</v>
      </c>
      <c r="AF15" s="24"/>
      <c r="AG15" s="24"/>
      <c r="AH15" s="24"/>
      <c r="AI15" s="24"/>
      <c r="AJ15" s="24"/>
      <c r="AK15" s="24"/>
      <c r="AL15" s="24"/>
      <c r="AM15" s="24"/>
      <c r="AN15" s="24">
        <v>17650</v>
      </c>
    </row>
    <row r="16" spans="1:40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/>
      <c r="J16" s="24"/>
      <c r="K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120292.6</v>
      </c>
      <c r="AE16" s="24">
        <v>140677.6</v>
      </c>
      <c r="AF16" s="24"/>
      <c r="AG16" s="24"/>
      <c r="AH16" s="24"/>
      <c r="AI16" s="24">
        <v>43215</v>
      </c>
      <c r="AJ16" s="24"/>
      <c r="AK16" s="24"/>
      <c r="AL16" s="24"/>
      <c r="AM16" s="24">
        <v>43215</v>
      </c>
      <c r="AN16" s="24">
        <v>234338.6</v>
      </c>
    </row>
    <row r="17" spans="1:40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/>
      <c r="J17" s="24"/>
      <c r="K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>
        <v>1082.8000000000002</v>
      </c>
    </row>
    <row r="18" spans="1:40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/>
      <c r="J18" s="24"/>
      <c r="K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>
        <v>799.2</v>
      </c>
    </row>
    <row r="19" spans="1:40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/>
      <c r="J19" s="24"/>
      <c r="K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29463.4</v>
      </c>
      <c r="AA19" s="24"/>
      <c r="AB19" s="24"/>
      <c r="AC19" s="24"/>
      <c r="AD19" s="24"/>
      <c r="AE19" s="24">
        <v>29463.4</v>
      </c>
      <c r="AF19" s="24"/>
      <c r="AG19" s="24"/>
      <c r="AH19" s="24"/>
      <c r="AI19" s="24"/>
      <c r="AJ19" s="24"/>
      <c r="AK19" s="24"/>
      <c r="AL19" s="24"/>
      <c r="AM19" s="24"/>
      <c r="AN19" s="24">
        <v>29463.4</v>
      </c>
    </row>
    <row r="20" spans="1:40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/>
      <c r="J20" s="47"/>
      <c r="K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/>
      <c r="AG20" s="24"/>
      <c r="AH20" s="24"/>
      <c r="AI20" s="24"/>
      <c r="AJ20" s="24"/>
      <c r="AK20" s="24"/>
      <c r="AL20" s="24"/>
      <c r="AM20" s="24"/>
      <c r="AN20" s="24">
        <v>8402</v>
      </c>
    </row>
    <row r="21" spans="1:40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/>
      <c r="J21" s="24"/>
      <c r="K21" s="24">
        <v>13661.4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/>
      <c r="AG21" s="24"/>
      <c r="AH21" s="24"/>
      <c r="AI21" s="24"/>
      <c r="AJ21" s="24"/>
      <c r="AK21" s="24"/>
      <c r="AL21" s="24"/>
      <c r="AM21" s="24"/>
      <c r="AN21" s="24">
        <v>4247</v>
      </c>
    </row>
    <row r="22" spans="1:40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/>
      <c r="J22" s="24"/>
      <c r="K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/>
      <c r="AG22" s="24"/>
      <c r="AH22" s="24"/>
      <c r="AI22" s="24"/>
      <c r="AJ22" s="24"/>
      <c r="AK22" s="24"/>
      <c r="AL22" s="24"/>
      <c r="AM22" s="24"/>
      <c r="AN22" s="24">
        <v>10807.25</v>
      </c>
    </row>
    <row r="23" spans="1:40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/>
      <c r="J23" s="24"/>
      <c r="K23" s="24">
        <v>22043</v>
      </c>
      <c r="Q23" t="s">
        <v>371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/>
      <c r="AG23" s="24"/>
      <c r="AH23" s="24"/>
      <c r="AI23" s="24"/>
      <c r="AJ23" s="24"/>
      <c r="AK23" s="24"/>
      <c r="AL23" s="24"/>
      <c r="AM23" s="24"/>
      <c r="AN23" s="24">
        <v>855</v>
      </c>
    </row>
    <row r="24" spans="1:40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/>
      <c r="J24" s="24"/>
      <c r="K24" s="24">
        <v>34482.5</v>
      </c>
      <c r="Q24" t="s">
        <v>381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/>
      <c r="AG24" s="24"/>
      <c r="AH24" s="24"/>
      <c r="AI24" s="24"/>
      <c r="AJ24" s="24"/>
      <c r="AK24" s="24"/>
      <c r="AL24" s="24"/>
      <c r="AM24" s="24"/>
      <c r="AN24" s="24">
        <v>9592</v>
      </c>
    </row>
    <row r="25" spans="1:40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/>
      <c r="J25" s="24"/>
      <c r="K25" s="24">
        <v>240</v>
      </c>
      <c r="Q25" t="s">
        <v>408</v>
      </c>
      <c r="R25" s="24"/>
      <c r="S25" s="24"/>
      <c r="T25" s="24"/>
      <c r="U25" s="24"/>
      <c r="V25" s="24"/>
      <c r="W25" s="24"/>
      <c r="X25" s="24"/>
      <c r="Y25" s="24"/>
      <c r="Z25" s="24">
        <v>31181.999999999996</v>
      </c>
      <c r="AA25" s="24"/>
      <c r="AB25" s="24"/>
      <c r="AC25" s="24"/>
      <c r="AD25" s="24"/>
      <c r="AE25" s="24">
        <v>31181.999999999996</v>
      </c>
      <c r="AF25" s="24">
        <v>20650.099999999999</v>
      </c>
      <c r="AG25" s="24"/>
      <c r="AH25" s="24"/>
      <c r="AI25" s="24"/>
      <c r="AJ25" s="24">
        <v>720</v>
      </c>
      <c r="AK25" s="24"/>
      <c r="AL25" s="24"/>
      <c r="AM25" s="24">
        <v>21370.1</v>
      </c>
      <c r="AN25" s="24">
        <v>52552.099999999991</v>
      </c>
    </row>
    <row r="26" spans="1:40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/>
      <c r="J26" s="24"/>
      <c r="K26" s="24">
        <v>85763.000000000015</v>
      </c>
      <c r="Q26" t="s">
        <v>417</v>
      </c>
      <c r="R26" s="24"/>
      <c r="S26" s="24"/>
      <c r="T26" s="24"/>
      <c r="U26" s="24"/>
      <c r="V26" s="24"/>
      <c r="W26" s="24"/>
      <c r="X26" s="24"/>
      <c r="Y26" s="24"/>
      <c r="Z26" s="24">
        <v>204219.6</v>
      </c>
      <c r="AA26" s="24"/>
      <c r="AB26" s="24"/>
      <c r="AC26" s="24"/>
      <c r="AD26" s="24"/>
      <c r="AE26" s="24">
        <v>204219.6</v>
      </c>
      <c r="AF26" s="24">
        <v>64895</v>
      </c>
      <c r="AG26" s="24"/>
      <c r="AH26" s="24"/>
      <c r="AI26" s="24"/>
      <c r="AJ26" s="24"/>
      <c r="AK26" s="24">
        <v>2090</v>
      </c>
      <c r="AL26" s="24">
        <v>588</v>
      </c>
      <c r="AM26" s="24">
        <v>67573</v>
      </c>
      <c r="AN26" s="24">
        <v>271792.59999999998</v>
      </c>
    </row>
    <row r="27" spans="1:40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/>
      <c r="J27" s="24"/>
      <c r="K27" s="24">
        <v>3432</v>
      </c>
      <c r="Q27" t="s">
        <v>477</v>
      </c>
      <c r="R27" s="24"/>
      <c r="S27" s="24"/>
      <c r="T27" s="24"/>
      <c r="U27" s="24"/>
      <c r="V27" s="24"/>
      <c r="W27" s="24"/>
      <c r="X27" s="24"/>
      <c r="Y27" s="24"/>
      <c r="Z27" s="24">
        <v>240</v>
      </c>
      <c r="AA27" s="24"/>
      <c r="AB27" s="24"/>
      <c r="AC27" s="24"/>
      <c r="AD27" s="24"/>
      <c r="AE27" s="24">
        <v>240</v>
      </c>
      <c r="AF27" s="24"/>
      <c r="AG27" s="24"/>
      <c r="AH27" s="24"/>
      <c r="AI27" s="24"/>
      <c r="AJ27" s="24"/>
      <c r="AK27" s="24"/>
      <c r="AL27" s="24"/>
      <c r="AM27" s="24"/>
      <c r="AN27" s="24">
        <v>240</v>
      </c>
    </row>
    <row r="28" spans="1:40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/>
      <c r="J28" s="24"/>
      <c r="K28" s="24">
        <v>8568</v>
      </c>
      <c r="Q28" t="s">
        <v>500</v>
      </c>
      <c r="R28" s="24"/>
      <c r="S28" s="24"/>
      <c r="T28" s="24"/>
      <c r="U28" s="24"/>
      <c r="V28" s="24"/>
      <c r="W28" s="24"/>
      <c r="X28" s="24"/>
      <c r="Y28" s="24"/>
      <c r="Z28" s="24">
        <v>2024</v>
      </c>
      <c r="AA28" s="24"/>
      <c r="AB28" s="24"/>
      <c r="AC28" s="24"/>
      <c r="AD28" s="24"/>
      <c r="AE28" s="24">
        <v>2024</v>
      </c>
      <c r="AF28" s="24">
        <v>5822</v>
      </c>
      <c r="AG28" s="24"/>
      <c r="AH28" s="24"/>
      <c r="AI28" s="24"/>
      <c r="AJ28" s="24"/>
      <c r="AK28" s="24"/>
      <c r="AL28" s="24"/>
      <c r="AM28" s="24">
        <v>5822</v>
      </c>
      <c r="AN28" s="24">
        <v>7846</v>
      </c>
    </row>
    <row r="29" spans="1:40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/>
      <c r="I29" s="24"/>
      <c r="J29" s="24"/>
      <c r="K29" s="24">
        <v>140677.6</v>
      </c>
      <c r="Q29" t="s">
        <v>135</v>
      </c>
      <c r="R29" s="24">
        <v>2973</v>
      </c>
      <c r="S29" s="24">
        <v>2973</v>
      </c>
      <c r="T29" s="24">
        <v>60608</v>
      </c>
      <c r="U29" s="24">
        <v>28025.7</v>
      </c>
      <c r="V29" s="24">
        <v>9797.2000000000007</v>
      </c>
      <c r="W29" s="24">
        <v>99871.6</v>
      </c>
      <c r="X29" s="24">
        <v>2860</v>
      </c>
      <c r="Y29" s="24">
        <v>201162.5</v>
      </c>
      <c r="Z29" s="24">
        <v>349316.65</v>
      </c>
      <c r="AA29" s="24">
        <v>34142.5</v>
      </c>
      <c r="AB29" s="24">
        <v>23646.6</v>
      </c>
      <c r="AC29" s="24">
        <v>20385</v>
      </c>
      <c r="AD29" s="24">
        <v>206055.60000000003</v>
      </c>
      <c r="AE29" s="24">
        <v>633546.35</v>
      </c>
      <c r="AF29" s="24">
        <v>93851.1</v>
      </c>
      <c r="AG29" s="24">
        <v>14921</v>
      </c>
      <c r="AH29" s="24">
        <v>5940</v>
      </c>
      <c r="AI29" s="24">
        <v>76294.5</v>
      </c>
      <c r="AJ29" s="24">
        <v>720</v>
      </c>
      <c r="AK29" s="24">
        <v>2090</v>
      </c>
      <c r="AL29" s="24">
        <v>588</v>
      </c>
      <c r="AM29" s="24">
        <v>194404.6</v>
      </c>
      <c r="AN29" s="24">
        <v>1032086.4500000001</v>
      </c>
    </row>
    <row r="30" spans="1:40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/>
      <c r="J30" s="24"/>
      <c r="K30" s="24">
        <v>29463.4</v>
      </c>
    </row>
    <row r="31" spans="1:40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/>
      <c r="J31" s="24"/>
      <c r="K31" s="24">
        <v>8402</v>
      </c>
    </row>
    <row r="32" spans="1:40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/>
      <c r="J32" s="24"/>
      <c r="K32" s="24">
        <v>4247</v>
      </c>
    </row>
    <row r="33" spans="1:11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/>
      <c r="J33" s="24"/>
      <c r="K33" s="24">
        <v>10807.25</v>
      </c>
    </row>
    <row r="34" spans="1:11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/>
      <c r="J34" s="24"/>
      <c r="K34" s="24">
        <v>855</v>
      </c>
    </row>
    <row r="35" spans="1:11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/>
      <c r="J35" s="24"/>
      <c r="K35" s="24">
        <v>9592</v>
      </c>
    </row>
    <row r="36" spans="1:11" x14ac:dyDescent="0.35">
      <c r="B36" t="s">
        <v>408</v>
      </c>
      <c r="C36" s="24">
        <v>31181.999999999996</v>
      </c>
      <c r="D36" s="24"/>
      <c r="E36" s="24"/>
      <c r="F36" s="24"/>
      <c r="G36" s="24"/>
      <c r="H36" s="24"/>
      <c r="I36" s="24"/>
      <c r="J36" s="24"/>
      <c r="K36" s="24">
        <v>31181.999999999996</v>
      </c>
    </row>
    <row r="37" spans="1:11" x14ac:dyDescent="0.35">
      <c r="B37" t="s">
        <v>417</v>
      </c>
      <c r="C37" s="24">
        <v>204219.6</v>
      </c>
      <c r="D37" s="24"/>
      <c r="E37" s="24"/>
      <c r="F37" s="24"/>
      <c r="G37" s="24"/>
      <c r="H37" s="24"/>
      <c r="I37" s="24"/>
      <c r="J37" s="24"/>
      <c r="K37" s="24">
        <v>204219.6</v>
      </c>
    </row>
    <row r="38" spans="1:11" x14ac:dyDescent="0.35">
      <c r="B38" t="s">
        <v>477</v>
      </c>
      <c r="C38" s="24">
        <v>240</v>
      </c>
      <c r="D38" s="24"/>
      <c r="E38" s="24"/>
      <c r="F38" s="24"/>
      <c r="G38" s="24"/>
      <c r="H38" s="24"/>
      <c r="I38" s="24"/>
      <c r="J38" s="24"/>
      <c r="K38" s="24">
        <v>240</v>
      </c>
    </row>
    <row r="39" spans="1:11" x14ac:dyDescent="0.35">
      <c r="B39" t="s">
        <v>500</v>
      </c>
      <c r="C39" s="24">
        <v>2024</v>
      </c>
      <c r="D39" s="24"/>
      <c r="E39" s="24"/>
      <c r="F39" s="24"/>
      <c r="G39" s="24"/>
      <c r="H39" s="24"/>
      <c r="I39" s="24"/>
      <c r="J39" s="24"/>
      <c r="K39" s="24">
        <v>2024</v>
      </c>
    </row>
    <row r="40" spans="1:11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/>
      <c r="I40" s="47"/>
      <c r="J40" s="47"/>
      <c r="K40" s="47">
        <v>633546.35</v>
      </c>
    </row>
    <row r="41" spans="1:11" x14ac:dyDescent="0.35">
      <c r="A41">
        <v>2022</v>
      </c>
      <c r="B41" t="s">
        <v>60</v>
      </c>
      <c r="C41" s="24"/>
      <c r="D41" s="24"/>
      <c r="E41" s="24">
        <v>5940</v>
      </c>
      <c r="F41" s="24"/>
      <c r="G41" s="24"/>
      <c r="H41" s="24"/>
      <c r="I41" s="24"/>
      <c r="J41" s="24"/>
      <c r="K41" s="24">
        <v>5940</v>
      </c>
    </row>
    <row r="42" spans="1:11" x14ac:dyDescent="0.35">
      <c r="B42" t="s">
        <v>20</v>
      </c>
      <c r="C42" s="24"/>
      <c r="D42" s="24">
        <v>14921</v>
      </c>
      <c r="E42" s="24"/>
      <c r="F42" s="24"/>
      <c r="G42" s="24"/>
      <c r="H42" s="24"/>
      <c r="I42" s="24"/>
      <c r="J42" s="24"/>
      <c r="K42" s="24">
        <v>14921</v>
      </c>
    </row>
    <row r="43" spans="1:11" x14ac:dyDescent="0.35">
      <c r="B43" t="s">
        <v>43</v>
      </c>
      <c r="C43" s="24">
        <v>2484</v>
      </c>
      <c r="D43" s="24"/>
      <c r="E43" s="24"/>
      <c r="F43" s="24"/>
      <c r="G43" s="24"/>
      <c r="H43" s="24"/>
      <c r="I43" s="24"/>
      <c r="J43" s="24"/>
      <c r="K43" s="24">
        <v>2484</v>
      </c>
    </row>
    <row r="44" spans="1:11" x14ac:dyDescent="0.35">
      <c r="B44" t="s">
        <v>23</v>
      </c>
      <c r="C44" s="24"/>
      <c r="D44" s="24"/>
      <c r="E44" s="24"/>
      <c r="F44" s="24"/>
      <c r="G44" s="24">
        <v>33079.5</v>
      </c>
      <c r="H44" s="24"/>
      <c r="I44" s="24"/>
      <c r="J44" s="24"/>
      <c r="K44" s="24">
        <v>33079.5</v>
      </c>
    </row>
    <row r="45" spans="1:11" x14ac:dyDescent="0.35">
      <c r="B45" t="s">
        <v>64</v>
      </c>
      <c r="C45" s="24"/>
      <c r="D45" s="24"/>
      <c r="E45" s="24"/>
      <c r="F45" s="24"/>
      <c r="G45" s="24">
        <v>43215</v>
      </c>
      <c r="H45" s="24"/>
      <c r="I45" s="24"/>
      <c r="J45" s="24"/>
      <c r="K45" s="24">
        <v>43215</v>
      </c>
    </row>
    <row r="46" spans="1:11" x14ac:dyDescent="0.35">
      <c r="B46" t="s">
        <v>408</v>
      </c>
      <c r="C46" s="24">
        <v>20650.099999999999</v>
      </c>
      <c r="D46" s="24"/>
      <c r="E46" s="24"/>
      <c r="F46" s="24"/>
      <c r="G46" s="24"/>
      <c r="H46" s="24">
        <v>720</v>
      </c>
      <c r="I46" s="24"/>
      <c r="J46" s="24"/>
      <c r="K46" s="24">
        <v>21370.1</v>
      </c>
    </row>
    <row r="47" spans="1:11" x14ac:dyDescent="0.35">
      <c r="B47" t="s">
        <v>417</v>
      </c>
      <c r="C47" s="24">
        <v>64895</v>
      </c>
      <c r="D47" s="24"/>
      <c r="E47" s="24"/>
      <c r="F47" s="24"/>
      <c r="G47" s="24"/>
      <c r="H47" s="24"/>
      <c r="I47" s="24">
        <v>2090</v>
      </c>
      <c r="J47" s="24">
        <v>588</v>
      </c>
      <c r="K47" s="24">
        <v>67573</v>
      </c>
    </row>
    <row r="48" spans="1:11" x14ac:dyDescent="0.35">
      <c r="B48" t="s">
        <v>500</v>
      </c>
      <c r="C48" s="24">
        <v>5822</v>
      </c>
      <c r="D48" s="24"/>
      <c r="E48" s="24"/>
      <c r="F48" s="24"/>
      <c r="G48" s="24"/>
      <c r="H48" s="24"/>
      <c r="I48" s="24"/>
      <c r="J48" s="24"/>
      <c r="K48" s="24">
        <v>5822</v>
      </c>
    </row>
    <row r="49" spans="1:11" x14ac:dyDescent="0.35">
      <c r="A49" s="46" t="s">
        <v>594</v>
      </c>
      <c r="B49" s="46"/>
      <c r="C49" s="47">
        <v>93851.1</v>
      </c>
      <c r="D49" s="47">
        <v>14921</v>
      </c>
      <c r="E49" s="47">
        <v>5940</v>
      </c>
      <c r="F49" s="47"/>
      <c r="G49" s="47">
        <v>76294.5</v>
      </c>
      <c r="H49" s="47">
        <v>720</v>
      </c>
      <c r="I49" s="47">
        <v>2090</v>
      </c>
      <c r="J49" s="47">
        <v>588</v>
      </c>
      <c r="K49" s="47">
        <v>194404.6</v>
      </c>
    </row>
    <row r="50" spans="1:11" x14ac:dyDescent="0.35">
      <c r="A50" t="s">
        <v>135</v>
      </c>
      <c r="C50" s="24">
        <v>506748.75</v>
      </c>
      <c r="D50" s="24">
        <v>77089.2</v>
      </c>
      <c r="E50" s="24">
        <v>39383.800000000003</v>
      </c>
      <c r="F50" s="24">
        <v>120256.6</v>
      </c>
      <c r="G50" s="24">
        <v>285210.10000000003</v>
      </c>
      <c r="H50" s="24">
        <v>720</v>
      </c>
      <c r="I50" s="24">
        <v>2090</v>
      </c>
      <c r="J50" s="24">
        <v>588</v>
      </c>
      <c r="K50" s="24">
        <v>1032086.45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245"/>
  <sheetViews>
    <sheetView topLeftCell="A225" workbookViewId="0">
      <selection activeCell="F245" sqref="F245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10.36328125" style="68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5" t="s">
        <v>167</v>
      </c>
      <c r="B3" s="82" t="s">
        <v>313</v>
      </c>
      <c r="C3" s="83" t="s">
        <v>2</v>
      </c>
      <c r="D3" s="83" t="s">
        <v>1</v>
      </c>
      <c r="E3" s="86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6" t="s">
        <v>315</v>
      </c>
      <c r="B11" s="76"/>
      <c r="C11" s="76"/>
      <c r="D11" s="76"/>
      <c r="E11" s="78">
        <f>SUM(E10,E5)</f>
        <v>400</v>
      </c>
    </row>
    <row r="12" spans="1:5" s="69" customFormat="1" x14ac:dyDescent="0.35">
      <c r="A12" s="77"/>
      <c r="B12" s="77"/>
      <c r="C12" s="77"/>
      <c r="D12" s="77"/>
      <c r="E12" s="56"/>
    </row>
    <row r="13" spans="1:5" s="69" customFormat="1" x14ac:dyDescent="0.35">
      <c r="A13" s="77"/>
      <c r="B13" s="77"/>
      <c r="C13" s="77"/>
      <c r="D13" s="77"/>
      <c r="E13" s="56"/>
    </row>
    <row r="14" spans="1:5" s="69" customFormat="1" x14ac:dyDescent="0.35">
      <c r="A14" s="81" t="s">
        <v>167</v>
      </c>
      <c r="B14" s="82" t="s">
        <v>313</v>
      </c>
      <c r="C14" s="83" t="s">
        <v>2</v>
      </c>
      <c r="D14" s="83" t="s">
        <v>1</v>
      </c>
      <c r="E14" s="84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6" t="s">
        <v>315</v>
      </c>
      <c r="B45" s="76"/>
      <c r="C45" s="76"/>
      <c r="D45" s="76"/>
      <c r="E45" s="78">
        <f>SUM(E44,E34,E18)</f>
        <v>2160</v>
      </c>
    </row>
    <row r="46" spans="1:5" s="69" customFormat="1" x14ac:dyDescent="0.35">
      <c r="A46" s="77"/>
      <c r="B46" s="77"/>
      <c r="C46" s="77"/>
      <c r="D46" s="77"/>
      <c r="E46" s="56"/>
    </row>
    <row r="47" spans="1:5" s="69" customFormat="1" x14ac:dyDescent="0.35">
      <c r="A47" s="77"/>
      <c r="B47" s="77"/>
      <c r="C47" s="77"/>
      <c r="D47" s="77"/>
      <c r="E47" s="56"/>
    </row>
    <row r="48" spans="1:5" s="69" customFormat="1" x14ac:dyDescent="0.35">
      <c r="A48" s="85" t="s">
        <v>167</v>
      </c>
      <c r="B48" s="82" t="s">
        <v>313</v>
      </c>
      <c r="C48" s="83" t="s">
        <v>2</v>
      </c>
      <c r="D48" s="83" t="s">
        <v>1</v>
      </c>
      <c r="E48" s="86" t="s">
        <v>312</v>
      </c>
    </row>
    <row r="49" spans="1:5" s="69" customFormat="1" x14ac:dyDescent="0.35">
      <c r="A49" s="77">
        <v>10</v>
      </c>
      <c r="B49" s="79">
        <v>44109</v>
      </c>
      <c r="C49" s="77" t="s">
        <v>110</v>
      </c>
      <c r="D49" s="77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6" t="s">
        <v>315</v>
      </c>
      <c r="B87" s="76"/>
      <c r="C87" s="76"/>
      <c r="D87" s="76"/>
      <c r="E87" s="78">
        <f>SUM(E86,E80,E64)</f>
        <v>2800</v>
      </c>
    </row>
    <row r="88" spans="1:5" s="69" customFormat="1" x14ac:dyDescent="0.35">
      <c r="A88" s="77"/>
      <c r="B88" s="77"/>
      <c r="C88" s="77"/>
      <c r="D88" s="77"/>
      <c r="E88" s="56"/>
    </row>
    <row r="89" spans="1:5" s="69" customFormat="1" x14ac:dyDescent="0.35">
      <c r="A89" s="77"/>
      <c r="B89" s="77"/>
      <c r="C89" s="77"/>
      <c r="D89" s="77"/>
      <c r="E89" s="56"/>
    </row>
    <row r="90" spans="1:5" s="69" customFormat="1" x14ac:dyDescent="0.35">
      <c r="A90" s="85" t="s">
        <v>167</v>
      </c>
      <c r="B90" s="82" t="s">
        <v>313</v>
      </c>
      <c r="C90" s="83" t="s">
        <v>2</v>
      </c>
      <c r="D90" s="83" t="s">
        <v>1</v>
      </c>
      <c r="E90" s="86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4" t="s">
        <v>315</v>
      </c>
      <c r="B110" s="74"/>
      <c r="C110" s="74"/>
      <c r="D110" s="74"/>
      <c r="E110" s="75">
        <f>SUM(E109,E99)</f>
        <v>1360</v>
      </c>
      <c r="G110" s="80">
        <f>SUM(E11+E45+E87+E110)</f>
        <v>6720</v>
      </c>
    </row>
    <row r="111" spans="1:7" s="69" customFormat="1" x14ac:dyDescent="0.35"/>
    <row r="113" spans="1:5" x14ac:dyDescent="0.35">
      <c r="A113" s="85" t="s">
        <v>167</v>
      </c>
      <c r="B113" s="82" t="s">
        <v>313</v>
      </c>
      <c r="C113" s="83" t="s">
        <v>2</v>
      </c>
      <c r="D113" s="83" t="s">
        <v>1</v>
      </c>
      <c r="E113" s="86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607</v>
      </c>
      <c r="B122" s="23"/>
      <c r="C122" s="23"/>
      <c r="D122" s="23"/>
      <c r="E122" s="72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606</v>
      </c>
      <c r="B129" s="23"/>
      <c r="C129" s="23"/>
      <c r="D129" s="23"/>
      <c r="E129" s="73">
        <f>SUM(E123:E128)</f>
        <v>500</v>
      </c>
    </row>
    <row r="130" spans="1:5" s="69" customFormat="1" x14ac:dyDescent="0.35">
      <c r="A130" s="77">
        <v>5</v>
      </c>
      <c r="B130" s="79">
        <v>44319</v>
      </c>
      <c r="C130" t="s">
        <v>335</v>
      </c>
      <c r="D130" s="77" t="s">
        <v>23</v>
      </c>
      <c r="E130" s="80">
        <v>80</v>
      </c>
    </row>
    <row r="131" spans="1:5" s="69" customFormat="1" x14ac:dyDescent="0.35">
      <c r="A131" s="77"/>
      <c r="B131" s="79">
        <v>44322</v>
      </c>
      <c r="C131" t="s">
        <v>343</v>
      </c>
      <c r="D131" t="s">
        <v>35</v>
      </c>
      <c r="E131" s="80">
        <v>80</v>
      </c>
    </row>
    <row r="132" spans="1:5" s="69" customFormat="1" x14ac:dyDescent="0.35">
      <c r="A132" s="77"/>
      <c r="B132" s="79">
        <v>44323</v>
      </c>
      <c r="C132" t="s">
        <v>344</v>
      </c>
      <c r="D132" s="77" t="s">
        <v>7</v>
      </c>
      <c r="E132" s="80">
        <v>80</v>
      </c>
    </row>
    <row r="133" spans="1:5" s="69" customFormat="1" x14ac:dyDescent="0.35">
      <c r="A133" s="77"/>
      <c r="B133" s="79" t="s">
        <v>359</v>
      </c>
      <c r="C133" t="s">
        <v>358</v>
      </c>
      <c r="D133" s="77" t="s">
        <v>35</v>
      </c>
      <c r="E133" s="80">
        <v>100</v>
      </c>
    </row>
    <row r="134" spans="1:5" s="69" customFormat="1" x14ac:dyDescent="0.35">
      <c r="A134" s="77"/>
      <c r="B134" s="79">
        <v>44337</v>
      </c>
      <c r="C134" t="s">
        <v>347</v>
      </c>
      <c r="D134" s="77" t="s">
        <v>20</v>
      </c>
      <c r="E134" s="80">
        <v>80</v>
      </c>
    </row>
    <row r="135" spans="1:5" s="69" customFormat="1" x14ac:dyDescent="0.35">
      <c r="A135" s="77"/>
      <c r="B135" s="79">
        <v>44337</v>
      </c>
      <c r="C135" t="s">
        <v>323</v>
      </c>
      <c r="D135" t="s">
        <v>233</v>
      </c>
      <c r="E135" s="80">
        <v>80</v>
      </c>
    </row>
    <row r="136" spans="1:5" s="69" customFormat="1" x14ac:dyDescent="0.35">
      <c r="A136" s="23" t="s">
        <v>604</v>
      </c>
      <c r="B136" s="23"/>
      <c r="C136" s="23"/>
      <c r="D136" s="23"/>
      <c r="E136" s="73">
        <f>SUM(E130:E135)</f>
        <v>500</v>
      </c>
    </row>
    <row r="137" spans="1:5" s="69" customFormat="1" x14ac:dyDescent="0.35">
      <c r="A137" s="77"/>
      <c r="B137" s="79">
        <v>44348</v>
      </c>
      <c r="C137" t="s">
        <v>367</v>
      </c>
      <c r="D137" s="77" t="s">
        <v>64</v>
      </c>
      <c r="E137" s="80">
        <v>100</v>
      </c>
    </row>
    <row r="138" spans="1:5" s="69" customFormat="1" x14ac:dyDescent="0.35">
      <c r="A138" s="77"/>
      <c r="B138" s="79">
        <v>44348</v>
      </c>
      <c r="C138" t="s">
        <v>368</v>
      </c>
      <c r="D138" s="77" t="s">
        <v>60</v>
      </c>
      <c r="E138" s="80">
        <v>100</v>
      </c>
    </row>
    <row r="139" spans="1:5" s="69" customFormat="1" x14ac:dyDescent="0.35">
      <c r="A139" s="23" t="s">
        <v>603</v>
      </c>
      <c r="B139" s="23"/>
      <c r="C139" s="23"/>
      <c r="D139" s="23"/>
      <c r="E139" s="73">
        <f>SUM(E137:E138)</f>
        <v>200</v>
      </c>
    </row>
    <row r="140" spans="1:5" s="69" customFormat="1" x14ac:dyDescent="0.35">
      <c r="A140" s="77"/>
      <c r="B140" s="77"/>
      <c r="C140" t="s">
        <v>369</v>
      </c>
      <c r="D140" t="s">
        <v>371</v>
      </c>
      <c r="E140" s="80">
        <v>80</v>
      </c>
    </row>
    <row r="141" spans="1:5" s="69" customFormat="1" x14ac:dyDescent="0.35">
      <c r="A141" s="77"/>
      <c r="B141" s="77"/>
      <c r="C141" t="s">
        <v>475</v>
      </c>
      <c r="D141" t="s">
        <v>35</v>
      </c>
      <c r="E141" s="80">
        <v>90</v>
      </c>
    </row>
    <row r="142" spans="1:5" s="69" customFormat="1" x14ac:dyDescent="0.35">
      <c r="A142" s="77"/>
      <c r="B142" s="77"/>
      <c r="C142" t="s">
        <v>375</v>
      </c>
      <c r="D142" s="77" t="s">
        <v>23</v>
      </c>
      <c r="E142" s="80">
        <v>80</v>
      </c>
    </row>
    <row r="143" spans="1:5" s="69" customFormat="1" x14ac:dyDescent="0.35">
      <c r="A143" s="77"/>
      <c r="B143" s="77"/>
      <c r="C143" t="s">
        <v>376</v>
      </c>
      <c r="D143" s="77" t="s">
        <v>14</v>
      </c>
      <c r="E143" s="80">
        <v>80</v>
      </c>
    </row>
    <row r="144" spans="1:5" s="69" customFormat="1" x14ac:dyDescent="0.35">
      <c r="A144" s="77"/>
      <c r="B144" s="77"/>
      <c r="C144" t="s">
        <v>377</v>
      </c>
      <c r="D144" s="77" t="s">
        <v>20</v>
      </c>
      <c r="E144" s="80">
        <v>80</v>
      </c>
    </row>
    <row r="145" spans="1:5" s="69" customFormat="1" x14ac:dyDescent="0.35">
      <c r="A145" s="77"/>
      <c r="B145" s="77"/>
      <c r="C145" t="s">
        <v>378</v>
      </c>
      <c r="D145" s="77" t="s">
        <v>64</v>
      </c>
      <c r="E145" s="80">
        <v>80</v>
      </c>
    </row>
    <row r="146" spans="1:5" s="69" customFormat="1" x14ac:dyDescent="0.35">
      <c r="A146" s="77"/>
      <c r="B146" s="77"/>
      <c r="C146" t="s">
        <v>379</v>
      </c>
      <c r="D146" s="77" t="s">
        <v>381</v>
      </c>
      <c r="E146" s="80">
        <v>80</v>
      </c>
    </row>
    <row r="147" spans="1:5" s="69" customFormat="1" x14ac:dyDescent="0.35">
      <c r="A147" s="77"/>
      <c r="B147" s="77"/>
      <c r="C147" t="s">
        <v>382</v>
      </c>
      <c r="D147" s="77" t="s">
        <v>7</v>
      </c>
      <c r="E147" s="80">
        <v>80</v>
      </c>
    </row>
    <row r="148" spans="1:5" s="69" customFormat="1" ht="14" customHeight="1" x14ac:dyDescent="0.35">
      <c r="A148" s="77"/>
      <c r="B148" s="77"/>
      <c r="C148" t="s">
        <v>474</v>
      </c>
      <c r="D148" s="77" t="s">
        <v>23</v>
      </c>
      <c r="E148" s="80">
        <v>90</v>
      </c>
    </row>
    <row r="149" spans="1:5" s="69" customFormat="1" ht="14" customHeight="1" x14ac:dyDescent="0.35">
      <c r="A149" s="23" t="s">
        <v>605</v>
      </c>
      <c r="B149" s="23"/>
      <c r="C149" s="23"/>
      <c r="D149" s="23"/>
      <c r="E149" s="73">
        <f>SUM(E140:E148)</f>
        <v>740</v>
      </c>
    </row>
    <row r="150" spans="1:5" s="69" customFormat="1" x14ac:dyDescent="0.35">
      <c r="A150" s="77"/>
      <c r="B150" s="77"/>
      <c r="C150" t="s">
        <v>385</v>
      </c>
      <c r="D150" s="77" t="s">
        <v>35</v>
      </c>
      <c r="E150" s="80">
        <v>80</v>
      </c>
    </row>
    <row r="151" spans="1:5" s="69" customFormat="1" x14ac:dyDescent="0.35">
      <c r="A151" s="77"/>
      <c r="B151" s="77"/>
      <c r="C151" t="s">
        <v>405</v>
      </c>
      <c r="D151" s="77" t="s">
        <v>43</v>
      </c>
      <c r="E151" s="80">
        <v>80</v>
      </c>
    </row>
    <row r="152" spans="1:5" s="69" customFormat="1" x14ac:dyDescent="0.35">
      <c r="A152" s="77"/>
      <c r="B152" s="77"/>
      <c r="C152" t="s">
        <v>595</v>
      </c>
      <c r="D152" s="77" t="s">
        <v>408</v>
      </c>
      <c r="E152" s="80">
        <v>90</v>
      </c>
    </row>
    <row r="153" spans="1:5" s="69" customFormat="1" x14ac:dyDescent="0.35">
      <c r="A153" s="77"/>
      <c r="B153" s="77"/>
      <c r="C153" t="s">
        <v>410</v>
      </c>
      <c r="D153" s="77" t="s">
        <v>64</v>
      </c>
      <c r="E153" s="80">
        <v>80</v>
      </c>
    </row>
    <row r="154" spans="1:5" s="69" customFormat="1" x14ac:dyDescent="0.35">
      <c r="A154" s="77"/>
      <c r="B154" s="77"/>
      <c r="C154" t="s">
        <v>411</v>
      </c>
      <c r="D154" s="77" t="s">
        <v>20</v>
      </c>
      <c r="E154" s="80">
        <v>80</v>
      </c>
    </row>
    <row r="155" spans="1:5" s="69" customFormat="1" x14ac:dyDescent="0.35">
      <c r="A155" s="77"/>
      <c r="B155" s="77"/>
      <c r="C155" t="s">
        <v>413</v>
      </c>
      <c r="D155" s="77" t="s">
        <v>20</v>
      </c>
      <c r="E155" s="80">
        <v>80</v>
      </c>
    </row>
    <row r="156" spans="1:5" s="69" customFormat="1" x14ac:dyDescent="0.35">
      <c r="A156" s="77"/>
      <c r="B156" s="77"/>
      <c r="C156" t="s">
        <v>415</v>
      </c>
      <c r="D156" s="77" t="s">
        <v>417</v>
      </c>
      <c r="E156" s="80">
        <v>100</v>
      </c>
    </row>
    <row r="157" spans="1:5" s="69" customFormat="1" x14ac:dyDescent="0.35">
      <c r="A157" s="77"/>
      <c r="B157" s="77"/>
      <c r="C157" t="s">
        <v>418</v>
      </c>
      <c r="D157" s="77" t="s">
        <v>596</v>
      </c>
      <c r="E157" s="80">
        <v>80</v>
      </c>
    </row>
    <row r="158" spans="1:5" s="69" customFormat="1" x14ac:dyDescent="0.35">
      <c r="A158" s="77"/>
      <c r="B158" s="77"/>
      <c r="C158" t="s">
        <v>419</v>
      </c>
      <c r="D158" s="77" t="s">
        <v>417</v>
      </c>
      <c r="E158" s="80">
        <v>150</v>
      </c>
    </row>
    <row r="159" spans="1:5" s="69" customFormat="1" x14ac:dyDescent="0.35">
      <c r="A159" s="77"/>
      <c r="B159" s="77"/>
      <c r="C159" t="s">
        <v>597</v>
      </c>
      <c r="D159" s="77" t="s">
        <v>408</v>
      </c>
      <c r="E159" s="80">
        <v>90</v>
      </c>
    </row>
    <row r="160" spans="1:5" s="69" customFormat="1" x14ac:dyDescent="0.35">
      <c r="A160" s="77"/>
      <c r="B160" s="77"/>
      <c r="C160" t="s">
        <v>426</v>
      </c>
      <c r="D160" s="77" t="s">
        <v>60</v>
      </c>
      <c r="E160" s="80">
        <v>80</v>
      </c>
    </row>
    <row r="161" spans="1:5" s="69" customFormat="1" x14ac:dyDescent="0.35">
      <c r="A161" s="77"/>
      <c r="B161" s="77"/>
      <c r="C161" t="s">
        <v>427</v>
      </c>
      <c r="D161" s="77" t="s">
        <v>268</v>
      </c>
      <c r="E161" s="80">
        <v>80</v>
      </c>
    </row>
    <row r="162" spans="1:5" s="69" customFormat="1" x14ac:dyDescent="0.35">
      <c r="A162" s="77"/>
      <c r="B162" s="77"/>
      <c r="C162" t="s">
        <v>431</v>
      </c>
      <c r="D162" s="77" t="s">
        <v>35</v>
      </c>
      <c r="E162" s="80">
        <v>80</v>
      </c>
    </row>
    <row r="163" spans="1:5" s="69" customFormat="1" x14ac:dyDescent="0.35">
      <c r="A163" s="77"/>
      <c r="B163" s="77"/>
      <c r="C163" t="s">
        <v>433</v>
      </c>
      <c r="D163" s="77" t="s">
        <v>417</v>
      </c>
      <c r="E163" s="80">
        <v>150</v>
      </c>
    </row>
    <row r="164" spans="1:5" s="69" customFormat="1" x14ac:dyDescent="0.35">
      <c r="A164" s="77"/>
      <c r="B164" s="77"/>
      <c r="C164" t="s">
        <v>434</v>
      </c>
      <c r="D164" s="77" t="s">
        <v>417</v>
      </c>
      <c r="E164" s="80">
        <v>100</v>
      </c>
    </row>
    <row r="165" spans="1:5" s="69" customFormat="1" x14ac:dyDescent="0.35">
      <c r="A165" s="77"/>
      <c r="B165" s="77"/>
      <c r="C165" t="s">
        <v>435</v>
      </c>
      <c r="D165" s="77" t="s">
        <v>417</v>
      </c>
      <c r="E165" s="80">
        <v>150</v>
      </c>
    </row>
    <row r="166" spans="1:5" s="69" customFormat="1" x14ac:dyDescent="0.35">
      <c r="A166" s="77"/>
      <c r="B166" s="77"/>
      <c r="C166" t="s">
        <v>449</v>
      </c>
      <c r="D166" s="77" t="s">
        <v>54</v>
      </c>
      <c r="E166" s="80">
        <v>100</v>
      </c>
    </row>
    <row r="167" spans="1:5" s="69" customFormat="1" x14ac:dyDescent="0.35">
      <c r="A167" s="77"/>
      <c r="B167" s="77"/>
      <c r="C167" t="s">
        <v>450</v>
      </c>
      <c r="D167" s="77" t="s">
        <v>7</v>
      </c>
      <c r="E167" s="80">
        <v>80</v>
      </c>
    </row>
    <row r="168" spans="1:5" s="69" customFormat="1" x14ac:dyDescent="0.35">
      <c r="A168" s="77"/>
      <c r="B168" s="77"/>
      <c r="C168" t="s">
        <v>451</v>
      </c>
      <c r="D168" s="77" t="s">
        <v>417</v>
      </c>
      <c r="E168" s="80">
        <v>150</v>
      </c>
    </row>
    <row r="169" spans="1:5" s="69" customFormat="1" x14ac:dyDescent="0.35">
      <c r="A169" s="77"/>
      <c r="B169" s="77"/>
      <c r="C169" t="s">
        <v>452</v>
      </c>
      <c r="D169" s="77" t="s">
        <v>54</v>
      </c>
      <c r="E169" s="80">
        <v>90</v>
      </c>
    </row>
    <row r="170" spans="1:5" s="69" customFormat="1" x14ac:dyDescent="0.35">
      <c r="A170" s="77"/>
      <c r="B170" s="77"/>
      <c r="C170" t="s">
        <v>453</v>
      </c>
      <c r="D170" s="77" t="s">
        <v>417</v>
      </c>
      <c r="E170" s="80">
        <v>150</v>
      </c>
    </row>
    <row r="171" spans="1:5" s="69" customFormat="1" x14ac:dyDescent="0.35">
      <c r="A171" s="77"/>
      <c r="B171" s="77"/>
      <c r="C171" t="s">
        <v>454</v>
      </c>
      <c r="D171" s="77" t="s">
        <v>64</v>
      </c>
      <c r="E171" s="80">
        <v>80</v>
      </c>
    </row>
    <row r="172" spans="1:5" s="69" customFormat="1" x14ac:dyDescent="0.35">
      <c r="A172" s="77"/>
      <c r="B172" s="77"/>
      <c r="C172" t="s">
        <v>455</v>
      </c>
      <c r="D172" s="77" t="s">
        <v>408</v>
      </c>
      <c r="E172" s="80">
        <v>80</v>
      </c>
    </row>
    <row r="173" spans="1:5" s="69" customFormat="1" x14ac:dyDescent="0.35">
      <c r="A173" s="77"/>
      <c r="B173" s="77"/>
      <c r="C173" t="s">
        <v>457</v>
      </c>
      <c r="D173" s="77" t="s">
        <v>64</v>
      </c>
      <c r="E173" s="80">
        <v>80</v>
      </c>
    </row>
    <row r="174" spans="1:5" s="69" customFormat="1" x14ac:dyDescent="0.35">
      <c r="A174" s="23" t="s">
        <v>608</v>
      </c>
      <c r="B174" s="23"/>
      <c r="C174" s="23"/>
      <c r="D174" s="23"/>
      <c r="E174" s="73">
        <f>SUM(E150:E173)</f>
        <v>2360</v>
      </c>
    </row>
    <row r="175" spans="1:5" s="69" customFormat="1" x14ac:dyDescent="0.35">
      <c r="A175" s="77"/>
      <c r="B175" s="77"/>
      <c r="C175" t="s">
        <v>463</v>
      </c>
      <c r="D175" s="77" t="s">
        <v>35</v>
      </c>
      <c r="E175" s="80">
        <v>80</v>
      </c>
    </row>
    <row r="176" spans="1:5" s="69" customFormat="1" x14ac:dyDescent="0.35">
      <c r="A176" s="77"/>
      <c r="B176" s="77"/>
      <c r="C176" t="s">
        <v>465</v>
      </c>
      <c r="D176" s="77" t="s">
        <v>408</v>
      </c>
      <c r="E176" s="80">
        <v>80</v>
      </c>
    </row>
    <row r="177" spans="1:5" s="69" customFormat="1" x14ac:dyDescent="0.35">
      <c r="A177" s="77"/>
      <c r="B177" s="77"/>
      <c r="C177" t="s">
        <v>466</v>
      </c>
      <c r="D177" s="77" t="s">
        <v>20</v>
      </c>
      <c r="E177" s="80">
        <v>80</v>
      </c>
    </row>
    <row r="178" spans="1:5" s="69" customFormat="1" x14ac:dyDescent="0.35">
      <c r="A178" s="77"/>
      <c r="B178" s="77"/>
      <c r="C178" t="s">
        <v>467</v>
      </c>
      <c r="D178" s="77" t="s">
        <v>417</v>
      </c>
      <c r="E178" s="80">
        <v>150</v>
      </c>
    </row>
    <row r="179" spans="1:5" s="69" customFormat="1" x14ac:dyDescent="0.35">
      <c r="A179" s="77"/>
      <c r="B179" s="77"/>
      <c r="C179" t="s">
        <v>468</v>
      </c>
      <c r="D179" s="77" t="s">
        <v>64</v>
      </c>
      <c r="E179" s="80">
        <v>80</v>
      </c>
    </row>
    <row r="180" spans="1:5" s="69" customFormat="1" x14ac:dyDescent="0.35">
      <c r="A180" s="77"/>
      <c r="B180" s="77"/>
      <c r="C180" t="s">
        <v>472</v>
      </c>
      <c r="D180" s="77" t="s">
        <v>417</v>
      </c>
      <c r="E180" s="80">
        <v>150</v>
      </c>
    </row>
    <row r="181" spans="1:5" s="69" customFormat="1" x14ac:dyDescent="0.35">
      <c r="A181" s="77"/>
      <c r="B181" s="77"/>
      <c r="C181" t="s">
        <v>473</v>
      </c>
      <c r="D181" s="77" t="s">
        <v>64</v>
      </c>
      <c r="E181" s="80">
        <v>80</v>
      </c>
    </row>
    <row r="182" spans="1:5" s="69" customFormat="1" x14ac:dyDescent="0.35">
      <c r="A182" s="77"/>
      <c r="B182" s="77"/>
      <c r="C182" t="s">
        <v>481</v>
      </c>
      <c r="D182" s="77" t="s">
        <v>500</v>
      </c>
      <c r="E182" s="80">
        <v>80</v>
      </c>
    </row>
    <row r="183" spans="1:5" s="69" customFormat="1" x14ac:dyDescent="0.35">
      <c r="A183" s="77"/>
      <c r="B183" s="77"/>
      <c r="C183" t="s">
        <v>598</v>
      </c>
      <c r="D183" s="77" t="s">
        <v>417</v>
      </c>
      <c r="E183" s="80">
        <v>150</v>
      </c>
    </row>
    <row r="184" spans="1:5" s="69" customFormat="1" x14ac:dyDescent="0.35">
      <c r="A184" s="77"/>
      <c r="B184" s="77"/>
      <c r="C184" t="s">
        <v>485</v>
      </c>
      <c r="D184" s="77" t="s">
        <v>596</v>
      </c>
      <c r="E184" s="80">
        <v>80</v>
      </c>
    </row>
    <row r="185" spans="1:5" s="69" customFormat="1" x14ac:dyDescent="0.35">
      <c r="A185" s="77"/>
      <c r="B185" s="77"/>
      <c r="C185" t="s">
        <v>486</v>
      </c>
      <c r="D185" s="77" t="s">
        <v>408</v>
      </c>
      <c r="E185" s="80">
        <v>80</v>
      </c>
    </row>
    <row r="186" spans="1:5" s="69" customFormat="1" x14ac:dyDescent="0.35">
      <c r="A186" s="77"/>
      <c r="B186" s="77"/>
      <c r="C186" t="s">
        <v>489</v>
      </c>
      <c r="D186" s="77" t="s">
        <v>20</v>
      </c>
      <c r="E186" s="80">
        <v>80</v>
      </c>
    </row>
    <row r="187" spans="1:5" s="69" customFormat="1" x14ac:dyDescent="0.35">
      <c r="A187" s="77"/>
      <c r="B187" s="77"/>
      <c r="C187" t="s">
        <v>599</v>
      </c>
      <c r="D187" s="77" t="s">
        <v>408</v>
      </c>
      <c r="E187" s="80">
        <v>100</v>
      </c>
    </row>
    <row r="188" spans="1:5" s="69" customFormat="1" x14ac:dyDescent="0.35">
      <c r="A188" s="77"/>
      <c r="B188" s="77"/>
      <c r="C188" t="s">
        <v>493</v>
      </c>
      <c r="D188" s="77" t="s">
        <v>54</v>
      </c>
      <c r="E188" s="80">
        <v>80</v>
      </c>
    </row>
    <row r="189" spans="1:5" s="69" customFormat="1" x14ac:dyDescent="0.35">
      <c r="A189" s="23" t="s">
        <v>609</v>
      </c>
      <c r="B189" s="23"/>
      <c r="C189" s="23"/>
      <c r="D189" s="23"/>
      <c r="E189" s="73">
        <f>SUM(E175:E188)</f>
        <v>1350</v>
      </c>
    </row>
    <row r="190" spans="1:5" s="69" customFormat="1" x14ac:dyDescent="0.35">
      <c r="A190" s="77"/>
      <c r="B190" s="77"/>
      <c r="C190" t="s">
        <v>510</v>
      </c>
      <c r="D190" s="77" t="s">
        <v>417</v>
      </c>
      <c r="E190" s="80">
        <v>150</v>
      </c>
    </row>
    <row r="191" spans="1:5" s="69" customFormat="1" x14ac:dyDescent="0.35">
      <c r="A191" s="77"/>
      <c r="B191" s="77"/>
      <c r="C191" t="s">
        <v>511</v>
      </c>
      <c r="D191" s="77" t="s">
        <v>596</v>
      </c>
      <c r="E191" s="80">
        <v>80</v>
      </c>
    </row>
    <row r="192" spans="1:5" s="69" customFormat="1" x14ac:dyDescent="0.35">
      <c r="A192" s="77"/>
      <c r="B192" s="77"/>
      <c r="C192" t="s">
        <v>513</v>
      </c>
      <c r="D192" s="77" t="s">
        <v>417</v>
      </c>
      <c r="E192" s="80">
        <v>80</v>
      </c>
    </row>
    <row r="193" spans="1:5" s="69" customFormat="1" x14ac:dyDescent="0.35">
      <c r="A193" s="77"/>
      <c r="B193" s="77"/>
      <c r="C193" t="s">
        <v>516</v>
      </c>
      <c r="D193" s="77" t="s">
        <v>64</v>
      </c>
      <c r="E193" s="80">
        <v>80</v>
      </c>
    </row>
    <row r="194" spans="1:5" s="69" customFormat="1" x14ac:dyDescent="0.35">
      <c r="A194" s="77"/>
      <c r="B194" s="77"/>
      <c r="C194" t="s">
        <v>600</v>
      </c>
      <c r="D194" s="77" t="s">
        <v>23</v>
      </c>
      <c r="E194" s="80">
        <v>100</v>
      </c>
    </row>
    <row r="195" spans="1:5" s="69" customFormat="1" x14ac:dyDescent="0.35">
      <c r="A195" s="77"/>
      <c r="B195" s="77"/>
      <c r="C195" t="s">
        <v>521</v>
      </c>
      <c r="D195" s="77" t="s">
        <v>417</v>
      </c>
      <c r="E195" s="80">
        <v>150</v>
      </c>
    </row>
    <row r="196" spans="1:5" s="69" customFormat="1" x14ac:dyDescent="0.35">
      <c r="A196" s="77"/>
      <c r="B196" s="77"/>
      <c r="C196" t="s">
        <v>522</v>
      </c>
      <c r="D196" s="77" t="s">
        <v>23</v>
      </c>
      <c r="E196" s="80">
        <v>80</v>
      </c>
    </row>
    <row r="197" spans="1:5" s="69" customFormat="1" x14ac:dyDescent="0.35">
      <c r="A197" s="77"/>
      <c r="B197" s="77"/>
      <c r="C197" t="s">
        <v>532</v>
      </c>
      <c r="D197" s="77" t="s">
        <v>417</v>
      </c>
      <c r="E197" s="80">
        <v>150</v>
      </c>
    </row>
    <row r="198" spans="1:5" s="69" customFormat="1" x14ac:dyDescent="0.35">
      <c r="A198" s="77"/>
      <c r="B198" s="77"/>
      <c r="C198" t="s">
        <v>541</v>
      </c>
      <c r="D198" s="77" t="s">
        <v>7</v>
      </c>
      <c r="E198" s="80">
        <v>80</v>
      </c>
    </row>
    <row r="199" spans="1:5" s="69" customFormat="1" x14ac:dyDescent="0.35">
      <c r="A199" s="77"/>
      <c r="B199" s="77"/>
      <c r="C199" t="s">
        <v>542</v>
      </c>
      <c r="D199" s="77" t="s">
        <v>417</v>
      </c>
      <c r="E199" s="80">
        <v>150</v>
      </c>
    </row>
    <row r="200" spans="1:5" s="69" customFormat="1" x14ac:dyDescent="0.35">
      <c r="A200" s="77"/>
      <c r="B200" s="77"/>
      <c r="C200" t="s">
        <v>545</v>
      </c>
      <c r="D200" s="77" t="s">
        <v>64</v>
      </c>
      <c r="E200" s="80">
        <v>80</v>
      </c>
    </row>
    <row r="201" spans="1:5" s="69" customFormat="1" x14ac:dyDescent="0.35">
      <c r="A201" s="77"/>
      <c r="B201" s="77"/>
      <c r="C201" t="s">
        <v>546</v>
      </c>
      <c r="D201" s="77" t="s">
        <v>408</v>
      </c>
      <c r="E201" s="80">
        <v>150</v>
      </c>
    </row>
    <row r="202" spans="1:5" s="69" customFormat="1" x14ac:dyDescent="0.35">
      <c r="A202" s="23" t="s">
        <v>610</v>
      </c>
      <c r="B202" s="23"/>
      <c r="C202" s="23"/>
      <c r="D202" s="23"/>
      <c r="E202" s="73">
        <f>SUM(E190:E201)</f>
        <v>1330</v>
      </c>
    </row>
    <row r="203" spans="1:5" s="69" customFormat="1" x14ac:dyDescent="0.35">
      <c r="A203" s="77"/>
      <c r="B203" s="77"/>
      <c r="C203" t="s">
        <v>556</v>
      </c>
      <c r="D203" s="77" t="s">
        <v>417</v>
      </c>
      <c r="E203" s="80">
        <v>150</v>
      </c>
    </row>
    <row r="204" spans="1:5" s="69" customFormat="1" x14ac:dyDescent="0.35">
      <c r="A204" s="77"/>
      <c r="B204" s="77"/>
      <c r="C204" t="s">
        <v>557</v>
      </c>
      <c r="D204" s="77" t="s">
        <v>408</v>
      </c>
      <c r="E204" s="80">
        <v>80</v>
      </c>
    </row>
    <row r="205" spans="1:5" s="69" customFormat="1" x14ac:dyDescent="0.35">
      <c r="A205" s="77"/>
      <c r="B205" s="77"/>
      <c r="C205" t="s">
        <v>601</v>
      </c>
      <c r="D205" s="77" t="s">
        <v>417</v>
      </c>
      <c r="E205" s="80">
        <v>150</v>
      </c>
    </row>
    <row r="206" spans="1:5" s="69" customFormat="1" x14ac:dyDescent="0.35">
      <c r="A206" s="77"/>
      <c r="B206" s="77"/>
      <c r="C206" t="s">
        <v>560</v>
      </c>
      <c r="D206" s="77" t="s">
        <v>20</v>
      </c>
      <c r="E206" s="80">
        <v>80</v>
      </c>
    </row>
    <row r="207" spans="1:5" s="69" customFormat="1" x14ac:dyDescent="0.35">
      <c r="A207" s="77"/>
      <c r="B207" s="77"/>
      <c r="C207" t="s">
        <v>562</v>
      </c>
      <c r="D207" s="77" t="s">
        <v>64</v>
      </c>
      <c r="E207" s="80">
        <v>80</v>
      </c>
    </row>
    <row r="208" spans="1:5" s="69" customFormat="1" x14ac:dyDescent="0.35">
      <c r="A208" s="77"/>
      <c r="B208" s="77"/>
      <c r="C208" t="s">
        <v>567</v>
      </c>
      <c r="D208" s="77" t="s">
        <v>408</v>
      </c>
      <c r="E208" s="80">
        <v>80</v>
      </c>
    </row>
    <row r="209" spans="1:5" s="69" customFormat="1" x14ac:dyDescent="0.35">
      <c r="A209" s="77"/>
      <c r="B209" s="77"/>
      <c r="C209" t="s">
        <v>568</v>
      </c>
      <c r="D209" s="77" t="s">
        <v>417</v>
      </c>
      <c r="E209" s="80">
        <v>150</v>
      </c>
    </row>
    <row r="210" spans="1:5" s="69" customFormat="1" x14ac:dyDescent="0.35">
      <c r="A210" s="77"/>
      <c r="B210" s="77"/>
      <c r="C210" t="s">
        <v>569</v>
      </c>
      <c r="D210" s="77" t="s">
        <v>23</v>
      </c>
      <c r="E210" s="80">
        <v>80</v>
      </c>
    </row>
    <row r="211" spans="1:5" s="69" customFormat="1" x14ac:dyDescent="0.35">
      <c r="A211" s="77"/>
      <c r="B211" s="77"/>
      <c r="C211" t="s">
        <v>571</v>
      </c>
      <c r="D211" s="77" t="s">
        <v>23</v>
      </c>
      <c r="E211" s="80">
        <v>80</v>
      </c>
    </row>
    <row r="212" spans="1:5" s="69" customFormat="1" x14ac:dyDescent="0.35">
      <c r="A212" s="77"/>
      <c r="B212" s="77"/>
      <c r="C212" t="s">
        <v>572</v>
      </c>
      <c r="D212" s="77" t="s">
        <v>23</v>
      </c>
      <c r="E212" s="80">
        <v>80</v>
      </c>
    </row>
    <row r="213" spans="1:5" s="69" customFormat="1" x14ac:dyDescent="0.35">
      <c r="A213" s="77"/>
      <c r="B213" s="77"/>
      <c r="C213" t="s">
        <v>574</v>
      </c>
      <c r="D213" s="77" t="s">
        <v>417</v>
      </c>
      <c r="E213" s="80">
        <v>150</v>
      </c>
    </row>
    <row r="214" spans="1:5" s="69" customFormat="1" x14ac:dyDescent="0.35">
      <c r="A214" s="77"/>
      <c r="B214" s="77"/>
      <c r="C214" t="s">
        <v>575</v>
      </c>
      <c r="D214" s="77" t="s">
        <v>408</v>
      </c>
      <c r="E214" s="80">
        <v>80</v>
      </c>
    </row>
    <row r="215" spans="1:5" s="69" customFormat="1" x14ac:dyDescent="0.35">
      <c r="A215" s="77"/>
      <c r="B215" s="77"/>
      <c r="C215" t="s">
        <v>577</v>
      </c>
      <c r="D215" s="77" t="s">
        <v>64</v>
      </c>
      <c r="E215" s="80">
        <v>80</v>
      </c>
    </row>
    <row r="216" spans="1:5" s="69" customFormat="1" x14ac:dyDescent="0.35">
      <c r="A216" s="77"/>
      <c r="B216" s="77"/>
      <c r="C216" t="s">
        <v>578</v>
      </c>
      <c r="D216" s="77" t="s">
        <v>43</v>
      </c>
      <c r="E216" s="80">
        <v>80</v>
      </c>
    </row>
    <row r="217" spans="1:5" s="69" customFormat="1" x14ac:dyDescent="0.35">
      <c r="A217" s="77"/>
      <c r="B217" s="77"/>
      <c r="C217" t="s">
        <v>579</v>
      </c>
      <c r="D217" s="77" t="s">
        <v>23</v>
      </c>
      <c r="E217" s="80">
        <v>80</v>
      </c>
    </row>
    <row r="218" spans="1:5" s="69" customFormat="1" x14ac:dyDescent="0.35">
      <c r="A218" s="23" t="s">
        <v>602</v>
      </c>
      <c r="B218" s="23"/>
      <c r="C218" s="23"/>
      <c r="D218" s="23"/>
      <c r="E218" s="73">
        <f>SUM(E203:E217)</f>
        <v>1480</v>
      </c>
    </row>
    <row r="219" spans="1:5" s="69" customFormat="1" x14ac:dyDescent="0.35">
      <c r="A219" s="77"/>
      <c r="B219" s="77"/>
      <c r="C219" t="s">
        <v>611</v>
      </c>
      <c r="D219" s="77" t="s">
        <v>408</v>
      </c>
      <c r="E219" s="80">
        <v>80</v>
      </c>
    </row>
    <row r="220" spans="1:5" s="69" customFormat="1" x14ac:dyDescent="0.35">
      <c r="A220" s="77"/>
      <c r="B220" s="77"/>
      <c r="C220" t="s">
        <v>612</v>
      </c>
      <c r="D220" s="77" t="s">
        <v>23</v>
      </c>
      <c r="E220" s="80">
        <v>80</v>
      </c>
    </row>
    <row r="221" spans="1:5" s="69" customFormat="1" x14ac:dyDescent="0.35">
      <c r="A221" s="77"/>
      <c r="B221" s="77"/>
      <c r="C221" t="s">
        <v>613</v>
      </c>
      <c r="D221" s="77" t="s">
        <v>64</v>
      </c>
      <c r="E221" s="80">
        <v>80</v>
      </c>
    </row>
    <row r="222" spans="1:5" s="69" customFormat="1" x14ac:dyDescent="0.35">
      <c r="A222" s="77"/>
      <c r="B222" s="77"/>
      <c r="C222" t="s">
        <v>614</v>
      </c>
      <c r="D222" s="77" t="s">
        <v>60</v>
      </c>
      <c r="E222" s="80">
        <v>80</v>
      </c>
    </row>
    <row r="223" spans="1:5" s="69" customFormat="1" x14ac:dyDescent="0.35">
      <c r="A223" s="77"/>
      <c r="B223" s="77"/>
      <c r="C223" t="s">
        <v>615</v>
      </c>
      <c r="D223" s="77" t="s">
        <v>20</v>
      </c>
      <c r="E223" s="80">
        <v>80</v>
      </c>
    </row>
    <row r="224" spans="1:5" s="69" customFormat="1" x14ac:dyDescent="0.35">
      <c r="A224" s="77"/>
      <c r="B224" s="77"/>
      <c r="C224" t="s">
        <v>616</v>
      </c>
      <c r="D224" s="77" t="s">
        <v>500</v>
      </c>
      <c r="E224" s="80">
        <v>80</v>
      </c>
    </row>
    <row r="225" spans="1:5" s="69" customFormat="1" x14ac:dyDescent="0.35">
      <c r="A225" s="77"/>
      <c r="B225" s="77"/>
      <c r="C225" t="s">
        <v>617</v>
      </c>
      <c r="D225" s="77" t="s">
        <v>43</v>
      </c>
      <c r="E225" s="80">
        <v>80</v>
      </c>
    </row>
    <row r="226" spans="1:5" s="69" customFormat="1" x14ac:dyDescent="0.35">
      <c r="A226" s="77"/>
      <c r="B226" s="77"/>
      <c r="C226" t="s">
        <v>618</v>
      </c>
      <c r="D226" s="77" t="s">
        <v>408</v>
      </c>
      <c r="E226" s="80">
        <v>80</v>
      </c>
    </row>
    <row r="227" spans="1:5" s="69" customFormat="1" x14ac:dyDescent="0.35">
      <c r="A227" s="77"/>
      <c r="B227" s="77"/>
      <c r="C227" t="s">
        <v>619</v>
      </c>
      <c r="D227" s="77" t="s">
        <v>417</v>
      </c>
      <c r="E227" s="80">
        <v>150</v>
      </c>
    </row>
    <row r="228" spans="1:5" s="69" customFormat="1" x14ac:dyDescent="0.35">
      <c r="A228" s="77"/>
      <c r="B228" s="77"/>
      <c r="C228" t="s">
        <v>620</v>
      </c>
      <c r="D228" s="77" t="s">
        <v>417</v>
      </c>
      <c r="E228" s="80">
        <v>150</v>
      </c>
    </row>
    <row r="229" spans="1:5" s="69" customFormat="1" x14ac:dyDescent="0.35">
      <c r="A229" s="77"/>
      <c r="B229" s="77"/>
      <c r="C229" t="s">
        <v>621</v>
      </c>
      <c r="D229" s="77" t="s">
        <v>20</v>
      </c>
      <c r="E229" s="80">
        <v>80</v>
      </c>
    </row>
    <row r="230" spans="1:5" s="69" customFormat="1" x14ac:dyDescent="0.35">
      <c r="A230" s="120" t="s">
        <v>622</v>
      </c>
      <c r="B230" s="23"/>
      <c r="C230" s="23"/>
      <c r="D230" s="23"/>
      <c r="E230" s="73">
        <f>SUM(E219:E229)</f>
        <v>1020</v>
      </c>
    </row>
    <row r="231" spans="1:5" s="69" customFormat="1" x14ac:dyDescent="0.35">
      <c r="A231" s="124"/>
      <c r="B231" s="77"/>
      <c r="C231" s="77"/>
      <c r="D231" s="77"/>
      <c r="E231" s="80"/>
    </row>
    <row r="232" spans="1:5" s="69" customFormat="1" x14ac:dyDescent="0.35">
      <c r="A232" s="124"/>
      <c r="B232" s="77"/>
      <c r="C232" s="77"/>
      <c r="D232" s="77"/>
      <c r="E232" s="80"/>
    </row>
    <row r="233" spans="1:5" s="69" customFormat="1" x14ac:dyDescent="0.35">
      <c r="A233" s="124"/>
      <c r="B233" s="77"/>
      <c r="C233" s="77"/>
      <c r="D233" s="77"/>
      <c r="E233" s="80"/>
    </row>
    <row r="234" spans="1:5" s="69" customFormat="1" x14ac:dyDescent="0.35">
      <c r="A234" s="124"/>
      <c r="B234" s="77"/>
      <c r="C234" s="77"/>
      <c r="D234" s="77"/>
      <c r="E234" s="80"/>
    </row>
    <row r="235" spans="1:5" s="69" customFormat="1" x14ac:dyDescent="0.35">
      <c r="A235" s="124"/>
      <c r="B235" s="77"/>
      <c r="C235" s="77"/>
      <c r="D235" s="77"/>
      <c r="E235" s="80"/>
    </row>
    <row r="236" spans="1:5" s="69" customFormat="1" x14ac:dyDescent="0.35">
      <c r="A236" s="124"/>
      <c r="B236" s="77"/>
      <c r="C236" s="77"/>
      <c r="D236" s="77"/>
      <c r="E236" s="80"/>
    </row>
    <row r="237" spans="1:5" s="69" customFormat="1" x14ac:dyDescent="0.35">
      <c r="A237" s="124"/>
      <c r="B237" s="77"/>
      <c r="C237" s="77"/>
      <c r="D237" s="77"/>
      <c r="E237" s="80"/>
    </row>
    <row r="238" spans="1:5" s="69" customFormat="1" x14ac:dyDescent="0.35">
      <c r="A238" s="124"/>
      <c r="B238" s="77"/>
      <c r="C238" s="77"/>
      <c r="D238" s="77"/>
      <c r="E238" s="80"/>
    </row>
    <row r="239" spans="1:5" s="69" customFormat="1" x14ac:dyDescent="0.35">
      <c r="A239" s="124"/>
      <c r="B239" s="77"/>
      <c r="C239" s="77"/>
      <c r="D239" s="77"/>
      <c r="E239" s="80"/>
    </row>
    <row r="240" spans="1:5" s="69" customFormat="1" x14ac:dyDescent="0.35">
      <c r="A240" s="124"/>
      <c r="B240" s="77"/>
      <c r="C240" s="77"/>
      <c r="D240" s="77"/>
      <c r="E240" s="80"/>
    </row>
    <row r="241" spans="1:5" s="69" customFormat="1" x14ac:dyDescent="0.35">
      <c r="A241" s="124"/>
      <c r="B241" s="77"/>
      <c r="C241" s="77"/>
      <c r="D241" s="77"/>
      <c r="E241" s="80"/>
    </row>
    <row r="242" spans="1:5" s="69" customFormat="1" x14ac:dyDescent="0.35">
      <c r="A242" s="120" t="s">
        <v>644</v>
      </c>
      <c r="B242" s="23"/>
      <c r="C242" s="23"/>
      <c r="D242" s="23"/>
      <c r="E242" s="73">
        <f>SUM(E231:E241)</f>
        <v>0</v>
      </c>
    </row>
    <row r="243" spans="1:5" s="69" customFormat="1" x14ac:dyDescent="0.35">
      <c r="A243" s="124"/>
      <c r="B243" s="77"/>
      <c r="C243" s="77"/>
      <c r="D243" s="77"/>
      <c r="E243" s="80"/>
    </row>
    <row r="244" spans="1:5" s="69" customFormat="1" x14ac:dyDescent="0.35">
      <c r="A244" s="77"/>
      <c r="B244" s="77"/>
      <c r="C244" s="77"/>
      <c r="D244" s="77"/>
      <c r="E244" s="80"/>
    </row>
    <row r="245" spans="1:5" x14ac:dyDescent="0.35">
      <c r="A245" s="76" t="s">
        <v>135</v>
      </c>
      <c r="B245" s="76"/>
      <c r="C245" s="76"/>
      <c r="D245" s="76"/>
      <c r="E245" s="75">
        <f>SUM(E242+E230,E218,E202,E189,E174,E149,E139,E136,E129,E122)</f>
        <v>10120</v>
      </c>
    </row>
  </sheetData>
  <phoneticPr fontId="2" type="noConversion"/>
  <pageMargins left="0.78740157480314965" right="0" top="0.39370078740157483" bottom="0.39370078740157483" header="0.31496062992125984" footer="0"/>
  <pageSetup scale="7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N236"/>
  <sheetViews>
    <sheetView topLeftCell="F19" workbookViewId="0">
      <selection activeCell="AD40" sqref="AD40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39" width="9.90625" bestFit="1" customWidth="1"/>
    <col min="40" max="40" width="11.453125" bestFit="1" customWidth="1"/>
  </cols>
  <sheetData>
    <row r="3" spans="1:40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40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M4" t="s">
        <v>594</v>
      </c>
      <c r="AN4" t="s">
        <v>135</v>
      </c>
    </row>
    <row r="5" spans="1:40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1</v>
      </c>
      <c r="AL5">
        <v>2</v>
      </c>
    </row>
    <row r="6" spans="1:40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>
        <v>1586</v>
      </c>
    </row>
    <row r="7" spans="1:40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>
        <v>1496</v>
      </c>
    </row>
    <row r="8" spans="1:40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>
        <v>90</v>
      </c>
    </row>
    <row r="9" spans="1:40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>
        <v>1496</v>
      </c>
    </row>
    <row r="10" spans="1:40" x14ac:dyDescent="0.35">
      <c r="B10" t="s">
        <v>362</v>
      </c>
      <c r="C10" t="s">
        <v>60</v>
      </c>
      <c r="D10" s="24">
        <v>3825</v>
      </c>
      <c r="E10" s="48">
        <v>-3825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>
        <v>1496</v>
      </c>
    </row>
    <row r="11" spans="1:40" x14ac:dyDescent="0.35">
      <c r="B11" t="s">
        <v>363</v>
      </c>
      <c r="C11" t="s">
        <v>60</v>
      </c>
      <c r="D11" s="24">
        <v>690</v>
      </c>
      <c r="E11" s="48">
        <v>-690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>
        <v>1630</v>
      </c>
    </row>
    <row r="12" spans="1:40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>
        <v>1540</v>
      </c>
    </row>
    <row r="13" spans="1:40" x14ac:dyDescent="0.35">
      <c r="A13" s="23" t="s">
        <v>145</v>
      </c>
      <c r="B13" s="23"/>
      <c r="C13" s="23"/>
      <c r="D13" s="25">
        <v>19206.5</v>
      </c>
      <c r="E13" s="49">
        <v>-19206.5</v>
      </c>
      <c r="F13" s="25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/>
      <c r="AN13" s="24">
        <v>1750</v>
      </c>
    </row>
    <row r="14" spans="1:40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/>
      <c r="AN14" s="24">
        <v>225</v>
      </c>
    </row>
    <row r="15" spans="1:40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/>
      <c r="AN15" s="24">
        <v>1876</v>
      </c>
    </row>
    <row r="16" spans="1:40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/>
      <c r="AN16" s="24">
        <v>1826</v>
      </c>
    </row>
    <row r="17" spans="1:40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/>
      <c r="AN17" s="24">
        <v>100</v>
      </c>
    </row>
    <row r="18" spans="1:40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/>
      <c r="AN18" s="24">
        <v>1826</v>
      </c>
    </row>
    <row r="19" spans="1:40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/>
      <c r="AN19" s="24">
        <v>1926</v>
      </c>
    </row>
    <row r="20" spans="1:40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/>
      <c r="AN20" s="24">
        <v>1826</v>
      </c>
    </row>
    <row r="21" spans="1:40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/>
      <c r="AN21" s="24">
        <v>1926</v>
      </c>
    </row>
    <row r="22" spans="1:40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/>
      <c r="AN22" s="24">
        <v>380.4</v>
      </c>
    </row>
    <row r="23" spans="1:40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/>
      <c r="AN23" s="25">
        <v>22995.4</v>
      </c>
    </row>
    <row r="24" spans="1:40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>
        <v>2956</v>
      </c>
    </row>
    <row r="25" spans="1:40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>
        <v>2650</v>
      </c>
    </row>
    <row r="26" spans="1:40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>
        <v>5606</v>
      </c>
    </row>
    <row r="27" spans="1:40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>
        <v>2552</v>
      </c>
    </row>
    <row r="28" spans="1:40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>
        <v>1231.2</v>
      </c>
    </row>
    <row r="29" spans="1:40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>
        <v>408</v>
      </c>
    </row>
    <row r="30" spans="1:40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/>
      <c r="AN30" s="24">
        <v>6459.6</v>
      </c>
    </row>
    <row r="31" spans="1:40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/>
      <c r="AN31" s="24">
        <v>90</v>
      </c>
    </row>
    <row r="32" spans="1:40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/>
      <c r="AN32" s="24">
        <v>7482</v>
      </c>
    </row>
    <row r="33" spans="1:40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/>
      <c r="AN33" s="24">
        <v>3825</v>
      </c>
    </row>
    <row r="34" spans="1:40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/>
      <c r="AN34" s="24">
        <v>690</v>
      </c>
    </row>
    <row r="35" spans="1:40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/>
      <c r="AN35" s="24">
        <v>5100</v>
      </c>
    </row>
    <row r="36" spans="1:40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O36" t="s">
        <v>614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>
        <v>5940</v>
      </c>
      <c r="AM36" s="24">
        <v>5940</v>
      </c>
      <c r="AN36" s="24">
        <v>5940</v>
      </c>
    </row>
    <row r="37" spans="1:40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s="23" t="s">
        <v>138</v>
      </c>
      <c r="O37" s="23"/>
      <c r="P37" s="25"/>
      <c r="Q37" s="25"/>
      <c r="R37" s="25"/>
      <c r="S37" s="25"/>
      <c r="T37" s="25">
        <v>2552</v>
      </c>
      <c r="U37" s="25"/>
      <c r="V37" s="25"/>
      <c r="W37" s="25">
        <v>1639.2</v>
      </c>
      <c r="X37" s="25"/>
      <c r="Y37" s="25">
        <v>4191.2</v>
      </c>
      <c r="Z37" s="25">
        <v>4515</v>
      </c>
      <c r="AA37" s="25"/>
      <c r="AB37" s="25">
        <v>5100</v>
      </c>
      <c r="AC37" s="25"/>
      <c r="AD37" s="25"/>
      <c r="AE37" s="25"/>
      <c r="AF37" s="25"/>
      <c r="AG37" s="25">
        <v>6549.6</v>
      </c>
      <c r="AH37" s="25">
        <v>7482</v>
      </c>
      <c r="AI37" s="25"/>
      <c r="AJ37" s="25">
        <v>23646.6</v>
      </c>
      <c r="AK37" s="25"/>
      <c r="AL37" s="25">
        <v>5940</v>
      </c>
      <c r="AM37" s="25">
        <v>5940</v>
      </c>
      <c r="AN37" s="25">
        <v>33777.800000000003</v>
      </c>
    </row>
    <row r="38" spans="1:40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N38" t="s">
        <v>7</v>
      </c>
      <c r="O38" t="s">
        <v>10</v>
      </c>
      <c r="P38" s="24"/>
      <c r="Q38" s="24"/>
      <c r="R38" s="24">
        <v>480</v>
      </c>
      <c r="S38" s="24"/>
      <c r="T38" s="24"/>
      <c r="U38" s="24"/>
      <c r="V38" s="24"/>
      <c r="W38" s="24"/>
      <c r="X38" s="24"/>
      <c r="Y38" s="24">
        <v>480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>
        <v>480</v>
      </c>
    </row>
    <row r="39" spans="1:40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12</v>
      </c>
      <c r="P39" s="24"/>
      <c r="Q39" s="24"/>
      <c r="R39" s="24">
        <v>2435</v>
      </c>
      <c r="S39" s="24"/>
      <c r="T39" s="24"/>
      <c r="U39" s="24"/>
      <c r="V39" s="24"/>
      <c r="W39" s="24"/>
      <c r="X39" s="24"/>
      <c r="Y39" s="24">
        <v>2435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>
        <v>2435</v>
      </c>
    </row>
    <row r="40" spans="1:40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27</v>
      </c>
      <c r="P40" s="24"/>
      <c r="Q40" s="24"/>
      <c r="R40" s="24"/>
      <c r="S40" s="24">
        <v>2098</v>
      </c>
      <c r="T40" s="24"/>
      <c r="U40" s="24"/>
      <c r="V40" s="24"/>
      <c r="W40" s="24"/>
      <c r="X40" s="24"/>
      <c r="Y40" s="24">
        <v>2098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>
        <v>2098</v>
      </c>
    </row>
    <row r="41" spans="1:40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37</v>
      </c>
      <c r="P41" s="24"/>
      <c r="Q41" s="24"/>
      <c r="R41" s="24"/>
      <c r="S41" s="24"/>
      <c r="T41" s="24">
        <v>2922</v>
      </c>
      <c r="U41" s="24"/>
      <c r="V41" s="24"/>
      <c r="W41" s="24"/>
      <c r="X41" s="24"/>
      <c r="Y41" s="24">
        <v>2922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>
        <v>2922</v>
      </c>
    </row>
    <row r="42" spans="1:40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38</v>
      </c>
      <c r="P42" s="24"/>
      <c r="Q42" s="24"/>
      <c r="R42" s="24"/>
      <c r="S42" s="24"/>
      <c r="T42" s="24">
        <v>960</v>
      </c>
      <c r="U42" s="24"/>
      <c r="V42" s="24"/>
      <c r="W42" s="24"/>
      <c r="X42" s="24"/>
      <c r="Y42" s="24">
        <v>960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>
        <v>960</v>
      </c>
    </row>
    <row r="43" spans="1:40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58</v>
      </c>
      <c r="P43" s="24"/>
      <c r="Q43" s="24"/>
      <c r="R43" s="24"/>
      <c r="S43" s="24"/>
      <c r="T43" s="24">
        <v>1496</v>
      </c>
      <c r="U43" s="24"/>
      <c r="V43" s="24"/>
      <c r="W43" s="24"/>
      <c r="X43" s="24"/>
      <c r="Y43" s="24">
        <v>1496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>
        <v>1496</v>
      </c>
    </row>
    <row r="44" spans="1:40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70</v>
      </c>
      <c r="P44" s="24"/>
      <c r="Q44" s="24"/>
      <c r="R44" s="24"/>
      <c r="S44" s="24"/>
      <c r="T44" s="24"/>
      <c r="U44" s="24">
        <v>1250</v>
      </c>
      <c r="V44" s="24"/>
      <c r="W44" s="24"/>
      <c r="X44" s="24"/>
      <c r="Y44" s="24">
        <v>1250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>
        <v>1250</v>
      </c>
    </row>
    <row r="45" spans="1:40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95</v>
      </c>
      <c r="P45" s="24"/>
      <c r="Q45" s="24"/>
      <c r="R45" s="24"/>
      <c r="S45" s="24"/>
      <c r="T45" s="24"/>
      <c r="U45" s="24">
        <v>2458</v>
      </c>
      <c r="V45" s="24"/>
      <c r="W45" s="24"/>
      <c r="X45" s="24"/>
      <c r="Y45" s="24">
        <v>2458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>
        <v>2458</v>
      </c>
    </row>
    <row r="46" spans="1:40" x14ac:dyDescent="0.35">
      <c r="B46" t="s">
        <v>375</v>
      </c>
      <c r="C46" t="s">
        <v>23</v>
      </c>
      <c r="D46" s="24">
        <v>3830.4</v>
      </c>
      <c r="E46" s="48">
        <v>-3830.4</v>
      </c>
      <c r="F46" s="24">
        <v>0</v>
      </c>
      <c r="G46"/>
      <c r="H46"/>
      <c r="I46"/>
      <c r="J46" s="45"/>
      <c r="O46" t="s">
        <v>104</v>
      </c>
      <c r="P46" s="24"/>
      <c r="Q46" s="24"/>
      <c r="R46" s="24"/>
      <c r="S46" s="24"/>
      <c r="T46" s="24"/>
      <c r="U46" s="24">
        <v>1977</v>
      </c>
      <c r="V46" s="24"/>
      <c r="W46" s="24"/>
      <c r="X46" s="24"/>
      <c r="Y46" s="24">
        <v>1977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>
        <v>1977</v>
      </c>
    </row>
    <row r="47" spans="1:40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107</v>
      </c>
      <c r="P47" s="24"/>
      <c r="Q47" s="24"/>
      <c r="R47" s="24"/>
      <c r="S47" s="24"/>
      <c r="T47" s="24"/>
      <c r="U47" s="24">
        <v>1392</v>
      </c>
      <c r="V47" s="24"/>
      <c r="W47" s="24"/>
      <c r="X47" s="24"/>
      <c r="Y47" s="24">
        <v>1392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>
        <v>1392</v>
      </c>
    </row>
    <row r="48" spans="1:40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109</v>
      </c>
      <c r="P48" s="24"/>
      <c r="Q48" s="24"/>
      <c r="R48" s="24"/>
      <c r="S48" s="24"/>
      <c r="T48" s="24"/>
      <c r="U48" s="24">
        <v>1496</v>
      </c>
      <c r="V48" s="24"/>
      <c r="W48" s="24"/>
      <c r="X48" s="24"/>
      <c r="Y48" s="24">
        <v>1496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>
        <v>1496</v>
      </c>
    </row>
    <row r="49" spans="1:40" x14ac:dyDescent="0.35">
      <c r="B49" t="s">
        <v>378</v>
      </c>
      <c r="C49" t="s">
        <v>64</v>
      </c>
      <c r="D49" s="24">
        <v>14208</v>
      </c>
      <c r="E49" s="48">
        <v>-14208</v>
      </c>
      <c r="F49" s="24">
        <v>0</v>
      </c>
      <c r="G49"/>
      <c r="H49"/>
      <c r="I49"/>
      <c r="J49" s="45"/>
      <c r="O49" t="s">
        <v>120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>
        <v>2458</v>
      </c>
    </row>
    <row r="50" spans="1:40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126</v>
      </c>
      <c r="P50" s="24"/>
      <c r="Q50" s="24"/>
      <c r="R50" s="24"/>
      <c r="S50" s="24"/>
      <c r="T50" s="24"/>
      <c r="U50" s="24"/>
      <c r="V50" s="24">
        <v>1645</v>
      </c>
      <c r="W50" s="24"/>
      <c r="X50" s="24"/>
      <c r="Y50" s="24">
        <v>1645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>
        <v>1645</v>
      </c>
    </row>
    <row r="51" spans="1:40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152</v>
      </c>
      <c r="P51" s="24"/>
      <c r="Q51" s="24"/>
      <c r="R51" s="24"/>
      <c r="S51" s="24"/>
      <c r="T51" s="24"/>
      <c r="U51" s="24"/>
      <c r="V51" s="24">
        <v>2458</v>
      </c>
      <c r="W51" s="24"/>
      <c r="X51" s="24"/>
      <c r="Y51" s="24">
        <v>2458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>
        <v>2458</v>
      </c>
    </row>
    <row r="52" spans="1:40" x14ac:dyDescent="0.35">
      <c r="B52" t="s">
        <v>383</v>
      </c>
      <c r="C52" t="s">
        <v>23</v>
      </c>
      <c r="D52" s="24">
        <v>12524</v>
      </c>
      <c r="E52" s="48">
        <v>-12524</v>
      </c>
      <c r="F52" s="24">
        <v>0</v>
      </c>
      <c r="G52"/>
      <c r="H52"/>
      <c r="I52"/>
      <c r="J52" s="45"/>
      <c r="O52" t="s">
        <v>158</v>
      </c>
      <c r="P52" s="24"/>
      <c r="Q52" s="24"/>
      <c r="R52" s="24"/>
      <c r="S52" s="24"/>
      <c r="T52" s="24"/>
      <c r="U52" s="24"/>
      <c r="V52" s="24"/>
      <c r="W52" s="24">
        <v>1954</v>
      </c>
      <c r="X52" s="24"/>
      <c r="Y52" s="24">
        <v>1954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>
        <v>1954</v>
      </c>
    </row>
    <row r="53" spans="1:40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170</v>
      </c>
      <c r="P53" s="24"/>
      <c r="Q53" s="24"/>
      <c r="R53" s="24"/>
      <c r="S53" s="24"/>
      <c r="T53" s="24"/>
      <c r="U53" s="24"/>
      <c r="V53" s="24"/>
      <c r="W53" s="24">
        <v>1584</v>
      </c>
      <c r="X53" s="24"/>
      <c r="Y53" s="24">
        <v>1584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>
        <v>1584</v>
      </c>
    </row>
    <row r="54" spans="1:40" x14ac:dyDescent="0.35">
      <c r="B54" t="s">
        <v>386</v>
      </c>
      <c r="C54" t="s">
        <v>23</v>
      </c>
      <c r="D54" s="24">
        <v>240</v>
      </c>
      <c r="E54" s="48">
        <v>-240</v>
      </c>
      <c r="F54" s="24">
        <v>0</v>
      </c>
      <c r="G54"/>
      <c r="H54"/>
      <c r="I54"/>
      <c r="J54" s="45"/>
      <c r="O54" t="s">
        <v>171</v>
      </c>
      <c r="P54" s="24"/>
      <c r="Q54" s="24"/>
      <c r="R54" s="24"/>
      <c r="S54" s="24"/>
      <c r="T54" s="24"/>
      <c r="U54" s="24"/>
      <c r="V54" s="24"/>
      <c r="W54" s="24">
        <v>520</v>
      </c>
      <c r="X54" s="24"/>
      <c r="Y54" s="24">
        <v>520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>
        <v>520</v>
      </c>
    </row>
    <row r="55" spans="1:40" x14ac:dyDescent="0.35">
      <c r="A55" s="23" t="s">
        <v>148</v>
      </c>
      <c r="B55" s="23"/>
      <c r="C55" s="23"/>
      <c r="D55" s="25">
        <v>102560.20000000001</v>
      </c>
      <c r="E55" s="49">
        <v>-102560.20000000001</v>
      </c>
      <c r="F55" s="25">
        <v>0</v>
      </c>
      <c r="G55"/>
      <c r="H55"/>
      <c r="I55"/>
      <c r="J55" s="45"/>
      <c r="O55" t="s">
        <v>186</v>
      </c>
      <c r="P55" s="24"/>
      <c r="Q55" s="24"/>
      <c r="R55" s="24"/>
      <c r="S55" s="24"/>
      <c r="T55" s="24"/>
      <c r="U55" s="24"/>
      <c r="V55" s="24"/>
      <c r="W55" s="24">
        <v>2424</v>
      </c>
      <c r="X55" s="24"/>
      <c r="Y55" s="24">
        <v>2424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>
        <v>2424</v>
      </c>
    </row>
    <row r="56" spans="1:40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215</v>
      </c>
      <c r="P56" s="24"/>
      <c r="Q56" s="24"/>
      <c r="R56" s="24"/>
      <c r="S56" s="24"/>
      <c r="T56" s="24"/>
      <c r="U56" s="24"/>
      <c r="V56" s="24"/>
      <c r="W56" s="24"/>
      <c r="X56" s="24">
        <v>2228</v>
      </c>
      <c r="Y56" s="24">
        <v>2228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>
        <v>2228</v>
      </c>
    </row>
    <row r="57" spans="1:40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258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2866</v>
      </c>
      <c r="AF57" s="24"/>
      <c r="AG57" s="24"/>
      <c r="AH57" s="24"/>
      <c r="AI57" s="24"/>
      <c r="AJ57" s="24">
        <v>2866</v>
      </c>
      <c r="AK57" s="24"/>
      <c r="AL57" s="24"/>
      <c r="AM57" s="24"/>
      <c r="AN57" s="24">
        <v>2866</v>
      </c>
    </row>
    <row r="58" spans="1:40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279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1694</v>
      </c>
      <c r="AG58" s="24"/>
      <c r="AH58" s="24"/>
      <c r="AI58" s="24"/>
      <c r="AJ58" s="24">
        <v>1694</v>
      </c>
      <c r="AK58" s="24"/>
      <c r="AL58" s="24"/>
      <c r="AM58" s="24"/>
      <c r="AN58" s="24">
        <v>1694</v>
      </c>
    </row>
    <row r="59" spans="1:40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317</v>
      </c>
      <c r="P59" s="24">
        <v>2973</v>
      </c>
      <c r="Q59" s="24">
        <v>2973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>
        <v>2973</v>
      </c>
    </row>
    <row r="60" spans="1:40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333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>
        <v>520</v>
      </c>
      <c r="AI60" s="24"/>
      <c r="AJ60" s="24">
        <v>520</v>
      </c>
      <c r="AK60" s="24"/>
      <c r="AL60" s="24"/>
      <c r="AM60" s="24"/>
      <c r="AN60" s="24">
        <v>520</v>
      </c>
    </row>
    <row r="61" spans="1:40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344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>
        <v>2846</v>
      </c>
      <c r="AJ61" s="24">
        <v>2846</v>
      </c>
      <c r="AK61" s="24"/>
      <c r="AL61" s="24"/>
      <c r="AM61" s="24"/>
      <c r="AN61" s="24">
        <v>2846</v>
      </c>
    </row>
    <row r="62" spans="1:40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382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1870</v>
      </c>
      <c r="AB62" s="24"/>
      <c r="AC62" s="24"/>
      <c r="AD62" s="24"/>
      <c r="AE62" s="24"/>
      <c r="AF62" s="24"/>
      <c r="AG62" s="24"/>
      <c r="AH62" s="24"/>
      <c r="AI62" s="24"/>
      <c r="AJ62" s="24">
        <v>1870</v>
      </c>
      <c r="AK62" s="24"/>
      <c r="AL62" s="24"/>
      <c r="AM62" s="24"/>
      <c r="AN62" s="24">
        <v>1870</v>
      </c>
    </row>
    <row r="63" spans="1:40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450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>
        <v>6656</v>
      </c>
      <c r="AC63" s="24"/>
      <c r="AD63" s="24"/>
      <c r="AE63" s="24"/>
      <c r="AF63" s="24"/>
      <c r="AG63" s="24"/>
      <c r="AH63" s="24"/>
      <c r="AI63" s="24"/>
      <c r="AJ63" s="24">
        <v>6656</v>
      </c>
      <c r="AK63" s="24"/>
      <c r="AL63" s="24"/>
      <c r="AM63" s="24"/>
      <c r="AN63" s="24">
        <v>6656</v>
      </c>
    </row>
    <row r="64" spans="1:40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O64" t="s">
        <v>541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>
        <v>5591</v>
      </c>
      <c r="AE64" s="24"/>
      <c r="AF64" s="24"/>
      <c r="AG64" s="24"/>
      <c r="AH64" s="24"/>
      <c r="AI64" s="24"/>
      <c r="AJ64" s="24">
        <v>5591</v>
      </c>
      <c r="AK64" s="24"/>
      <c r="AL64" s="24"/>
      <c r="AM64" s="24"/>
      <c r="AN64" s="24">
        <v>5591</v>
      </c>
    </row>
    <row r="65" spans="2:40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N65" s="23" t="s">
        <v>139</v>
      </c>
      <c r="O65" s="23"/>
      <c r="P65" s="25">
        <v>2973</v>
      </c>
      <c r="Q65" s="25">
        <v>2973</v>
      </c>
      <c r="R65" s="25">
        <v>2915</v>
      </c>
      <c r="S65" s="25">
        <v>2098</v>
      </c>
      <c r="T65" s="25">
        <v>5378</v>
      </c>
      <c r="U65" s="25">
        <v>8573</v>
      </c>
      <c r="V65" s="25">
        <v>6561</v>
      </c>
      <c r="W65" s="25">
        <v>6482</v>
      </c>
      <c r="X65" s="25">
        <v>2228</v>
      </c>
      <c r="Y65" s="25">
        <v>34235</v>
      </c>
      <c r="Z65" s="25"/>
      <c r="AA65" s="25">
        <v>1870</v>
      </c>
      <c r="AB65" s="25">
        <v>6656</v>
      </c>
      <c r="AC65" s="25"/>
      <c r="AD65" s="25">
        <v>5591</v>
      </c>
      <c r="AE65" s="25">
        <v>2866</v>
      </c>
      <c r="AF65" s="25">
        <v>1694</v>
      </c>
      <c r="AG65" s="25"/>
      <c r="AH65" s="25">
        <v>520</v>
      </c>
      <c r="AI65" s="25">
        <v>2846</v>
      </c>
      <c r="AJ65" s="25">
        <v>22043</v>
      </c>
      <c r="AK65" s="25"/>
      <c r="AL65" s="25"/>
      <c r="AM65" s="25"/>
      <c r="AN65" s="25">
        <v>59251</v>
      </c>
    </row>
    <row r="66" spans="2:40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N66" t="s">
        <v>20</v>
      </c>
      <c r="O66" t="s">
        <v>18</v>
      </c>
      <c r="P66" s="24"/>
      <c r="Q66" s="24"/>
      <c r="R66" s="24">
        <v>1827.5</v>
      </c>
      <c r="S66" s="24"/>
      <c r="T66" s="24"/>
      <c r="U66" s="24"/>
      <c r="V66" s="24"/>
      <c r="W66" s="24"/>
      <c r="X66" s="24"/>
      <c r="Y66" s="24">
        <v>1827.5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>
        <v>1827.5</v>
      </c>
    </row>
    <row r="67" spans="2:40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26</v>
      </c>
      <c r="P67" s="24"/>
      <c r="Q67" s="24"/>
      <c r="R67" s="24"/>
      <c r="S67" s="24">
        <v>1200</v>
      </c>
      <c r="T67" s="24"/>
      <c r="U67" s="24"/>
      <c r="V67" s="24"/>
      <c r="W67" s="24"/>
      <c r="X67" s="24"/>
      <c r="Y67" s="24">
        <v>1200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>
        <v>1200</v>
      </c>
    </row>
    <row r="68" spans="2:40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36</v>
      </c>
      <c r="P68" s="24"/>
      <c r="Q68" s="24"/>
      <c r="R68" s="24"/>
      <c r="S68" s="24"/>
      <c r="T68" s="24">
        <v>3406</v>
      </c>
      <c r="U68" s="24"/>
      <c r="V68" s="24"/>
      <c r="W68" s="24"/>
      <c r="X68" s="24"/>
      <c r="Y68" s="24">
        <v>3406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>
        <v>3406</v>
      </c>
    </row>
    <row r="69" spans="2:40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40</v>
      </c>
      <c r="P69" s="24"/>
      <c r="Q69" s="24"/>
      <c r="R69" s="24"/>
      <c r="S69" s="24"/>
      <c r="T69" s="24">
        <v>367.2</v>
      </c>
      <c r="U69" s="24"/>
      <c r="V69" s="24"/>
      <c r="W69" s="24"/>
      <c r="X69" s="24"/>
      <c r="Y69" s="24">
        <v>367.2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>
        <v>367.2</v>
      </c>
    </row>
    <row r="70" spans="2:40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55</v>
      </c>
      <c r="P70" s="24"/>
      <c r="Q70" s="24"/>
      <c r="R70" s="24"/>
      <c r="S70" s="24"/>
      <c r="T70" s="24">
        <v>1903</v>
      </c>
      <c r="U70" s="24"/>
      <c r="V70" s="24"/>
      <c r="W70" s="24"/>
      <c r="X70" s="24"/>
      <c r="Y70" s="24">
        <v>1903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>
        <v>1903</v>
      </c>
    </row>
    <row r="71" spans="2:40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113</v>
      </c>
      <c r="P71" s="24"/>
      <c r="Q71" s="24"/>
      <c r="R71" s="24"/>
      <c r="S71" s="24"/>
      <c r="T71" s="24"/>
      <c r="U71" s="24"/>
      <c r="V71" s="24">
        <v>5713</v>
      </c>
      <c r="W71" s="24"/>
      <c r="X71" s="24"/>
      <c r="Y71" s="24">
        <v>5713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>
        <v>5713</v>
      </c>
    </row>
    <row r="72" spans="2:40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122</v>
      </c>
      <c r="P72" s="24"/>
      <c r="Q72" s="24"/>
      <c r="R72" s="24"/>
      <c r="S72" s="24"/>
      <c r="T72" s="24"/>
      <c r="U72" s="24"/>
      <c r="V72" s="24">
        <v>180</v>
      </c>
      <c r="W72" s="24"/>
      <c r="X72" s="24"/>
      <c r="Y72" s="24">
        <v>180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>
        <v>180</v>
      </c>
    </row>
    <row r="73" spans="2:40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124</v>
      </c>
      <c r="P73" s="24"/>
      <c r="Q73" s="24"/>
      <c r="R73" s="24"/>
      <c r="S73" s="24"/>
      <c r="T73" s="24"/>
      <c r="U73" s="24"/>
      <c r="V73" s="24">
        <v>204</v>
      </c>
      <c r="W73" s="24"/>
      <c r="X73" s="24"/>
      <c r="Y73" s="24">
        <v>204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>
        <v>204</v>
      </c>
    </row>
    <row r="74" spans="2:40" x14ac:dyDescent="0.35">
      <c r="B74" t="s">
        <v>410</v>
      </c>
      <c r="C74" t="s">
        <v>64</v>
      </c>
      <c r="D74" s="24">
        <v>12121</v>
      </c>
      <c r="E74" s="48">
        <v>-12121</v>
      </c>
      <c r="F74" s="24">
        <v>0</v>
      </c>
      <c r="G74"/>
      <c r="H74"/>
      <c r="I74"/>
      <c r="J74" s="45"/>
      <c r="O74" t="s">
        <v>134</v>
      </c>
      <c r="P74" s="24"/>
      <c r="Q74" s="24"/>
      <c r="R74" s="24"/>
      <c r="S74" s="24"/>
      <c r="T74" s="24"/>
      <c r="U74" s="24"/>
      <c r="V74" s="24">
        <v>5109</v>
      </c>
      <c r="W74" s="24"/>
      <c r="X74" s="24"/>
      <c r="Y74" s="24">
        <v>5109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>
        <v>5109</v>
      </c>
    </row>
    <row r="75" spans="2:40" x14ac:dyDescent="0.35">
      <c r="B75" t="s">
        <v>411</v>
      </c>
      <c r="C75" t="s">
        <v>20</v>
      </c>
      <c r="D75" s="24">
        <v>2330</v>
      </c>
      <c r="E75" s="48">
        <v>-2330</v>
      </c>
      <c r="F75" s="24">
        <v>0</v>
      </c>
      <c r="G75"/>
      <c r="O75" t="s">
        <v>184</v>
      </c>
      <c r="P75" s="24"/>
      <c r="Q75" s="24"/>
      <c r="R75" s="24"/>
      <c r="S75" s="24"/>
      <c r="T75" s="24"/>
      <c r="U75" s="24"/>
      <c r="V75" s="24"/>
      <c r="W75" s="24">
        <v>2008</v>
      </c>
      <c r="X75" s="24"/>
      <c r="Y75" s="24">
        <v>2008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>
        <v>2008</v>
      </c>
    </row>
    <row r="76" spans="2:40" x14ac:dyDescent="0.35">
      <c r="B76" t="s">
        <v>413</v>
      </c>
      <c r="C76" t="s">
        <v>20</v>
      </c>
      <c r="D76" s="24">
        <v>1300</v>
      </c>
      <c r="E76" s="48">
        <v>-1300</v>
      </c>
      <c r="F76" s="24">
        <v>0</v>
      </c>
      <c r="O76" t="s">
        <v>221</v>
      </c>
      <c r="P76" s="24"/>
      <c r="Q76" s="24"/>
      <c r="R76" s="24"/>
      <c r="S76" s="24"/>
      <c r="T76" s="24"/>
      <c r="U76" s="24"/>
      <c r="V76" s="24"/>
      <c r="W76" s="24"/>
      <c r="X76" s="24">
        <v>6108</v>
      </c>
      <c r="Y76" s="24">
        <v>6108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>
        <v>6108</v>
      </c>
    </row>
    <row r="77" spans="2:40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250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>
        <v>340</v>
      </c>
      <c r="AF77" s="24"/>
      <c r="AG77" s="24"/>
      <c r="AH77" s="24"/>
      <c r="AI77" s="24"/>
      <c r="AJ77" s="24">
        <v>340</v>
      </c>
      <c r="AK77" s="24"/>
      <c r="AL77" s="24"/>
      <c r="AM77" s="24"/>
      <c r="AN77" s="24">
        <v>340</v>
      </c>
    </row>
    <row r="78" spans="2:40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256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>
        <v>5887</v>
      </c>
      <c r="AF78" s="24"/>
      <c r="AG78" s="24"/>
      <c r="AH78" s="24"/>
      <c r="AI78" s="24"/>
      <c r="AJ78" s="24">
        <v>5887</v>
      </c>
      <c r="AK78" s="24"/>
      <c r="AL78" s="24"/>
      <c r="AM78" s="24"/>
      <c r="AN78" s="24">
        <v>5887</v>
      </c>
    </row>
    <row r="79" spans="2:40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329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>
        <v>6621</v>
      </c>
      <c r="AI79" s="24"/>
      <c r="AJ79" s="24">
        <v>6621</v>
      </c>
      <c r="AK79" s="24"/>
      <c r="AL79" s="24"/>
      <c r="AM79" s="24"/>
      <c r="AN79" s="24">
        <v>6621</v>
      </c>
    </row>
    <row r="80" spans="2:40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330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>
        <v>90</v>
      </c>
      <c r="AI80" s="24"/>
      <c r="AJ80" s="24">
        <v>90</v>
      </c>
      <c r="AK80" s="24"/>
      <c r="AL80" s="24"/>
      <c r="AM80" s="24"/>
      <c r="AN80" s="24">
        <v>90</v>
      </c>
    </row>
    <row r="81" spans="2:40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347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>
        <v>6450</v>
      </c>
      <c r="AJ81" s="24">
        <v>6450</v>
      </c>
      <c r="AK81" s="24"/>
      <c r="AL81" s="24"/>
      <c r="AM81" s="24"/>
      <c r="AN81" s="24">
        <v>6450</v>
      </c>
    </row>
    <row r="82" spans="2:40" x14ac:dyDescent="0.35">
      <c r="B82" t="s">
        <v>426</v>
      </c>
      <c r="C82" t="s">
        <v>60</v>
      </c>
      <c r="D82" s="24">
        <v>5100</v>
      </c>
      <c r="E82" s="48">
        <v>-5100</v>
      </c>
      <c r="F82" s="24">
        <v>0</v>
      </c>
      <c r="O82" t="s">
        <v>377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>
        <v>6914</v>
      </c>
      <c r="AB82" s="24"/>
      <c r="AC82" s="24"/>
      <c r="AD82" s="24"/>
      <c r="AE82" s="24"/>
      <c r="AF82" s="24"/>
      <c r="AG82" s="24"/>
      <c r="AH82" s="24"/>
      <c r="AI82" s="24"/>
      <c r="AJ82" s="24">
        <v>6914</v>
      </c>
      <c r="AK82" s="24"/>
      <c r="AL82" s="24"/>
      <c r="AM82" s="24"/>
      <c r="AN82" s="24">
        <v>6914</v>
      </c>
    </row>
    <row r="83" spans="2:40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411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>
        <v>2330</v>
      </c>
      <c r="AC83" s="24"/>
      <c r="AD83" s="24"/>
      <c r="AE83" s="24"/>
      <c r="AF83" s="24"/>
      <c r="AG83" s="24"/>
      <c r="AH83" s="24"/>
      <c r="AI83" s="24"/>
      <c r="AJ83" s="24">
        <v>2330</v>
      </c>
      <c r="AK83" s="24"/>
      <c r="AL83" s="24"/>
      <c r="AM83" s="24"/>
      <c r="AN83" s="24">
        <v>2330</v>
      </c>
    </row>
    <row r="84" spans="2:40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413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>
        <v>1300</v>
      </c>
      <c r="AC84" s="24"/>
      <c r="AD84" s="24"/>
      <c r="AE84" s="24"/>
      <c r="AF84" s="24"/>
      <c r="AG84" s="24"/>
      <c r="AH84" s="24"/>
      <c r="AI84" s="24"/>
      <c r="AJ84" s="24">
        <v>1300</v>
      </c>
      <c r="AK84" s="24"/>
      <c r="AL84" s="24"/>
      <c r="AM84" s="24"/>
      <c r="AN84" s="24">
        <v>1300</v>
      </c>
    </row>
    <row r="85" spans="2:40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O85" t="s">
        <v>466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>
        <v>2184</v>
      </c>
      <c r="AD85" s="24"/>
      <c r="AE85" s="24"/>
      <c r="AF85" s="24"/>
      <c r="AG85" s="24"/>
      <c r="AH85" s="24"/>
      <c r="AI85" s="24"/>
      <c r="AJ85" s="24">
        <v>2184</v>
      </c>
      <c r="AK85" s="24"/>
      <c r="AL85" s="24"/>
      <c r="AM85" s="24"/>
      <c r="AN85" s="24">
        <v>2184</v>
      </c>
    </row>
    <row r="86" spans="2:40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O86" t="s">
        <v>489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>
        <v>2366.5</v>
      </c>
      <c r="AD86" s="24"/>
      <c r="AE86" s="24"/>
      <c r="AF86" s="24"/>
      <c r="AG86" s="24"/>
      <c r="AH86" s="24"/>
      <c r="AI86" s="24"/>
      <c r="AJ86" s="24">
        <v>2366.5</v>
      </c>
      <c r="AK86" s="24"/>
      <c r="AL86" s="24"/>
      <c r="AM86" s="24"/>
      <c r="AN86" s="24">
        <v>2366.5</v>
      </c>
    </row>
    <row r="87" spans="2:40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O87" t="s">
        <v>560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>
        <v>7335</v>
      </c>
      <c r="AL87" s="24"/>
      <c r="AM87" s="24">
        <v>7335</v>
      </c>
      <c r="AN87" s="24">
        <v>7335</v>
      </c>
    </row>
    <row r="88" spans="2:40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O88" t="s">
        <v>615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>
        <v>7271</v>
      </c>
      <c r="AM88" s="24">
        <v>7271</v>
      </c>
      <c r="AN88" s="24">
        <v>7271</v>
      </c>
    </row>
    <row r="89" spans="2:40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O89" t="s">
        <v>621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>
        <v>315</v>
      </c>
      <c r="AM89" s="24">
        <v>315</v>
      </c>
      <c r="AN89" s="24">
        <v>315</v>
      </c>
    </row>
    <row r="90" spans="2:40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N90" s="23" t="s">
        <v>140</v>
      </c>
      <c r="O90" s="23"/>
      <c r="P90" s="25"/>
      <c r="Q90" s="25"/>
      <c r="R90" s="25">
        <v>1827.5</v>
      </c>
      <c r="S90" s="25">
        <v>1200</v>
      </c>
      <c r="T90" s="25">
        <v>5676.2</v>
      </c>
      <c r="U90" s="25"/>
      <c r="V90" s="25">
        <v>11206</v>
      </c>
      <c r="W90" s="25">
        <v>2008</v>
      </c>
      <c r="X90" s="25">
        <v>6108</v>
      </c>
      <c r="Y90" s="25">
        <v>28025.7</v>
      </c>
      <c r="Z90" s="25"/>
      <c r="AA90" s="25">
        <v>6914</v>
      </c>
      <c r="AB90" s="25">
        <v>3630</v>
      </c>
      <c r="AC90" s="25">
        <v>4550.5</v>
      </c>
      <c r="AD90" s="25"/>
      <c r="AE90" s="25">
        <v>6227</v>
      </c>
      <c r="AF90" s="25"/>
      <c r="AG90" s="25"/>
      <c r="AH90" s="25">
        <v>6711</v>
      </c>
      <c r="AI90" s="25">
        <v>6450</v>
      </c>
      <c r="AJ90" s="25">
        <v>34482.5</v>
      </c>
      <c r="AK90" s="25">
        <v>7335</v>
      </c>
      <c r="AL90" s="25">
        <v>7586</v>
      </c>
      <c r="AM90" s="25">
        <v>14921</v>
      </c>
      <c r="AN90" s="25">
        <v>77429.2</v>
      </c>
    </row>
    <row r="91" spans="2:40" x14ac:dyDescent="0.35">
      <c r="B91" t="s">
        <v>451</v>
      </c>
      <c r="C91" t="s">
        <v>417</v>
      </c>
      <c r="D91" s="24">
        <v>16976.2</v>
      </c>
      <c r="E91" s="48">
        <v>-16976.2</v>
      </c>
      <c r="F91" s="24">
        <v>0</v>
      </c>
      <c r="N91" t="s">
        <v>43</v>
      </c>
      <c r="O91" t="s">
        <v>41</v>
      </c>
      <c r="P91" s="24"/>
      <c r="Q91" s="24"/>
      <c r="R91" s="24"/>
      <c r="S91" s="24"/>
      <c r="T91" s="24">
        <v>1706</v>
      </c>
      <c r="U91" s="24"/>
      <c r="V91" s="24"/>
      <c r="W91" s="24"/>
      <c r="X91" s="24"/>
      <c r="Y91" s="24">
        <v>1706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>
        <v>1706</v>
      </c>
    </row>
    <row r="92" spans="2:40" x14ac:dyDescent="0.35">
      <c r="B92" t="s">
        <v>452</v>
      </c>
      <c r="C92" t="s">
        <v>54</v>
      </c>
      <c r="D92" s="24">
        <v>510</v>
      </c>
      <c r="E92" s="48">
        <v>-510</v>
      </c>
      <c r="F92" s="24">
        <v>0</v>
      </c>
      <c r="O92" t="s">
        <v>156</v>
      </c>
      <c r="P92" s="24"/>
      <c r="Q92" s="24"/>
      <c r="R92" s="24"/>
      <c r="S92" s="24"/>
      <c r="T92" s="24"/>
      <c r="U92" s="24"/>
      <c r="V92" s="24"/>
      <c r="W92" s="24">
        <v>2302</v>
      </c>
      <c r="X92" s="24"/>
      <c r="Y92" s="24">
        <v>2302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>
        <v>2302</v>
      </c>
    </row>
    <row r="93" spans="2:40" x14ac:dyDescent="0.35">
      <c r="B93" t="s">
        <v>453</v>
      </c>
      <c r="C93" t="s">
        <v>417</v>
      </c>
      <c r="D93" s="24">
        <v>5874</v>
      </c>
      <c r="E93" s="48">
        <v>-5874</v>
      </c>
      <c r="F93" s="24">
        <v>0</v>
      </c>
      <c r="O93" t="s">
        <v>405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>
        <v>240</v>
      </c>
      <c r="AC93" s="24"/>
      <c r="AD93" s="24"/>
      <c r="AE93" s="24"/>
      <c r="AF93" s="24"/>
      <c r="AG93" s="24"/>
      <c r="AH93" s="24"/>
      <c r="AI93" s="24"/>
      <c r="AJ93" s="24">
        <v>240</v>
      </c>
      <c r="AK93" s="24"/>
      <c r="AL93" s="24"/>
      <c r="AM93" s="24"/>
      <c r="AN93" s="24">
        <v>240</v>
      </c>
    </row>
    <row r="94" spans="2:40" x14ac:dyDescent="0.35">
      <c r="B94" t="s">
        <v>454</v>
      </c>
      <c r="C94" t="s">
        <v>64</v>
      </c>
      <c r="D94" s="24">
        <v>13723.8</v>
      </c>
      <c r="E94" s="48">
        <v>-13723.8</v>
      </c>
      <c r="F94" s="24">
        <v>0</v>
      </c>
      <c r="O94" t="s">
        <v>578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>
        <v>2309</v>
      </c>
      <c r="AL94" s="24"/>
      <c r="AM94" s="24">
        <v>2309</v>
      </c>
      <c r="AN94" s="24">
        <v>2309</v>
      </c>
    </row>
    <row r="95" spans="2:40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617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>
        <v>175</v>
      </c>
      <c r="AM95" s="24">
        <v>175</v>
      </c>
      <c r="AN95" s="24">
        <v>175</v>
      </c>
    </row>
    <row r="96" spans="2:40" x14ac:dyDescent="0.35">
      <c r="B96" t="s">
        <v>457</v>
      </c>
      <c r="C96" t="s">
        <v>64</v>
      </c>
      <c r="D96" s="24">
        <v>10019.200000000001</v>
      </c>
      <c r="E96" s="48">
        <v>-10019.200000000001</v>
      </c>
      <c r="F96" s="24">
        <v>0</v>
      </c>
      <c r="N96" s="23" t="s">
        <v>141</v>
      </c>
      <c r="O96" s="23"/>
      <c r="P96" s="25"/>
      <c r="Q96" s="25"/>
      <c r="R96" s="25"/>
      <c r="S96" s="25"/>
      <c r="T96" s="25">
        <v>1706</v>
      </c>
      <c r="U96" s="25"/>
      <c r="V96" s="25"/>
      <c r="W96" s="25">
        <v>2302</v>
      </c>
      <c r="X96" s="25"/>
      <c r="Y96" s="25">
        <v>4008</v>
      </c>
      <c r="Z96" s="25"/>
      <c r="AA96" s="25"/>
      <c r="AB96" s="25">
        <v>240</v>
      </c>
      <c r="AC96" s="25"/>
      <c r="AD96" s="25"/>
      <c r="AE96" s="25"/>
      <c r="AF96" s="25"/>
      <c r="AG96" s="25"/>
      <c r="AH96" s="25"/>
      <c r="AI96" s="25"/>
      <c r="AJ96" s="25">
        <v>240</v>
      </c>
      <c r="AK96" s="25">
        <v>2309</v>
      </c>
      <c r="AL96" s="25">
        <v>175</v>
      </c>
      <c r="AM96" s="25">
        <v>2484</v>
      </c>
      <c r="AN96" s="25">
        <v>6732</v>
      </c>
    </row>
    <row r="97" spans="1:40" x14ac:dyDescent="0.35">
      <c r="A97" s="23" t="s">
        <v>149</v>
      </c>
      <c r="B97" s="23"/>
      <c r="C97" s="23"/>
      <c r="D97" s="25">
        <v>186297.59999999998</v>
      </c>
      <c r="E97" s="49">
        <v>-186297.59999999998</v>
      </c>
      <c r="F97" s="25">
        <v>0</v>
      </c>
      <c r="N97" t="s">
        <v>23</v>
      </c>
      <c r="O97" t="s">
        <v>21</v>
      </c>
      <c r="P97" s="24"/>
      <c r="Q97" s="24"/>
      <c r="R97" s="24"/>
      <c r="S97" s="24">
        <v>1836</v>
      </c>
      <c r="T97" s="24"/>
      <c r="U97" s="24"/>
      <c r="V97" s="24"/>
      <c r="W97" s="24"/>
      <c r="X97" s="24"/>
      <c r="Y97" s="24">
        <v>1836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>
        <v>1836</v>
      </c>
    </row>
    <row r="98" spans="1:40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30</v>
      </c>
      <c r="P98" s="24"/>
      <c r="Q98" s="24"/>
      <c r="R98" s="24"/>
      <c r="S98" s="24"/>
      <c r="T98" s="24">
        <v>2508</v>
      </c>
      <c r="U98" s="24"/>
      <c r="V98" s="24"/>
      <c r="W98" s="24"/>
      <c r="X98" s="24"/>
      <c r="Y98" s="24">
        <v>2508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>
        <v>2508</v>
      </c>
    </row>
    <row r="99" spans="1:40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31</v>
      </c>
      <c r="P99" s="24"/>
      <c r="Q99" s="24"/>
      <c r="R99" s="24"/>
      <c r="S99" s="24"/>
      <c r="T99" s="24">
        <v>2508</v>
      </c>
      <c r="U99" s="24"/>
      <c r="V99" s="24"/>
      <c r="W99" s="24"/>
      <c r="X99" s="24"/>
      <c r="Y99" s="24">
        <v>2508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>
        <v>2508</v>
      </c>
    </row>
    <row r="100" spans="1:40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O100" t="s">
        <v>32</v>
      </c>
      <c r="P100" s="24"/>
      <c r="Q100" s="24"/>
      <c r="R100" s="24"/>
      <c r="S100" s="24"/>
      <c r="T100" s="24">
        <v>324</v>
      </c>
      <c r="U100" s="24"/>
      <c r="V100" s="24"/>
      <c r="W100" s="24"/>
      <c r="X100" s="24"/>
      <c r="Y100" s="24">
        <v>324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>
        <v>324</v>
      </c>
    </row>
    <row r="101" spans="1:40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O101" t="s">
        <v>103</v>
      </c>
      <c r="P101" s="24"/>
      <c r="Q101" s="24"/>
      <c r="R101" s="24"/>
      <c r="S101" s="24"/>
      <c r="T101" s="24"/>
      <c r="U101" s="24">
        <v>11247.599999999999</v>
      </c>
      <c r="V101" s="24"/>
      <c r="W101" s="24"/>
      <c r="X101" s="24"/>
      <c r="Y101" s="24">
        <v>11247.599999999999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>
        <v>11247.599999999999</v>
      </c>
    </row>
    <row r="102" spans="1:40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105</v>
      </c>
      <c r="P102" s="24"/>
      <c r="Q102" s="24"/>
      <c r="R102" s="24"/>
      <c r="S102" s="24"/>
      <c r="T102" s="24"/>
      <c r="U102" s="24">
        <v>11605.2</v>
      </c>
      <c r="V102" s="24"/>
      <c r="W102" s="24"/>
      <c r="X102" s="24"/>
      <c r="Y102" s="24">
        <v>11605.2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>
        <v>11605.2</v>
      </c>
    </row>
    <row r="103" spans="1:40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114</v>
      </c>
      <c r="P103" s="24"/>
      <c r="Q103" s="24"/>
      <c r="R103" s="24"/>
      <c r="S103" s="24"/>
      <c r="T103" s="24"/>
      <c r="U103" s="24"/>
      <c r="V103" s="24">
        <v>10618.8</v>
      </c>
      <c r="W103" s="24"/>
      <c r="X103" s="24"/>
      <c r="Y103" s="24">
        <v>10618.8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>
        <v>10618.8</v>
      </c>
    </row>
    <row r="104" spans="1:40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116</v>
      </c>
      <c r="P104" s="24"/>
      <c r="Q104" s="24"/>
      <c r="R104" s="24"/>
      <c r="S104" s="24"/>
      <c r="T104" s="24"/>
      <c r="U104" s="24"/>
      <c r="V104" s="24">
        <v>8778</v>
      </c>
      <c r="W104" s="24"/>
      <c r="X104" s="24"/>
      <c r="Y104" s="24">
        <v>8778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>
        <v>8778</v>
      </c>
    </row>
    <row r="105" spans="1:40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216</v>
      </c>
      <c r="P105" s="24"/>
      <c r="Q105" s="24"/>
      <c r="R105" s="24"/>
      <c r="S105" s="24"/>
      <c r="T105" s="24"/>
      <c r="U105" s="24"/>
      <c r="V105" s="24"/>
      <c r="W105" s="24"/>
      <c r="X105" s="24">
        <v>2860</v>
      </c>
      <c r="Y105" s="24">
        <v>2860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>
        <v>2860</v>
      </c>
    </row>
    <row r="106" spans="1:40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280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>
        <v>9111.2000000000007</v>
      </c>
      <c r="AG106" s="24"/>
      <c r="AH106" s="24"/>
      <c r="AI106" s="24"/>
      <c r="AJ106" s="24">
        <v>9111.2000000000007</v>
      </c>
      <c r="AK106" s="24"/>
      <c r="AL106" s="24"/>
      <c r="AM106" s="24"/>
      <c r="AN106" s="24">
        <v>9111.2000000000007</v>
      </c>
    </row>
    <row r="107" spans="1:40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O107" t="s">
        <v>291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>
        <v>14813.6</v>
      </c>
      <c r="AH107" s="24"/>
      <c r="AI107" s="24"/>
      <c r="AJ107" s="24">
        <v>14813.6</v>
      </c>
      <c r="AK107" s="24"/>
      <c r="AL107" s="24"/>
      <c r="AM107" s="24"/>
      <c r="AN107" s="24">
        <v>14813.6</v>
      </c>
    </row>
    <row r="108" spans="1:40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O108" t="s">
        <v>324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>
        <v>11803.2</v>
      </c>
      <c r="AH108" s="24"/>
      <c r="AI108" s="24"/>
      <c r="AJ108" s="24">
        <v>11803.2</v>
      </c>
      <c r="AK108" s="24"/>
      <c r="AL108" s="24"/>
      <c r="AM108" s="24"/>
      <c r="AN108" s="24">
        <v>11803.2</v>
      </c>
    </row>
    <row r="109" spans="1:40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328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>
        <v>3510</v>
      </c>
      <c r="AH109" s="24"/>
      <c r="AI109" s="24"/>
      <c r="AJ109" s="24">
        <v>3510</v>
      </c>
      <c r="AK109" s="24"/>
      <c r="AL109" s="24"/>
      <c r="AM109" s="24"/>
      <c r="AN109" s="24">
        <v>3510</v>
      </c>
    </row>
    <row r="110" spans="1:40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O110" t="s">
        <v>335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>
        <v>14034.8</v>
      </c>
      <c r="AJ110" s="24">
        <v>14034.8</v>
      </c>
      <c r="AK110" s="24"/>
      <c r="AL110" s="24"/>
      <c r="AM110" s="24"/>
      <c r="AN110" s="24">
        <v>14034.8</v>
      </c>
    </row>
    <row r="111" spans="1:40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O111" t="s">
        <v>375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>
        <v>3830.4</v>
      </c>
      <c r="AB111" s="24"/>
      <c r="AC111" s="24"/>
      <c r="AD111" s="24"/>
      <c r="AE111" s="24"/>
      <c r="AF111" s="24"/>
      <c r="AG111" s="24"/>
      <c r="AH111" s="24"/>
      <c r="AI111" s="24"/>
      <c r="AJ111" s="24">
        <v>3830.4</v>
      </c>
      <c r="AK111" s="24"/>
      <c r="AL111" s="24"/>
      <c r="AM111" s="24"/>
      <c r="AN111" s="24">
        <v>3830.4</v>
      </c>
    </row>
    <row r="112" spans="1:40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O112" t="s">
        <v>383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>
        <v>12524</v>
      </c>
      <c r="AB112" s="24"/>
      <c r="AC112" s="24"/>
      <c r="AD112" s="24"/>
      <c r="AE112" s="24"/>
      <c r="AF112" s="24"/>
      <c r="AG112" s="24"/>
      <c r="AH112" s="24"/>
      <c r="AI112" s="24"/>
      <c r="AJ112" s="24">
        <v>12524</v>
      </c>
      <c r="AK112" s="24"/>
      <c r="AL112" s="24"/>
      <c r="AM112" s="24"/>
      <c r="AN112" s="24">
        <v>12524</v>
      </c>
    </row>
    <row r="113" spans="2:40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386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>
        <v>240</v>
      </c>
      <c r="AB113" s="24"/>
      <c r="AC113" s="24"/>
      <c r="AD113" s="24"/>
      <c r="AE113" s="24"/>
      <c r="AF113" s="24"/>
      <c r="AG113" s="24"/>
      <c r="AH113" s="24"/>
      <c r="AI113" s="24"/>
      <c r="AJ113" s="24">
        <v>240</v>
      </c>
      <c r="AK113" s="24"/>
      <c r="AL113" s="24"/>
      <c r="AM113" s="24"/>
      <c r="AN113" s="24">
        <v>240</v>
      </c>
    </row>
    <row r="114" spans="2:40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O114" t="s">
        <v>517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>
        <v>12484</v>
      </c>
      <c r="AE114" s="24"/>
      <c r="AF114" s="24"/>
      <c r="AG114" s="24"/>
      <c r="AH114" s="24"/>
      <c r="AI114" s="24"/>
      <c r="AJ114" s="24">
        <v>12484</v>
      </c>
      <c r="AK114" s="24"/>
      <c r="AL114" s="24"/>
      <c r="AM114" s="24"/>
      <c r="AN114" s="24">
        <v>12484</v>
      </c>
    </row>
    <row r="115" spans="2:40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O115" t="s">
        <v>520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>
        <v>390</v>
      </c>
      <c r="AE115" s="24"/>
      <c r="AF115" s="24"/>
      <c r="AG115" s="24"/>
      <c r="AH115" s="24"/>
      <c r="AI115" s="24"/>
      <c r="AJ115" s="24">
        <v>390</v>
      </c>
      <c r="AK115" s="24"/>
      <c r="AL115" s="24"/>
      <c r="AM115" s="24"/>
      <c r="AN115" s="24">
        <v>390</v>
      </c>
    </row>
    <row r="116" spans="2:40" x14ac:dyDescent="0.35">
      <c r="B116" t="s">
        <v>466</v>
      </c>
      <c r="C116" t="s">
        <v>20</v>
      </c>
      <c r="D116" s="24">
        <v>2184</v>
      </c>
      <c r="E116" s="48">
        <v>-2184</v>
      </c>
      <c r="F116" s="24">
        <v>0</v>
      </c>
      <c r="O116" t="s">
        <v>522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>
        <v>3021.8</v>
      </c>
      <c r="AE116" s="24"/>
      <c r="AF116" s="24"/>
      <c r="AG116" s="24"/>
      <c r="AH116" s="24"/>
      <c r="AI116" s="24"/>
      <c r="AJ116" s="24">
        <v>3021.8</v>
      </c>
      <c r="AK116" s="24"/>
      <c r="AL116" s="24"/>
      <c r="AM116" s="24"/>
      <c r="AN116" s="24">
        <v>3021.8</v>
      </c>
    </row>
    <row r="117" spans="2:40" x14ac:dyDescent="0.35">
      <c r="B117" t="s">
        <v>467</v>
      </c>
      <c r="C117" t="s">
        <v>417</v>
      </c>
      <c r="D117" s="24">
        <v>19017.5</v>
      </c>
      <c r="E117" s="48">
        <v>-19017.5</v>
      </c>
      <c r="F117" s="24">
        <v>0</v>
      </c>
      <c r="O117" t="s">
        <v>569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>
        <v>6803</v>
      </c>
      <c r="AL117" s="24"/>
      <c r="AM117" s="24">
        <v>6803</v>
      </c>
      <c r="AN117" s="24">
        <v>6803</v>
      </c>
    </row>
    <row r="118" spans="2:40" x14ac:dyDescent="0.35">
      <c r="B118" t="s">
        <v>468</v>
      </c>
      <c r="C118" t="s">
        <v>64</v>
      </c>
      <c r="D118" s="24">
        <v>2135</v>
      </c>
      <c r="E118" s="48">
        <v>-179.4</v>
      </c>
      <c r="F118" s="24">
        <v>1955.6</v>
      </c>
      <c r="O118" t="s">
        <v>571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>
        <v>1202.5</v>
      </c>
      <c r="AL118" s="24"/>
      <c r="AM118" s="24">
        <v>1202.5</v>
      </c>
      <c r="AN118" s="24">
        <v>1202.5</v>
      </c>
    </row>
    <row r="119" spans="2:40" x14ac:dyDescent="0.35">
      <c r="B119" t="s">
        <v>472</v>
      </c>
      <c r="C119" t="s">
        <v>417</v>
      </c>
      <c r="D119" s="24">
        <v>19315.5</v>
      </c>
      <c r="E119" s="48">
        <v>-19315.5</v>
      </c>
      <c r="F119" s="24">
        <v>0</v>
      </c>
      <c r="O119" t="s">
        <v>572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>
        <v>8486</v>
      </c>
      <c r="AL119" s="24"/>
      <c r="AM119" s="24">
        <v>8486</v>
      </c>
      <c r="AN119" s="24">
        <v>8486</v>
      </c>
    </row>
    <row r="120" spans="2:40" x14ac:dyDescent="0.35">
      <c r="B120" t="s">
        <v>473</v>
      </c>
      <c r="C120" t="s">
        <v>64</v>
      </c>
      <c r="D120" s="24">
        <v>14253</v>
      </c>
      <c r="E120" s="48"/>
      <c r="F120" s="24">
        <v>14253</v>
      </c>
      <c r="O120" t="s">
        <v>579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>
        <v>15108</v>
      </c>
      <c r="AL120" s="24"/>
      <c r="AM120" s="24">
        <v>15108</v>
      </c>
      <c r="AN120" s="24">
        <v>15108</v>
      </c>
    </row>
    <row r="121" spans="2:40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O121" t="s">
        <v>612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>
        <v>1480</v>
      </c>
      <c r="AM121" s="24">
        <v>1480</v>
      </c>
      <c r="AN121" s="24">
        <v>1480</v>
      </c>
    </row>
    <row r="122" spans="2:40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N122" s="23" t="s">
        <v>142</v>
      </c>
      <c r="O122" s="23"/>
      <c r="P122" s="25"/>
      <c r="Q122" s="25"/>
      <c r="R122" s="25"/>
      <c r="S122" s="25">
        <v>1836</v>
      </c>
      <c r="T122" s="25">
        <v>5340</v>
      </c>
      <c r="U122" s="25">
        <v>22852.799999999999</v>
      </c>
      <c r="V122" s="25">
        <v>19396.8</v>
      </c>
      <c r="W122" s="25"/>
      <c r="X122" s="25">
        <v>2860</v>
      </c>
      <c r="Y122" s="25">
        <v>52285.599999999999</v>
      </c>
      <c r="Z122" s="25"/>
      <c r="AA122" s="25">
        <v>16594.400000000001</v>
      </c>
      <c r="AB122" s="25"/>
      <c r="AC122" s="25"/>
      <c r="AD122" s="25">
        <v>15895.8</v>
      </c>
      <c r="AE122" s="25"/>
      <c r="AF122" s="25">
        <v>9111.2000000000007</v>
      </c>
      <c r="AG122" s="25">
        <v>30126.800000000003</v>
      </c>
      <c r="AH122" s="25"/>
      <c r="AI122" s="25">
        <v>14034.8</v>
      </c>
      <c r="AJ122" s="25">
        <v>85763.000000000015</v>
      </c>
      <c r="AK122" s="25">
        <v>31599.5</v>
      </c>
      <c r="AL122" s="25">
        <v>1480</v>
      </c>
      <c r="AM122" s="25">
        <v>33079.5</v>
      </c>
      <c r="AN122" s="25">
        <v>171128.09999999998</v>
      </c>
    </row>
    <row r="123" spans="2:40" x14ac:dyDescent="0.35">
      <c r="B123" t="s">
        <v>482</v>
      </c>
      <c r="C123" t="s">
        <v>417</v>
      </c>
      <c r="D123" s="24">
        <v>33172</v>
      </c>
      <c r="E123" s="48">
        <v>-33172</v>
      </c>
      <c r="F123" s="24">
        <v>0</v>
      </c>
      <c r="N123" t="s">
        <v>14</v>
      </c>
      <c r="O123" t="s">
        <v>11</v>
      </c>
      <c r="P123" s="24"/>
      <c r="Q123" s="24"/>
      <c r="R123" s="24">
        <v>2067</v>
      </c>
      <c r="S123" s="24"/>
      <c r="T123" s="24"/>
      <c r="U123" s="24"/>
      <c r="V123" s="24"/>
      <c r="W123" s="24"/>
      <c r="X123" s="24"/>
      <c r="Y123" s="24">
        <v>2067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>
        <v>2067</v>
      </c>
    </row>
    <row r="124" spans="2:40" x14ac:dyDescent="0.35">
      <c r="B124" t="s">
        <v>484</v>
      </c>
      <c r="C124" t="s">
        <v>417</v>
      </c>
      <c r="D124" s="24">
        <v>312.5</v>
      </c>
      <c r="E124" s="48">
        <v>-312.5</v>
      </c>
      <c r="F124" s="24">
        <v>0</v>
      </c>
      <c r="O124" t="s">
        <v>376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>
        <v>3432</v>
      </c>
      <c r="AB124" s="24"/>
      <c r="AC124" s="24"/>
      <c r="AD124" s="24"/>
      <c r="AE124" s="24"/>
      <c r="AF124" s="24"/>
      <c r="AG124" s="24"/>
      <c r="AH124" s="24"/>
      <c r="AI124" s="24"/>
      <c r="AJ124" s="24">
        <v>3432</v>
      </c>
      <c r="AK124" s="24"/>
      <c r="AL124" s="24"/>
      <c r="AM124" s="24"/>
      <c r="AN124" s="24">
        <v>3432</v>
      </c>
    </row>
    <row r="125" spans="2:40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N125" s="23" t="s">
        <v>143</v>
      </c>
      <c r="O125" s="23"/>
      <c r="P125" s="25"/>
      <c r="Q125" s="25"/>
      <c r="R125" s="25">
        <v>2067</v>
      </c>
      <c r="S125" s="25"/>
      <c r="T125" s="25"/>
      <c r="U125" s="25"/>
      <c r="V125" s="25"/>
      <c r="W125" s="25"/>
      <c r="X125" s="25"/>
      <c r="Y125" s="25">
        <v>2067</v>
      </c>
      <c r="Z125" s="25"/>
      <c r="AA125" s="25">
        <v>3432</v>
      </c>
      <c r="AB125" s="25"/>
      <c r="AC125" s="25"/>
      <c r="AD125" s="25"/>
      <c r="AE125" s="25"/>
      <c r="AF125" s="25"/>
      <c r="AG125" s="25"/>
      <c r="AH125" s="25"/>
      <c r="AI125" s="25"/>
      <c r="AJ125" s="25">
        <v>3432</v>
      </c>
      <c r="AK125" s="25"/>
      <c r="AL125" s="25"/>
      <c r="AM125" s="25"/>
      <c r="AN125" s="25">
        <v>5499</v>
      </c>
    </row>
    <row r="126" spans="2:40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N126" t="s">
        <v>54</v>
      </c>
      <c r="O126" t="s">
        <v>52</v>
      </c>
      <c r="P126" s="24"/>
      <c r="Q126" s="24"/>
      <c r="R126" s="24"/>
      <c r="S126" s="24"/>
      <c r="T126" s="24">
        <v>1452</v>
      </c>
      <c r="U126" s="24"/>
      <c r="V126" s="24"/>
      <c r="W126" s="24"/>
      <c r="X126" s="24"/>
      <c r="Y126" s="24">
        <v>1452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>
        <v>1452</v>
      </c>
    </row>
    <row r="127" spans="2:40" x14ac:dyDescent="0.35">
      <c r="B127" t="s">
        <v>489</v>
      </c>
      <c r="C127" t="s">
        <v>20</v>
      </c>
      <c r="D127" s="24">
        <v>2366.5</v>
      </c>
      <c r="E127" s="48">
        <v>-2366.5</v>
      </c>
      <c r="F127" s="24">
        <v>0</v>
      </c>
      <c r="O127" t="s">
        <v>68</v>
      </c>
      <c r="P127" s="24"/>
      <c r="Q127" s="24"/>
      <c r="R127" s="24"/>
      <c r="S127" s="24"/>
      <c r="T127" s="24"/>
      <c r="U127" s="24">
        <v>3968</v>
      </c>
      <c r="V127" s="24"/>
      <c r="W127" s="24"/>
      <c r="X127" s="24"/>
      <c r="Y127" s="24">
        <v>3968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>
        <v>3968</v>
      </c>
    </row>
    <row r="128" spans="2:40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175</v>
      </c>
      <c r="P128" s="24"/>
      <c r="Q128" s="24"/>
      <c r="R128" s="24"/>
      <c r="S128" s="24"/>
      <c r="T128" s="24"/>
      <c r="U128" s="24"/>
      <c r="V128" s="24"/>
      <c r="W128" s="24">
        <v>2612</v>
      </c>
      <c r="X128" s="24"/>
      <c r="Y128" s="24">
        <v>2612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>
        <v>2612</v>
      </c>
    </row>
    <row r="129" spans="1:40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O129" t="s">
        <v>188</v>
      </c>
      <c r="P129" s="24"/>
      <c r="Q129" s="24"/>
      <c r="R129" s="24"/>
      <c r="S129" s="24"/>
      <c r="T129" s="24"/>
      <c r="U129" s="24"/>
      <c r="V129" s="24"/>
      <c r="W129" s="24">
        <v>1050</v>
      </c>
      <c r="X129" s="24"/>
      <c r="Y129" s="24">
        <v>1050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>
        <v>1050</v>
      </c>
    </row>
    <row r="130" spans="1:40" x14ac:dyDescent="0.35">
      <c r="B130" t="s">
        <v>493</v>
      </c>
      <c r="C130" t="s">
        <v>54</v>
      </c>
      <c r="D130" s="24">
        <v>3496</v>
      </c>
      <c r="E130" s="48">
        <v>-3496</v>
      </c>
      <c r="F130" s="24">
        <v>0</v>
      </c>
      <c r="O130" t="s">
        <v>281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>
        <v>1200</v>
      </c>
      <c r="AG130" s="24"/>
      <c r="AH130" s="24"/>
      <c r="AI130" s="24"/>
      <c r="AJ130" s="24">
        <v>1200</v>
      </c>
      <c r="AK130" s="24"/>
      <c r="AL130" s="24"/>
      <c r="AM130" s="24"/>
      <c r="AN130" s="24">
        <v>1200</v>
      </c>
    </row>
    <row r="131" spans="1:40" x14ac:dyDescent="0.35">
      <c r="A131" s="23" t="s">
        <v>165</v>
      </c>
      <c r="B131" s="23"/>
      <c r="C131" s="23"/>
      <c r="D131" s="25">
        <v>154543</v>
      </c>
      <c r="E131" s="49">
        <v>-138334.40000000002</v>
      </c>
      <c r="F131" s="25">
        <v>16208.6</v>
      </c>
      <c r="O131" t="s">
        <v>449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>
        <v>3362</v>
      </c>
      <c r="AC131" s="24"/>
      <c r="AD131" s="24"/>
      <c r="AE131" s="24"/>
      <c r="AF131" s="24"/>
      <c r="AG131" s="24"/>
      <c r="AH131" s="24"/>
      <c r="AI131" s="24"/>
      <c r="AJ131" s="24">
        <v>3362</v>
      </c>
      <c r="AK131" s="24"/>
      <c r="AL131" s="24"/>
      <c r="AM131" s="24"/>
      <c r="AN131" s="24">
        <v>3362</v>
      </c>
    </row>
    <row r="132" spans="1:40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452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>
        <v>510</v>
      </c>
      <c r="AC132" s="24"/>
      <c r="AD132" s="24"/>
      <c r="AE132" s="24"/>
      <c r="AF132" s="24"/>
      <c r="AG132" s="24"/>
      <c r="AH132" s="24"/>
      <c r="AI132" s="24"/>
      <c r="AJ132" s="24">
        <v>510</v>
      </c>
      <c r="AK132" s="24"/>
      <c r="AL132" s="24"/>
      <c r="AM132" s="24"/>
      <c r="AN132" s="24">
        <v>510</v>
      </c>
    </row>
    <row r="133" spans="1:40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493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>
        <v>3496</v>
      </c>
      <c r="AD133" s="24"/>
      <c r="AE133" s="24"/>
      <c r="AF133" s="24"/>
      <c r="AG133" s="24"/>
      <c r="AH133" s="24"/>
      <c r="AI133" s="24"/>
      <c r="AJ133" s="24">
        <v>3496</v>
      </c>
      <c r="AK133" s="24"/>
      <c r="AL133" s="24"/>
      <c r="AM133" s="24"/>
      <c r="AN133" s="24">
        <v>3496</v>
      </c>
    </row>
    <row r="134" spans="1:40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N134" s="23" t="s">
        <v>144</v>
      </c>
      <c r="O134" s="23"/>
      <c r="P134" s="25"/>
      <c r="Q134" s="25"/>
      <c r="R134" s="25"/>
      <c r="S134" s="25"/>
      <c r="T134" s="25">
        <v>1452</v>
      </c>
      <c r="U134" s="25">
        <v>3968</v>
      </c>
      <c r="V134" s="25"/>
      <c r="W134" s="25">
        <v>3662</v>
      </c>
      <c r="X134" s="25"/>
      <c r="Y134" s="25">
        <v>9082</v>
      </c>
      <c r="Z134" s="25"/>
      <c r="AA134" s="25"/>
      <c r="AB134" s="25">
        <v>3872</v>
      </c>
      <c r="AC134" s="25">
        <v>3496</v>
      </c>
      <c r="AD134" s="25"/>
      <c r="AE134" s="25"/>
      <c r="AF134" s="25">
        <v>1200</v>
      </c>
      <c r="AG134" s="25"/>
      <c r="AH134" s="25"/>
      <c r="AI134" s="25"/>
      <c r="AJ134" s="25">
        <v>8568</v>
      </c>
      <c r="AK134" s="25"/>
      <c r="AL134" s="25"/>
      <c r="AM134" s="25"/>
      <c r="AN134" s="25">
        <v>17650</v>
      </c>
    </row>
    <row r="135" spans="1:40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N135" t="s">
        <v>64</v>
      </c>
      <c r="O135" t="s">
        <v>62</v>
      </c>
      <c r="P135" s="24"/>
      <c r="Q135" s="24"/>
      <c r="R135" s="24"/>
      <c r="S135" s="24"/>
      <c r="T135" s="24">
        <v>6734</v>
      </c>
      <c r="U135" s="24"/>
      <c r="V135" s="24"/>
      <c r="W135" s="24"/>
      <c r="X135" s="24"/>
      <c r="Y135" s="24">
        <v>6734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>
        <v>6734</v>
      </c>
    </row>
    <row r="136" spans="1:40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106</v>
      </c>
      <c r="P136" s="24"/>
      <c r="Q136" s="24"/>
      <c r="R136" s="24"/>
      <c r="S136" s="24"/>
      <c r="T136" s="24"/>
      <c r="U136" s="24">
        <v>8123</v>
      </c>
      <c r="V136" s="24"/>
      <c r="W136" s="24"/>
      <c r="X136" s="24"/>
      <c r="Y136" s="24">
        <v>8123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>
        <v>8123</v>
      </c>
    </row>
    <row r="137" spans="1:40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131</v>
      </c>
      <c r="P137" s="24"/>
      <c r="Q137" s="24"/>
      <c r="R137" s="24"/>
      <c r="S137" s="24"/>
      <c r="T137" s="24"/>
      <c r="U137" s="24"/>
      <c r="V137" s="24">
        <v>8123</v>
      </c>
      <c r="W137" s="24"/>
      <c r="X137" s="24"/>
      <c r="Y137" s="24">
        <v>8123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>
        <v>8123</v>
      </c>
    </row>
    <row r="138" spans="1:40" x14ac:dyDescent="0.35">
      <c r="B138" t="s">
        <v>510</v>
      </c>
      <c r="C138" t="s">
        <v>417</v>
      </c>
      <c r="D138" s="24">
        <v>12188.9</v>
      </c>
      <c r="E138" s="48">
        <v>-12188.9</v>
      </c>
      <c r="F138" s="24">
        <v>0</v>
      </c>
      <c r="O138" t="s">
        <v>172</v>
      </c>
      <c r="P138" s="24"/>
      <c r="Q138" s="24"/>
      <c r="R138" s="24"/>
      <c r="S138" s="24"/>
      <c r="T138" s="24"/>
      <c r="U138" s="24"/>
      <c r="V138" s="24"/>
      <c r="W138" s="24">
        <v>9296</v>
      </c>
      <c r="X138" s="24"/>
      <c r="Y138" s="24">
        <v>9296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>
        <v>9296</v>
      </c>
    </row>
    <row r="139" spans="1:40" x14ac:dyDescent="0.35">
      <c r="B139" t="s">
        <v>511</v>
      </c>
      <c r="C139" t="s">
        <v>233</v>
      </c>
      <c r="D139" s="24">
        <v>5175.3999999999996</v>
      </c>
      <c r="E139" s="48">
        <v>-5175.3999999999996</v>
      </c>
      <c r="F139" s="24">
        <v>0</v>
      </c>
      <c r="O139" t="s">
        <v>189</v>
      </c>
      <c r="P139" s="24"/>
      <c r="Q139" s="24"/>
      <c r="R139" s="24"/>
      <c r="S139" s="24"/>
      <c r="T139" s="24"/>
      <c r="U139" s="24"/>
      <c r="V139" s="24"/>
      <c r="W139" s="24">
        <v>7775</v>
      </c>
      <c r="X139" s="24"/>
      <c r="Y139" s="24">
        <v>7775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>
        <v>7775</v>
      </c>
    </row>
    <row r="140" spans="1:40" x14ac:dyDescent="0.35">
      <c r="B140" t="s">
        <v>513</v>
      </c>
      <c r="C140" t="s">
        <v>417</v>
      </c>
      <c r="D140" s="24">
        <v>18684.5</v>
      </c>
      <c r="E140" s="48">
        <v>-5332.3</v>
      </c>
      <c r="F140" s="24">
        <v>13352.2</v>
      </c>
      <c r="O140" t="s">
        <v>205</v>
      </c>
      <c r="P140" s="24"/>
      <c r="Q140" s="24"/>
      <c r="R140" s="24"/>
      <c r="S140" s="24"/>
      <c r="T140" s="24"/>
      <c r="U140" s="24"/>
      <c r="V140" s="24"/>
      <c r="W140" s="24">
        <v>275</v>
      </c>
      <c r="X140" s="24"/>
      <c r="Y140" s="24">
        <v>275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>
        <v>275</v>
      </c>
    </row>
    <row r="141" spans="1:40" x14ac:dyDescent="0.35">
      <c r="B141" t="s">
        <v>516</v>
      </c>
      <c r="C141" t="s">
        <v>64</v>
      </c>
      <c r="D141" s="24">
        <v>12144</v>
      </c>
      <c r="E141" s="48"/>
      <c r="F141" s="24">
        <v>12144</v>
      </c>
      <c r="O141" t="s">
        <v>222</v>
      </c>
      <c r="P141" s="24"/>
      <c r="Q141" s="24"/>
      <c r="R141" s="24"/>
      <c r="S141" s="24"/>
      <c r="T141" s="24"/>
      <c r="U141" s="24"/>
      <c r="V141" s="24"/>
      <c r="W141" s="24"/>
      <c r="X141" s="24">
        <v>10120</v>
      </c>
      <c r="Y141" s="24">
        <v>10120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>
        <v>10120</v>
      </c>
    </row>
    <row r="142" spans="1:40" x14ac:dyDescent="0.35">
      <c r="B142" t="s">
        <v>517</v>
      </c>
      <c r="C142" t="s">
        <v>23</v>
      </c>
      <c r="D142" s="24">
        <v>12484</v>
      </c>
      <c r="E142" s="48"/>
      <c r="F142" s="24">
        <v>12484</v>
      </c>
      <c r="O142" t="s">
        <v>244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>
        <v>0</v>
      </c>
      <c r="AF142" s="24"/>
      <c r="AG142" s="24"/>
      <c r="AH142" s="24"/>
      <c r="AI142" s="24"/>
      <c r="AJ142" s="24">
        <v>0</v>
      </c>
      <c r="AK142" s="24"/>
      <c r="AL142" s="24"/>
      <c r="AM142" s="24"/>
      <c r="AN142" s="24">
        <v>0</v>
      </c>
    </row>
    <row r="143" spans="1:40" x14ac:dyDescent="0.35">
      <c r="B143" t="s">
        <v>520</v>
      </c>
      <c r="C143" t="s">
        <v>23</v>
      </c>
      <c r="D143" s="24">
        <v>390</v>
      </c>
      <c r="E143" s="48"/>
      <c r="F143" s="24">
        <v>390</v>
      </c>
      <c r="O143" t="s">
        <v>259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>
        <v>10310</v>
      </c>
      <c r="AF143" s="24"/>
      <c r="AG143" s="24"/>
      <c r="AH143" s="24"/>
      <c r="AI143" s="24"/>
      <c r="AJ143" s="24">
        <v>10310</v>
      </c>
      <c r="AK143" s="24"/>
      <c r="AL143" s="24"/>
      <c r="AM143" s="24"/>
      <c r="AN143" s="24">
        <v>10310</v>
      </c>
    </row>
    <row r="144" spans="1:40" x14ac:dyDescent="0.35">
      <c r="B144" t="s">
        <v>521</v>
      </c>
      <c r="C144" t="s">
        <v>417</v>
      </c>
      <c r="D144" s="24">
        <v>7457.5</v>
      </c>
      <c r="E144" s="48"/>
      <c r="F144" s="24">
        <v>7457.5</v>
      </c>
      <c r="O144" t="s">
        <v>326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>
        <v>10075</v>
      </c>
      <c r="AH144" s="24"/>
      <c r="AI144" s="24"/>
      <c r="AJ144" s="24">
        <v>10075</v>
      </c>
      <c r="AK144" s="24"/>
      <c r="AL144" s="24"/>
      <c r="AM144" s="24"/>
      <c r="AN144" s="24">
        <v>10075</v>
      </c>
    </row>
    <row r="145" spans="1:40" x14ac:dyDescent="0.35">
      <c r="B145" t="s">
        <v>522</v>
      </c>
      <c r="C145" t="s">
        <v>23</v>
      </c>
      <c r="D145" s="24">
        <v>3021.8</v>
      </c>
      <c r="E145" s="48"/>
      <c r="F145" s="24">
        <v>3021.8</v>
      </c>
      <c r="O145" t="s">
        <v>332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>
        <v>12101.6</v>
      </c>
      <c r="AI145" s="24"/>
      <c r="AJ145" s="24">
        <v>12101.6</v>
      </c>
      <c r="AK145" s="24"/>
      <c r="AL145" s="24"/>
      <c r="AM145" s="24"/>
      <c r="AN145" s="24">
        <v>12101.6</v>
      </c>
    </row>
    <row r="146" spans="1:40" x14ac:dyDescent="0.35">
      <c r="B146" t="s">
        <v>532</v>
      </c>
      <c r="C146" t="s">
        <v>417</v>
      </c>
      <c r="D146" s="24">
        <v>10565.5</v>
      </c>
      <c r="E146" s="48"/>
      <c r="F146" s="24">
        <v>10565.5</v>
      </c>
      <c r="O146" t="s">
        <v>337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>
        <v>11585</v>
      </c>
      <c r="AI146" s="24"/>
      <c r="AJ146" s="24">
        <v>11585</v>
      </c>
      <c r="AK146" s="24"/>
      <c r="AL146" s="24"/>
      <c r="AM146" s="24"/>
      <c r="AN146" s="24">
        <v>11585</v>
      </c>
    </row>
    <row r="147" spans="1:40" x14ac:dyDescent="0.35">
      <c r="B147" t="s">
        <v>539</v>
      </c>
      <c r="C147" t="s">
        <v>417</v>
      </c>
      <c r="D147" s="24">
        <v>777</v>
      </c>
      <c r="E147" s="48"/>
      <c r="F147" s="24">
        <v>777</v>
      </c>
      <c r="O147" t="s">
        <v>361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>
        <v>6952</v>
      </c>
      <c r="AA147" s="24"/>
      <c r="AB147" s="24"/>
      <c r="AC147" s="24"/>
      <c r="AD147" s="24"/>
      <c r="AE147" s="24"/>
      <c r="AF147" s="24"/>
      <c r="AG147" s="24"/>
      <c r="AH147" s="24"/>
      <c r="AI147" s="24"/>
      <c r="AJ147" s="24">
        <v>6952</v>
      </c>
      <c r="AK147" s="24"/>
      <c r="AL147" s="24"/>
      <c r="AM147" s="24"/>
      <c r="AN147" s="24">
        <v>6952</v>
      </c>
    </row>
    <row r="148" spans="1:40" x14ac:dyDescent="0.35">
      <c r="B148" t="s">
        <v>540</v>
      </c>
      <c r="C148" t="s">
        <v>417</v>
      </c>
      <c r="D148" s="24">
        <v>1077</v>
      </c>
      <c r="E148" s="48"/>
      <c r="F148" s="24">
        <v>1077</v>
      </c>
      <c r="O148" t="s">
        <v>364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>
        <v>930</v>
      </c>
      <c r="AA148" s="24"/>
      <c r="AB148" s="24"/>
      <c r="AC148" s="24"/>
      <c r="AD148" s="24"/>
      <c r="AE148" s="24"/>
      <c r="AF148" s="24"/>
      <c r="AG148" s="24"/>
      <c r="AH148" s="24"/>
      <c r="AI148" s="24"/>
      <c r="AJ148" s="24">
        <v>930</v>
      </c>
      <c r="AK148" s="24"/>
      <c r="AL148" s="24"/>
      <c r="AM148" s="24"/>
      <c r="AN148" s="24">
        <v>930</v>
      </c>
    </row>
    <row r="149" spans="1:40" x14ac:dyDescent="0.35">
      <c r="B149" t="s">
        <v>541</v>
      </c>
      <c r="C149" t="s">
        <v>7</v>
      </c>
      <c r="D149" s="24">
        <v>5591</v>
      </c>
      <c r="E149" s="48">
        <v>-5591</v>
      </c>
      <c r="F149" s="24">
        <v>0</v>
      </c>
      <c r="O149" t="s">
        <v>378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>
        <v>14208</v>
      </c>
      <c r="AB149" s="24"/>
      <c r="AC149" s="24"/>
      <c r="AD149" s="24"/>
      <c r="AE149" s="24"/>
      <c r="AF149" s="24"/>
      <c r="AG149" s="24"/>
      <c r="AH149" s="24"/>
      <c r="AI149" s="24"/>
      <c r="AJ149" s="24">
        <v>14208</v>
      </c>
      <c r="AK149" s="24"/>
      <c r="AL149" s="24"/>
      <c r="AM149" s="24"/>
      <c r="AN149" s="24">
        <v>14208</v>
      </c>
    </row>
    <row r="150" spans="1:40" x14ac:dyDescent="0.35">
      <c r="B150" t="s">
        <v>542</v>
      </c>
      <c r="C150" t="s">
        <v>417</v>
      </c>
      <c r="D150" s="24">
        <v>19320.5</v>
      </c>
      <c r="E150" s="48"/>
      <c r="F150" s="24">
        <v>19320.5</v>
      </c>
      <c r="O150" t="s">
        <v>410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>
        <v>12121</v>
      </c>
      <c r="AC150" s="24"/>
      <c r="AD150" s="24"/>
      <c r="AE150" s="24"/>
      <c r="AF150" s="24"/>
      <c r="AG150" s="24"/>
      <c r="AH150" s="24"/>
      <c r="AI150" s="24"/>
      <c r="AJ150" s="24">
        <v>12121</v>
      </c>
      <c r="AK150" s="24"/>
      <c r="AL150" s="24"/>
      <c r="AM150" s="24"/>
      <c r="AN150" s="24">
        <v>12121</v>
      </c>
    </row>
    <row r="151" spans="1:40" x14ac:dyDescent="0.35">
      <c r="B151" t="s">
        <v>545</v>
      </c>
      <c r="C151" t="s">
        <v>64</v>
      </c>
      <c r="D151" s="24">
        <v>10120</v>
      </c>
      <c r="E151" s="48"/>
      <c r="F151" s="24">
        <v>10120</v>
      </c>
      <c r="O151" t="s">
        <v>454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>
        <v>13723.8</v>
      </c>
      <c r="AC151" s="24"/>
      <c r="AD151" s="24"/>
      <c r="AE151" s="24"/>
      <c r="AF151" s="24"/>
      <c r="AG151" s="24"/>
      <c r="AH151" s="24"/>
      <c r="AI151" s="24"/>
      <c r="AJ151" s="24">
        <v>13723.8</v>
      </c>
      <c r="AK151" s="24"/>
      <c r="AL151" s="24"/>
      <c r="AM151" s="24"/>
      <c r="AN151" s="24">
        <v>13723.8</v>
      </c>
    </row>
    <row r="152" spans="1:40" x14ac:dyDescent="0.35">
      <c r="B152" t="s">
        <v>546</v>
      </c>
      <c r="C152" t="s">
        <v>408</v>
      </c>
      <c r="D152" s="24">
        <v>5014.8</v>
      </c>
      <c r="E152" s="48">
        <v>-5014.8</v>
      </c>
      <c r="F152" s="24">
        <v>0</v>
      </c>
      <c r="O152" t="s">
        <v>457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>
        <v>10019.200000000001</v>
      </c>
      <c r="AC152" s="24"/>
      <c r="AD152" s="24"/>
      <c r="AE152" s="24"/>
      <c r="AF152" s="24"/>
      <c r="AG152" s="24"/>
      <c r="AH152" s="24"/>
      <c r="AI152" s="24"/>
      <c r="AJ152" s="24">
        <v>10019.200000000001</v>
      </c>
      <c r="AK152" s="24"/>
      <c r="AL152" s="24"/>
      <c r="AM152" s="24"/>
      <c r="AN152" s="24">
        <v>10019.200000000001</v>
      </c>
    </row>
    <row r="153" spans="1:40" x14ac:dyDescent="0.35">
      <c r="A153" s="23" t="s">
        <v>227</v>
      </c>
      <c r="B153" s="23"/>
      <c r="C153" s="23"/>
      <c r="D153" s="25">
        <v>149100.09999999998</v>
      </c>
      <c r="E153" s="49">
        <v>-58390.600000000006</v>
      </c>
      <c r="F153" s="25">
        <v>90709.5</v>
      </c>
      <c r="O153" t="s">
        <v>468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>
        <v>2135</v>
      </c>
      <c r="AD153" s="24"/>
      <c r="AE153" s="24"/>
      <c r="AF153" s="24"/>
      <c r="AG153" s="24"/>
      <c r="AH153" s="24"/>
      <c r="AI153" s="24"/>
      <c r="AJ153" s="24">
        <v>2135</v>
      </c>
      <c r="AK153" s="24"/>
      <c r="AL153" s="24"/>
      <c r="AM153" s="24"/>
      <c r="AN153" s="24">
        <v>2135</v>
      </c>
    </row>
    <row r="154" spans="1:40" x14ac:dyDescent="0.35">
      <c r="A154">
        <v>1</v>
      </c>
      <c r="B154" t="s">
        <v>231</v>
      </c>
      <c r="C154" t="s">
        <v>233</v>
      </c>
      <c r="D154" s="24">
        <v>10399</v>
      </c>
      <c r="E154" s="48">
        <v>-10399</v>
      </c>
      <c r="F154" s="24">
        <v>0</v>
      </c>
      <c r="O154" t="s">
        <v>473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>
        <v>14253</v>
      </c>
      <c r="AD154" s="24"/>
      <c r="AE154" s="24"/>
      <c r="AF154" s="24"/>
      <c r="AG154" s="24"/>
      <c r="AH154" s="24"/>
      <c r="AI154" s="24"/>
      <c r="AJ154" s="24">
        <v>14253</v>
      </c>
      <c r="AK154" s="24"/>
      <c r="AL154" s="24"/>
      <c r="AM154" s="24"/>
      <c r="AN154" s="24">
        <v>14253</v>
      </c>
    </row>
    <row r="155" spans="1:40" x14ac:dyDescent="0.35">
      <c r="B155" t="s">
        <v>244</v>
      </c>
      <c r="C155" t="s">
        <v>64</v>
      </c>
      <c r="D155" s="24">
        <v>0</v>
      </c>
      <c r="E155" s="48">
        <v>0</v>
      </c>
      <c r="F155" s="24">
        <v>0</v>
      </c>
      <c r="O155" t="s">
        <v>516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>
        <v>12144</v>
      </c>
      <c r="AE155" s="24"/>
      <c r="AF155" s="24"/>
      <c r="AG155" s="24"/>
      <c r="AH155" s="24"/>
      <c r="AI155" s="24"/>
      <c r="AJ155" s="24">
        <v>12144</v>
      </c>
      <c r="AK155" s="24"/>
      <c r="AL155" s="24"/>
      <c r="AM155" s="24"/>
      <c r="AN155" s="24">
        <v>12144</v>
      </c>
    </row>
    <row r="156" spans="1:40" x14ac:dyDescent="0.35">
      <c r="B156" t="s">
        <v>247</v>
      </c>
      <c r="C156" t="s">
        <v>233</v>
      </c>
      <c r="D156" s="24">
        <v>49</v>
      </c>
      <c r="E156" s="48">
        <v>-49</v>
      </c>
      <c r="F156" s="24">
        <v>0</v>
      </c>
      <c r="O156" t="s">
        <v>545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>
        <v>10120</v>
      </c>
      <c r="AE156" s="24"/>
      <c r="AF156" s="24"/>
      <c r="AG156" s="24"/>
      <c r="AH156" s="24"/>
      <c r="AI156" s="24"/>
      <c r="AJ156" s="24">
        <v>10120</v>
      </c>
      <c r="AK156" s="24"/>
      <c r="AL156" s="24"/>
      <c r="AM156" s="24"/>
      <c r="AN156" s="24">
        <v>10120</v>
      </c>
    </row>
    <row r="157" spans="1:40" x14ac:dyDescent="0.35">
      <c r="B157" t="s">
        <v>250</v>
      </c>
      <c r="C157" t="s">
        <v>20</v>
      </c>
      <c r="D157" s="24">
        <v>340</v>
      </c>
      <c r="E157" s="48">
        <v>-340</v>
      </c>
      <c r="F157" s="24">
        <v>0</v>
      </c>
      <c r="O157" t="s">
        <v>562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>
        <v>15346</v>
      </c>
      <c r="AL157" s="24"/>
      <c r="AM157" s="24">
        <v>15346</v>
      </c>
      <c r="AN157" s="24">
        <v>15346</v>
      </c>
    </row>
    <row r="158" spans="1:40" x14ac:dyDescent="0.35">
      <c r="B158" t="s">
        <v>252</v>
      </c>
      <c r="C158" t="s">
        <v>233</v>
      </c>
      <c r="D158" s="24">
        <v>3408</v>
      </c>
      <c r="E158" s="48">
        <v>-3408</v>
      </c>
      <c r="F158" s="24">
        <v>0</v>
      </c>
      <c r="O158" t="s">
        <v>577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>
        <v>13474</v>
      </c>
      <c r="AL158" s="24"/>
      <c r="AM158" s="24">
        <v>13474</v>
      </c>
      <c r="AN158" s="24">
        <v>13474</v>
      </c>
    </row>
    <row r="159" spans="1:40" x14ac:dyDescent="0.35">
      <c r="B159" t="s">
        <v>256</v>
      </c>
      <c r="C159" t="s">
        <v>20</v>
      </c>
      <c r="D159" s="24">
        <v>5887</v>
      </c>
      <c r="E159" s="48">
        <v>-5887</v>
      </c>
      <c r="F159" s="24">
        <v>0</v>
      </c>
      <c r="O159" t="s">
        <v>613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>
        <v>14395</v>
      </c>
      <c r="AM159" s="24">
        <v>14395</v>
      </c>
      <c r="AN159" s="24">
        <v>14395</v>
      </c>
    </row>
    <row r="160" spans="1:40" x14ac:dyDescent="0.35">
      <c r="B160" t="s">
        <v>258</v>
      </c>
      <c r="C160" t="s">
        <v>7</v>
      </c>
      <c r="D160" s="24">
        <v>2866</v>
      </c>
      <c r="E160" s="48">
        <v>-2866</v>
      </c>
      <c r="F160" s="24">
        <v>0</v>
      </c>
      <c r="N160" s="23" t="s">
        <v>209</v>
      </c>
      <c r="O160" s="23"/>
      <c r="P160" s="25"/>
      <c r="Q160" s="25"/>
      <c r="R160" s="25"/>
      <c r="S160" s="25"/>
      <c r="T160" s="25">
        <v>6734</v>
      </c>
      <c r="U160" s="25">
        <v>8123</v>
      </c>
      <c r="V160" s="25">
        <v>8123</v>
      </c>
      <c r="W160" s="25">
        <v>17346</v>
      </c>
      <c r="X160" s="25">
        <v>10120</v>
      </c>
      <c r="Y160" s="25">
        <v>50446</v>
      </c>
      <c r="Z160" s="25">
        <v>7882</v>
      </c>
      <c r="AA160" s="25">
        <v>14208</v>
      </c>
      <c r="AB160" s="25">
        <v>35864</v>
      </c>
      <c r="AC160" s="25">
        <v>16388</v>
      </c>
      <c r="AD160" s="25">
        <v>22264</v>
      </c>
      <c r="AE160" s="25">
        <v>10310</v>
      </c>
      <c r="AF160" s="25"/>
      <c r="AG160" s="25">
        <v>10075</v>
      </c>
      <c r="AH160" s="25">
        <v>23686.6</v>
      </c>
      <c r="AI160" s="25"/>
      <c r="AJ160" s="25">
        <v>140677.6</v>
      </c>
      <c r="AK160" s="25">
        <v>28820</v>
      </c>
      <c r="AL160" s="25">
        <v>14395</v>
      </c>
      <c r="AM160" s="25">
        <v>43215</v>
      </c>
      <c r="AN160" s="25">
        <v>234338.6</v>
      </c>
    </row>
    <row r="161" spans="2:40" x14ac:dyDescent="0.35">
      <c r="B161" t="s">
        <v>259</v>
      </c>
      <c r="C161" t="s">
        <v>64</v>
      </c>
      <c r="D161" s="24">
        <v>10310</v>
      </c>
      <c r="E161" s="48">
        <v>-10310</v>
      </c>
      <c r="F161" s="24">
        <v>0</v>
      </c>
      <c r="N161" t="s">
        <v>178</v>
      </c>
      <c r="O161" t="s">
        <v>180</v>
      </c>
      <c r="P161" s="24"/>
      <c r="Q161" s="24"/>
      <c r="R161" s="24"/>
      <c r="S161" s="24"/>
      <c r="T161" s="24"/>
      <c r="U161" s="24"/>
      <c r="V161" s="24"/>
      <c r="W161" s="24">
        <v>1082.8000000000002</v>
      </c>
      <c r="X161" s="24"/>
      <c r="Y161" s="24">
        <v>1082.8000000000002</v>
      </c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>
        <v>1082.8000000000002</v>
      </c>
    </row>
    <row r="162" spans="2:40" x14ac:dyDescent="0.35">
      <c r="B162" t="s">
        <v>556</v>
      </c>
      <c r="C162" t="s">
        <v>417</v>
      </c>
      <c r="D162" s="24">
        <v>8273</v>
      </c>
      <c r="E162" s="48"/>
      <c r="F162" s="24">
        <v>8273</v>
      </c>
      <c r="N162" s="23" t="s">
        <v>190</v>
      </c>
      <c r="O162" s="23"/>
      <c r="P162" s="25"/>
      <c r="Q162" s="25"/>
      <c r="R162" s="25"/>
      <c r="S162" s="25"/>
      <c r="T162" s="25"/>
      <c r="U162" s="25"/>
      <c r="V162" s="25"/>
      <c r="W162" s="25">
        <v>1082.8000000000002</v>
      </c>
      <c r="X162" s="25"/>
      <c r="Y162" s="25">
        <v>1082.8000000000002</v>
      </c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>
        <v>1082.8000000000002</v>
      </c>
    </row>
    <row r="163" spans="2:40" x14ac:dyDescent="0.35">
      <c r="B163" t="s">
        <v>557</v>
      </c>
      <c r="C163" t="s">
        <v>408</v>
      </c>
      <c r="D163" s="24">
        <v>1080</v>
      </c>
      <c r="E163" s="48">
        <v>-1080</v>
      </c>
      <c r="F163" s="24">
        <v>0</v>
      </c>
      <c r="N163" t="s">
        <v>228</v>
      </c>
      <c r="O163" t="s">
        <v>214</v>
      </c>
      <c r="P163" s="24"/>
      <c r="Q163" s="24"/>
      <c r="R163" s="24"/>
      <c r="S163" s="24"/>
      <c r="T163" s="24"/>
      <c r="U163" s="24"/>
      <c r="V163" s="24"/>
      <c r="W163" s="24"/>
      <c r="X163" s="24">
        <v>799.2</v>
      </c>
      <c r="Y163" s="24">
        <v>799.2</v>
      </c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>
        <v>799.2</v>
      </c>
    </row>
    <row r="164" spans="2:40" x14ac:dyDescent="0.35">
      <c r="B164" t="s">
        <v>558</v>
      </c>
      <c r="C164" t="s">
        <v>417</v>
      </c>
      <c r="D164" s="24">
        <v>1233</v>
      </c>
      <c r="E164" s="48">
        <v>-1233</v>
      </c>
      <c r="F164" s="24">
        <v>0</v>
      </c>
      <c r="N164" s="23" t="s">
        <v>229</v>
      </c>
      <c r="O164" s="23"/>
      <c r="P164" s="25"/>
      <c r="Q164" s="25"/>
      <c r="R164" s="25"/>
      <c r="S164" s="25"/>
      <c r="T164" s="25"/>
      <c r="U164" s="25"/>
      <c r="V164" s="25"/>
      <c r="W164" s="25"/>
      <c r="X164" s="25">
        <v>799.2</v>
      </c>
      <c r="Y164" s="25">
        <v>799.2</v>
      </c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>
        <v>799.2</v>
      </c>
    </row>
    <row r="165" spans="2:40" x14ac:dyDescent="0.35">
      <c r="B165" t="s">
        <v>559</v>
      </c>
      <c r="C165" t="s">
        <v>417</v>
      </c>
      <c r="D165" s="24">
        <v>7377</v>
      </c>
      <c r="E165" s="48"/>
      <c r="F165" s="24">
        <v>7377</v>
      </c>
      <c r="N165" t="s">
        <v>233</v>
      </c>
      <c r="O165" t="s">
        <v>231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>
        <v>10399</v>
      </c>
      <c r="AF165" s="24"/>
      <c r="AG165" s="24"/>
      <c r="AH165" s="24"/>
      <c r="AI165" s="24"/>
      <c r="AJ165" s="24">
        <v>10399</v>
      </c>
      <c r="AK165" s="24"/>
      <c r="AL165" s="24"/>
      <c r="AM165" s="24"/>
      <c r="AN165" s="24">
        <v>10399</v>
      </c>
    </row>
    <row r="166" spans="2:40" x14ac:dyDescent="0.35">
      <c r="B166" t="s">
        <v>560</v>
      </c>
      <c r="C166" t="s">
        <v>20</v>
      </c>
      <c r="D166" s="24">
        <v>7335</v>
      </c>
      <c r="E166" s="48"/>
      <c r="F166" s="24">
        <v>7335</v>
      </c>
      <c r="O166" t="s">
        <v>247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>
        <v>49</v>
      </c>
      <c r="AF166" s="24"/>
      <c r="AG166" s="24"/>
      <c r="AH166" s="24"/>
      <c r="AI166" s="24"/>
      <c r="AJ166" s="24">
        <v>49</v>
      </c>
      <c r="AK166" s="24"/>
      <c r="AL166" s="24"/>
      <c r="AM166" s="24"/>
      <c r="AN166" s="24">
        <v>49</v>
      </c>
    </row>
    <row r="167" spans="2:40" x14ac:dyDescent="0.35">
      <c r="B167" t="s">
        <v>562</v>
      </c>
      <c r="C167" t="s">
        <v>64</v>
      </c>
      <c r="D167" s="24">
        <v>15346</v>
      </c>
      <c r="E167" s="48"/>
      <c r="F167" s="24">
        <v>15346</v>
      </c>
      <c r="O167" t="s">
        <v>252</v>
      </c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>
        <v>3408</v>
      </c>
      <c r="AF167" s="24"/>
      <c r="AG167" s="24"/>
      <c r="AH167" s="24"/>
      <c r="AI167" s="24"/>
      <c r="AJ167" s="24">
        <v>3408</v>
      </c>
      <c r="AK167" s="24"/>
      <c r="AL167" s="24"/>
      <c r="AM167" s="24"/>
      <c r="AN167" s="24">
        <v>3408</v>
      </c>
    </row>
    <row r="168" spans="2:40" x14ac:dyDescent="0.35">
      <c r="B168" t="s">
        <v>567</v>
      </c>
      <c r="C168" t="s">
        <v>408</v>
      </c>
      <c r="D168" s="24">
        <v>5183.6000000000004</v>
      </c>
      <c r="E168" s="48">
        <v>-5183.6000000000004</v>
      </c>
      <c r="F168" s="24">
        <v>0</v>
      </c>
      <c r="O168" t="s">
        <v>271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>
        <v>3198</v>
      </c>
      <c r="AG168" s="24"/>
      <c r="AH168" s="24"/>
      <c r="AI168" s="24"/>
      <c r="AJ168" s="24">
        <v>3198</v>
      </c>
      <c r="AK168" s="24"/>
      <c r="AL168" s="24"/>
      <c r="AM168" s="24"/>
      <c r="AN168" s="24">
        <v>3198</v>
      </c>
    </row>
    <row r="169" spans="2:40" x14ac:dyDescent="0.35">
      <c r="B169" t="s">
        <v>568</v>
      </c>
      <c r="C169" t="s">
        <v>417</v>
      </c>
      <c r="D169" s="24">
        <v>28549</v>
      </c>
      <c r="E169" s="48"/>
      <c r="F169" s="24">
        <v>28549</v>
      </c>
      <c r="O169" t="s">
        <v>323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>
        <v>3959</v>
      </c>
      <c r="AJ169" s="24">
        <v>3959</v>
      </c>
      <c r="AK169" s="24"/>
      <c r="AL169" s="24"/>
      <c r="AM169" s="24"/>
      <c r="AN169" s="24">
        <v>3959</v>
      </c>
    </row>
    <row r="170" spans="2:40" x14ac:dyDescent="0.35">
      <c r="B170" t="s">
        <v>569</v>
      </c>
      <c r="C170" t="s">
        <v>23</v>
      </c>
      <c r="D170" s="24">
        <v>6803</v>
      </c>
      <c r="E170" s="48"/>
      <c r="F170" s="24">
        <v>6803</v>
      </c>
      <c r="O170" t="s">
        <v>418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>
        <v>205</v>
      </c>
      <c r="AC170" s="24"/>
      <c r="AD170" s="24"/>
      <c r="AE170" s="24"/>
      <c r="AF170" s="24"/>
      <c r="AG170" s="24"/>
      <c r="AH170" s="24"/>
      <c r="AI170" s="24"/>
      <c r="AJ170" s="24">
        <v>205</v>
      </c>
      <c r="AK170" s="24"/>
      <c r="AL170" s="24"/>
      <c r="AM170" s="24"/>
      <c r="AN170" s="24">
        <v>205</v>
      </c>
    </row>
    <row r="171" spans="2:40" x14ac:dyDescent="0.35">
      <c r="B171" t="s">
        <v>571</v>
      </c>
      <c r="C171" t="s">
        <v>23</v>
      </c>
      <c r="D171" s="24">
        <v>1202.5</v>
      </c>
      <c r="E171" s="48"/>
      <c r="F171" s="24">
        <v>1202.5</v>
      </c>
      <c r="O171" t="s">
        <v>485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>
        <v>3070</v>
      </c>
      <c r="AD171" s="24"/>
      <c r="AE171" s="24"/>
      <c r="AF171" s="24"/>
      <c r="AG171" s="24"/>
      <c r="AH171" s="24"/>
      <c r="AI171" s="24"/>
      <c r="AJ171" s="24">
        <v>3070</v>
      </c>
      <c r="AK171" s="24"/>
      <c r="AL171" s="24"/>
      <c r="AM171" s="24"/>
      <c r="AN171" s="24">
        <v>3070</v>
      </c>
    </row>
    <row r="172" spans="2:40" x14ac:dyDescent="0.35">
      <c r="B172" t="s">
        <v>572</v>
      </c>
      <c r="C172" t="s">
        <v>23</v>
      </c>
      <c r="D172" s="24">
        <v>8486</v>
      </c>
      <c r="E172" s="48"/>
      <c r="F172" s="24">
        <v>8486</v>
      </c>
      <c r="O172" t="s">
        <v>511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>
        <v>5175.3999999999996</v>
      </c>
      <c r="AE172" s="24"/>
      <c r="AF172" s="24"/>
      <c r="AG172" s="24"/>
      <c r="AH172" s="24"/>
      <c r="AI172" s="24"/>
      <c r="AJ172" s="24">
        <v>5175.3999999999996</v>
      </c>
      <c r="AK172" s="24"/>
      <c r="AL172" s="24"/>
      <c r="AM172" s="24"/>
      <c r="AN172" s="24">
        <v>5175.3999999999996</v>
      </c>
    </row>
    <row r="173" spans="2:40" x14ac:dyDescent="0.35">
      <c r="B173" t="s">
        <v>574</v>
      </c>
      <c r="C173" t="s">
        <v>417</v>
      </c>
      <c r="D173" s="24">
        <v>11502</v>
      </c>
      <c r="E173" s="48"/>
      <c r="F173" s="24">
        <v>11502</v>
      </c>
      <c r="N173" s="23" t="s">
        <v>261</v>
      </c>
      <c r="O173" s="23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>
        <v>205</v>
      </c>
      <c r="AC173" s="25">
        <v>3070</v>
      </c>
      <c r="AD173" s="25">
        <v>5175.3999999999996</v>
      </c>
      <c r="AE173" s="25">
        <v>13856</v>
      </c>
      <c r="AF173" s="25">
        <v>3198</v>
      </c>
      <c r="AG173" s="25"/>
      <c r="AH173" s="25"/>
      <c r="AI173" s="25">
        <v>3959</v>
      </c>
      <c r="AJ173" s="25">
        <v>29463.4</v>
      </c>
      <c r="AK173" s="25"/>
      <c r="AL173" s="25"/>
      <c r="AM173" s="25"/>
      <c r="AN173" s="25">
        <v>29463.4</v>
      </c>
    </row>
    <row r="174" spans="2:40" x14ac:dyDescent="0.35">
      <c r="B174" t="s">
        <v>575</v>
      </c>
      <c r="C174" t="s">
        <v>408</v>
      </c>
      <c r="D174" s="24">
        <v>2696.8</v>
      </c>
      <c r="E174" s="48">
        <v>-2696.8</v>
      </c>
      <c r="F174" s="24">
        <v>0</v>
      </c>
      <c r="N174" t="s">
        <v>268</v>
      </c>
      <c r="O174" t="s">
        <v>262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>
        <v>5356</v>
      </c>
      <c r="AG174" s="24"/>
      <c r="AH174" s="24"/>
      <c r="AI174" s="24"/>
      <c r="AJ174" s="24">
        <v>5356</v>
      </c>
      <c r="AK174" s="24"/>
      <c r="AL174" s="24"/>
      <c r="AM174" s="24"/>
      <c r="AN174" s="24">
        <v>5356</v>
      </c>
    </row>
    <row r="175" spans="2:40" x14ac:dyDescent="0.35">
      <c r="B175" t="s">
        <v>577</v>
      </c>
      <c r="C175" t="s">
        <v>64</v>
      </c>
      <c r="D175" s="24">
        <v>13474</v>
      </c>
      <c r="E175" s="48"/>
      <c r="F175" s="24">
        <v>13474</v>
      </c>
      <c r="O175" t="s">
        <v>267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>
        <v>130</v>
      </c>
      <c r="AG175" s="24"/>
      <c r="AH175" s="24"/>
      <c r="AI175" s="24"/>
      <c r="AJ175" s="24">
        <v>130</v>
      </c>
      <c r="AK175" s="24"/>
      <c r="AL175" s="24"/>
      <c r="AM175" s="24"/>
      <c r="AN175" s="24">
        <v>130</v>
      </c>
    </row>
    <row r="176" spans="2:40" x14ac:dyDescent="0.35">
      <c r="B176" t="s">
        <v>578</v>
      </c>
      <c r="C176" t="s">
        <v>43</v>
      </c>
      <c r="D176" s="24">
        <v>2309</v>
      </c>
      <c r="E176" s="48"/>
      <c r="F176" s="24">
        <v>2309</v>
      </c>
      <c r="O176" t="s">
        <v>327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>
        <v>240</v>
      </c>
      <c r="AH176" s="24"/>
      <c r="AI176" s="24"/>
      <c r="AJ176" s="24">
        <v>240</v>
      </c>
      <c r="AK176" s="24"/>
      <c r="AL176" s="24"/>
      <c r="AM176" s="24"/>
      <c r="AN176" s="24">
        <v>240</v>
      </c>
    </row>
    <row r="177" spans="1:40" x14ac:dyDescent="0.35">
      <c r="B177" t="s">
        <v>579</v>
      </c>
      <c r="C177" t="s">
        <v>23</v>
      </c>
      <c r="D177" s="24">
        <v>15108</v>
      </c>
      <c r="E177" s="48"/>
      <c r="F177" s="24">
        <v>15108</v>
      </c>
      <c r="O177" t="s">
        <v>427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>
        <v>2676</v>
      </c>
      <c r="AC177" s="24"/>
      <c r="AD177" s="24"/>
      <c r="AE177" s="24"/>
      <c r="AF177" s="24"/>
      <c r="AG177" s="24"/>
      <c r="AH177" s="24"/>
      <c r="AI177" s="24"/>
      <c r="AJ177" s="24">
        <v>2676</v>
      </c>
      <c r="AK177" s="24"/>
      <c r="AL177" s="24"/>
      <c r="AM177" s="24"/>
      <c r="AN177" s="24">
        <v>2676</v>
      </c>
    </row>
    <row r="178" spans="1:40" x14ac:dyDescent="0.35">
      <c r="A178" s="23" t="s">
        <v>260</v>
      </c>
      <c r="B178" s="23"/>
      <c r="C178" s="23"/>
      <c r="D178" s="25">
        <v>169216.9</v>
      </c>
      <c r="E178" s="49">
        <v>-43452.4</v>
      </c>
      <c r="F178" s="25">
        <v>125764.5</v>
      </c>
      <c r="N178" s="23" t="s">
        <v>269</v>
      </c>
      <c r="O178" s="23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>
        <v>2676</v>
      </c>
      <c r="AC178" s="25"/>
      <c r="AD178" s="25"/>
      <c r="AE178" s="25"/>
      <c r="AF178" s="25">
        <v>5486</v>
      </c>
      <c r="AG178" s="25">
        <v>240</v>
      </c>
      <c r="AH178" s="25"/>
      <c r="AI178" s="25"/>
      <c r="AJ178" s="25">
        <v>8402</v>
      </c>
      <c r="AK178" s="25"/>
      <c r="AL178" s="25"/>
      <c r="AM178" s="25"/>
      <c r="AN178" s="25">
        <v>8402</v>
      </c>
    </row>
    <row r="179" spans="1:40" x14ac:dyDescent="0.35">
      <c r="A179">
        <v>2</v>
      </c>
      <c r="B179" t="s">
        <v>262</v>
      </c>
      <c r="C179" t="s">
        <v>268</v>
      </c>
      <c r="D179" s="24">
        <v>5356</v>
      </c>
      <c r="E179" s="48">
        <v>-5356</v>
      </c>
      <c r="F179" s="24">
        <v>0</v>
      </c>
      <c r="N179" t="s">
        <v>286</v>
      </c>
      <c r="O179" t="s">
        <v>284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>
        <v>2022</v>
      </c>
      <c r="AG179" s="24"/>
      <c r="AH179" s="24"/>
      <c r="AI179" s="24"/>
      <c r="AJ179" s="24">
        <v>2022</v>
      </c>
      <c r="AK179" s="24"/>
      <c r="AL179" s="24"/>
      <c r="AM179" s="24"/>
      <c r="AN179" s="24">
        <v>2022</v>
      </c>
    </row>
    <row r="180" spans="1:40" x14ac:dyDescent="0.35">
      <c r="B180" t="s">
        <v>266</v>
      </c>
      <c r="C180" t="s">
        <v>35</v>
      </c>
      <c r="D180" s="24">
        <v>1750</v>
      </c>
      <c r="E180" s="48">
        <v>-1750</v>
      </c>
      <c r="F180" s="24">
        <v>0</v>
      </c>
      <c r="O180" t="s">
        <v>331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>
        <v>2225</v>
      </c>
      <c r="AI180" s="24"/>
      <c r="AJ180" s="24">
        <v>2225</v>
      </c>
      <c r="AK180" s="24"/>
      <c r="AL180" s="24"/>
      <c r="AM180" s="24"/>
      <c r="AN180" s="24">
        <v>2225</v>
      </c>
    </row>
    <row r="181" spans="1:40" x14ac:dyDescent="0.35">
      <c r="B181" t="s">
        <v>267</v>
      </c>
      <c r="C181" t="s">
        <v>268</v>
      </c>
      <c r="D181" s="24">
        <v>130</v>
      </c>
      <c r="E181" s="48">
        <v>-130</v>
      </c>
      <c r="F181" s="24">
        <v>0</v>
      </c>
      <c r="N181" s="23" t="s">
        <v>287</v>
      </c>
      <c r="O181" s="23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>
        <v>2022</v>
      </c>
      <c r="AG181" s="25"/>
      <c r="AH181" s="25">
        <v>2225</v>
      </c>
      <c r="AI181" s="25"/>
      <c r="AJ181" s="25">
        <v>4247</v>
      </c>
      <c r="AK181" s="25"/>
      <c r="AL181" s="25"/>
      <c r="AM181" s="25"/>
      <c r="AN181" s="25">
        <v>4247</v>
      </c>
    </row>
    <row r="182" spans="1:40" x14ac:dyDescent="0.35">
      <c r="B182" t="s">
        <v>271</v>
      </c>
      <c r="C182" t="s">
        <v>233</v>
      </c>
      <c r="D182" s="24">
        <v>3198</v>
      </c>
      <c r="E182" s="48">
        <v>-3198</v>
      </c>
      <c r="F182" s="24">
        <v>0</v>
      </c>
      <c r="N182" t="s">
        <v>295</v>
      </c>
      <c r="O182" t="s">
        <v>321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>
        <v>10807.25</v>
      </c>
      <c r="AH182" s="24"/>
      <c r="AI182" s="24"/>
      <c r="AJ182" s="24">
        <v>10807.25</v>
      </c>
      <c r="AK182" s="24"/>
      <c r="AL182" s="24"/>
      <c r="AM182" s="24"/>
      <c r="AN182" s="24">
        <v>10807.25</v>
      </c>
    </row>
    <row r="183" spans="1:40" x14ac:dyDescent="0.35">
      <c r="B183" t="s">
        <v>272</v>
      </c>
      <c r="C183" t="s">
        <v>35</v>
      </c>
      <c r="D183" s="24">
        <v>225</v>
      </c>
      <c r="E183" s="48">
        <v>-225</v>
      </c>
      <c r="F183" s="24">
        <v>0</v>
      </c>
      <c r="N183" s="23" t="s">
        <v>297</v>
      </c>
      <c r="O183" s="23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>
        <v>10807.25</v>
      </c>
      <c r="AH183" s="25"/>
      <c r="AI183" s="25"/>
      <c r="AJ183" s="25">
        <v>10807.25</v>
      </c>
      <c r="AK183" s="25"/>
      <c r="AL183" s="25"/>
      <c r="AM183" s="25"/>
      <c r="AN183" s="25">
        <v>10807.25</v>
      </c>
    </row>
    <row r="184" spans="1:40" x14ac:dyDescent="0.35">
      <c r="B184" t="s">
        <v>279</v>
      </c>
      <c r="C184" t="s">
        <v>7</v>
      </c>
      <c r="D184" s="24">
        <v>1694</v>
      </c>
      <c r="E184" s="48">
        <v>-1694</v>
      </c>
      <c r="F184" s="24">
        <v>0</v>
      </c>
      <c r="N184" t="s">
        <v>371</v>
      </c>
      <c r="O184" t="s">
        <v>369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>
        <v>855</v>
      </c>
      <c r="AB184" s="24"/>
      <c r="AC184" s="24"/>
      <c r="AD184" s="24"/>
      <c r="AE184" s="24"/>
      <c r="AF184" s="24"/>
      <c r="AG184" s="24"/>
      <c r="AH184" s="24"/>
      <c r="AI184" s="24"/>
      <c r="AJ184" s="24">
        <v>855</v>
      </c>
      <c r="AK184" s="24"/>
      <c r="AL184" s="24"/>
      <c r="AM184" s="24"/>
      <c r="AN184" s="24">
        <v>855</v>
      </c>
    </row>
    <row r="185" spans="1:40" x14ac:dyDescent="0.35">
      <c r="B185" t="s">
        <v>280</v>
      </c>
      <c r="C185" t="s">
        <v>23</v>
      </c>
      <c r="D185" s="24">
        <v>9111.2000000000007</v>
      </c>
      <c r="E185" s="48">
        <v>-9111.2000000000007</v>
      </c>
      <c r="F185" s="24">
        <v>0</v>
      </c>
      <c r="N185" s="23" t="s">
        <v>388</v>
      </c>
      <c r="O185" s="23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>
        <v>855</v>
      </c>
      <c r="AB185" s="25"/>
      <c r="AC185" s="25"/>
      <c r="AD185" s="25"/>
      <c r="AE185" s="25"/>
      <c r="AF185" s="25"/>
      <c r="AG185" s="25"/>
      <c r="AH185" s="25"/>
      <c r="AI185" s="25"/>
      <c r="AJ185" s="25">
        <v>855</v>
      </c>
      <c r="AK185" s="25"/>
      <c r="AL185" s="25"/>
      <c r="AM185" s="25"/>
      <c r="AN185" s="25">
        <v>855</v>
      </c>
    </row>
    <row r="186" spans="1:40" x14ac:dyDescent="0.35">
      <c r="B186" t="s">
        <v>281</v>
      </c>
      <c r="C186" t="s">
        <v>54</v>
      </c>
      <c r="D186" s="24">
        <v>1200</v>
      </c>
      <c r="E186" s="48">
        <v>-1200</v>
      </c>
      <c r="F186" s="24">
        <v>0</v>
      </c>
      <c r="N186" t="s">
        <v>381</v>
      </c>
      <c r="O186" t="s">
        <v>379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>
        <v>9592</v>
      </c>
      <c r="AB186" s="24"/>
      <c r="AC186" s="24"/>
      <c r="AD186" s="24"/>
      <c r="AE186" s="24"/>
      <c r="AF186" s="24"/>
      <c r="AG186" s="24"/>
      <c r="AH186" s="24"/>
      <c r="AI186" s="24"/>
      <c r="AJ186" s="24">
        <v>9592</v>
      </c>
      <c r="AK186" s="24"/>
      <c r="AL186" s="24"/>
      <c r="AM186" s="24"/>
      <c r="AN186" s="24">
        <v>9592</v>
      </c>
    </row>
    <row r="187" spans="1:40" x14ac:dyDescent="0.35">
      <c r="B187" t="s">
        <v>284</v>
      </c>
      <c r="C187" t="s">
        <v>286</v>
      </c>
      <c r="D187" s="24">
        <v>2022</v>
      </c>
      <c r="E187" s="48">
        <v>-2022</v>
      </c>
      <c r="F187" s="24">
        <v>0</v>
      </c>
      <c r="N187" s="23" t="s">
        <v>389</v>
      </c>
      <c r="O187" s="23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>
        <v>9592</v>
      </c>
      <c r="AB187" s="25"/>
      <c r="AC187" s="25"/>
      <c r="AD187" s="25"/>
      <c r="AE187" s="25"/>
      <c r="AF187" s="25"/>
      <c r="AG187" s="25"/>
      <c r="AH187" s="25"/>
      <c r="AI187" s="25"/>
      <c r="AJ187" s="25">
        <v>9592</v>
      </c>
      <c r="AK187" s="25"/>
      <c r="AL187" s="25"/>
      <c r="AM187" s="25"/>
      <c r="AN187" s="25">
        <v>9592</v>
      </c>
    </row>
    <row r="188" spans="1:40" x14ac:dyDescent="0.35">
      <c r="A188" s="23" t="s">
        <v>278</v>
      </c>
      <c r="B188" s="23"/>
      <c r="C188" s="23"/>
      <c r="D188" s="25">
        <v>24686.2</v>
      </c>
      <c r="E188" s="49">
        <v>-24686.2</v>
      </c>
      <c r="F188" s="25">
        <v>0</v>
      </c>
      <c r="N188" t="s">
        <v>408</v>
      </c>
      <c r="O188" t="s">
        <v>406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>
        <v>5056.2</v>
      </c>
      <c r="AC188" s="24"/>
      <c r="AD188" s="24"/>
      <c r="AE188" s="24"/>
      <c r="AF188" s="24"/>
      <c r="AG188" s="24"/>
      <c r="AH188" s="24"/>
      <c r="AI188" s="24"/>
      <c r="AJ188" s="24">
        <v>5056.2</v>
      </c>
      <c r="AK188" s="24"/>
      <c r="AL188" s="24"/>
      <c r="AM188" s="24"/>
      <c r="AN188" s="24">
        <v>5056.2</v>
      </c>
    </row>
    <row r="189" spans="1:40" x14ac:dyDescent="0.35">
      <c r="A189">
        <v>3</v>
      </c>
      <c r="B189" t="s">
        <v>291</v>
      </c>
      <c r="C189" t="s">
        <v>23</v>
      </c>
      <c r="D189" s="24">
        <v>14813.6</v>
      </c>
      <c r="E189" s="48">
        <v>-14813.6</v>
      </c>
      <c r="F189" s="24">
        <v>0</v>
      </c>
      <c r="O189" t="s">
        <v>409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>
        <v>100</v>
      </c>
      <c r="AC189" s="24"/>
      <c r="AD189" s="24"/>
      <c r="AE189" s="24"/>
      <c r="AF189" s="24"/>
      <c r="AG189" s="24"/>
      <c r="AH189" s="24"/>
      <c r="AI189" s="24"/>
      <c r="AJ189" s="24">
        <v>100</v>
      </c>
      <c r="AK189" s="24"/>
      <c r="AL189" s="24"/>
      <c r="AM189" s="24"/>
      <c r="AN189" s="24">
        <v>100</v>
      </c>
    </row>
    <row r="190" spans="1:40" x14ac:dyDescent="0.35">
      <c r="B190" t="s">
        <v>321</v>
      </c>
      <c r="C190" t="s">
        <v>295</v>
      </c>
      <c r="D190" s="24">
        <v>10807.25</v>
      </c>
      <c r="E190" s="48">
        <v>-10807.25</v>
      </c>
      <c r="F190" s="24">
        <v>0</v>
      </c>
      <c r="O190" t="s">
        <v>423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>
        <v>5006.3999999999996</v>
      </c>
      <c r="AC190" s="24"/>
      <c r="AD190" s="24"/>
      <c r="AE190" s="24"/>
      <c r="AF190" s="24"/>
      <c r="AG190" s="24"/>
      <c r="AH190" s="24"/>
      <c r="AI190" s="24"/>
      <c r="AJ190" s="24">
        <v>5006.3999999999996</v>
      </c>
      <c r="AK190" s="24"/>
      <c r="AL190" s="24"/>
      <c r="AM190" s="24"/>
      <c r="AN190" s="24">
        <v>5006.3999999999996</v>
      </c>
    </row>
    <row r="191" spans="1:40" x14ac:dyDescent="0.35">
      <c r="B191" t="s">
        <v>322</v>
      </c>
      <c r="C191" t="s">
        <v>60</v>
      </c>
      <c r="D191" s="24">
        <v>6459.6</v>
      </c>
      <c r="E191" s="48">
        <v>-6459.6</v>
      </c>
      <c r="F191" s="24">
        <v>0</v>
      </c>
      <c r="O191" t="s">
        <v>424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>
        <v>400</v>
      </c>
      <c r="AC191" s="24"/>
      <c r="AD191" s="24"/>
      <c r="AE191" s="24"/>
      <c r="AF191" s="24"/>
      <c r="AG191" s="24"/>
      <c r="AH191" s="24"/>
      <c r="AI191" s="24"/>
      <c r="AJ191" s="24">
        <v>400</v>
      </c>
      <c r="AK191" s="24"/>
      <c r="AL191" s="24"/>
      <c r="AM191" s="24"/>
      <c r="AN191" s="24">
        <v>400</v>
      </c>
    </row>
    <row r="192" spans="1:40" x14ac:dyDescent="0.35">
      <c r="B192" t="s">
        <v>324</v>
      </c>
      <c r="C192" t="s">
        <v>23</v>
      </c>
      <c r="D192" s="24">
        <v>11803.2</v>
      </c>
      <c r="E192" s="48">
        <v>-11803.2</v>
      </c>
      <c r="F192" s="24">
        <v>0</v>
      </c>
      <c r="O192" t="s">
        <v>455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>
        <v>720</v>
      </c>
      <c r="AC192" s="24"/>
      <c r="AD192" s="24"/>
      <c r="AE192" s="24"/>
      <c r="AF192" s="24"/>
      <c r="AG192" s="24"/>
      <c r="AH192" s="24"/>
      <c r="AI192" s="24"/>
      <c r="AJ192" s="24">
        <v>720</v>
      </c>
      <c r="AK192" s="24"/>
      <c r="AL192" s="24"/>
      <c r="AM192" s="24"/>
      <c r="AN192" s="24">
        <v>720</v>
      </c>
    </row>
    <row r="193" spans="1:40" x14ac:dyDescent="0.35">
      <c r="B193" t="s">
        <v>325</v>
      </c>
      <c r="C193" t="s">
        <v>60</v>
      </c>
      <c r="D193" s="24">
        <v>90</v>
      </c>
      <c r="E193" s="48">
        <v>-90</v>
      </c>
      <c r="F193" s="24">
        <v>0</v>
      </c>
      <c r="O193" t="s">
        <v>465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>
        <v>5120</v>
      </c>
      <c r="AD193" s="24"/>
      <c r="AE193" s="24"/>
      <c r="AF193" s="24"/>
      <c r="AG193" s="24"/>
      <c r="AH193" s="24"/>
      <c r="AI193" s="24"/>
      <c r="AJ193" s="24">
        <v>5120</v>
      </c>
      <c r="AK193" s="24"/>
      <c r="AL193" s="24"/>
      <c r="AM193" s="24"/>
      <c r="AN193" s="24">
        <v>5120</v>
      </c>
    </row>
    <row r="194" spans="1:40" x14ac:dyDescent="0.35">
      <c r="B194" t="s">
        <v>326</v>
      </c>
      <c r="C194" t="s">
        <v>64</v>
      </c>
      <c r="D194" s="24">
        <v>10075</v>
      </c>
      <c r="E194" s="48">
        <v>-10075</v>
      </c>
      <c r="F194" s="24">
        <v>0</v>
      </c>
      <c r="O194" t="s">
        <v>486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>
        <v>5366.6</v>
      </c>
      <c r="AD194" s="24"/>
      <c r="AE194" s="24"/>
      <c r="AF194" s="24"/>
      <c r="AG194" s="24"/>
      <c r="AH194" s="24"/>
      <c r="AI194" s="24"/>
      <c r="AJ194" s="24">
        <v>5366.6</v>
      </c>
      <c r="AK194" s="24"/>
      <c r="AL194" s="24"/>
      <c r="AM194" s="24"/>
      <c r="AN194" s="24">
        <v>5366.6</v>
      </c>
    </row>
    <row r="195" spans="1:40" x14ac:dyDescent="0.35">
      <c r="B195" t="s">
        <v>327</v>
      </c>
      <c r="C195" t="s">
        <v>268</v>
      </c>
      <c r="D195" s="24">
        <v>240</v>
      </c>
      <c r="E195" s="48">
        <v>-240</v>
      </c>
      <c r="F195" s="24">
        <v>0</v>
      </c>
      <c r="O195" t="s">
        <v>490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>
        <v>2374</v>
      </c>
      <c r="AD195" s="24"/>
      <c r="AE195" s="24"/>
      <c r="AF195" s="24"/>
      <c r="AG195" s="24"/>
      <c r="AH195" s="24"/>
      <c r="AI195" s="24"/>
      <c r="AJ195" s="24">
        <v>2374</v>
      </c>
      <c r="AK195" s="24"/>
      <c r="AL195" s="24"/>
      <c r="AM195" s="24"/>
      <c r="AN195" s="24">
        <v>2374</v>
      </c>
    </row>
    <row r="196" spans="1:40" x14ac:dyDescent="0.35">
      <c r="B196" t="s">
        <v>328</v>
      </c>
      <c r="C196" t="s">
        <v>23</v>
      </c>
      <c r="D196" s="24">
        <v>3510</v>
      </c>
      <c r="E196" s="48">
        <v>-3510</v>
      </c>
      <c r="F196" s="24">
        <v>0</v>
      </c>
      <c r="O196" t="s">
        <v>491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>
        <v>2024</v>
      </c>
      <c r="AD196" s="24"/>
      <c r="AE196" s="24"/>
      <c r="AF196" s="24"/>
      <c r="AG196" s="24"/>
      <c r="AH196" s="24"/>
      <c r="AI196" s="24"/>
      <c r="AJ196" s="24">
        <v>2024</v>
      </c>
      <c r="AK196" s="24"/>
      <c r="AL196" s="24"/>
      <c r="AM196" s="24"/>
      <c r="AN196" s="24">
        <v>2024</v>
      </c>
    </row>
    <row r="197" spans="1:40" x14ac:dyDescent="0.35">
      <c r="A197" s="23" t="s">
        <v>293</v>
      </c>
      <c r="B197" s="23"/>
      <c r="C197" s="23"/>
      <c r="D197" s="25">
        <v>57798.649999999994</v>
      </c>
      <c r="E197" s="49">
        <v>-57798.649999999994</v>
      </c>
      <c r="F197" s="25">
        <v>0</v>
      </c>
      <c r="O197" t="s">
        <v>546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>
        <v>5014.8</v>
      </c>
      <c r="AE197" s="24"/>
      <c r="AF197" s="24"/>
      <c r="AG197" s="24"/>
      <c r="AH197" s="24"/>
      <c r="AI197" s="24"/>
      <c r="AJ197" s="24">
        <v>5014.8</v>
      </c>
      <c r="AK197" s="24"/>
      <c r="AL197" s="24"/>
      <c r="AM197" s="24"/>
      <c r="AN197" s="24">
        <v>5014.8</v>
      </c>
    </row>
    <row r="198" spans="1:40" x14ac:dyDescent="0.35">
      <c r="A198">
        <v>4</v>
      </c>
      <c r="B198" t="s">
        <v>329</v>
      </c>
      <c r="C198" t="s">
        <v>20</v>
      </c>
      <c r="D198" s="24">
        <v>6621</v>
      </c>
      <c r="E198" s="48">
        <v>-6621</v>
      </c>
      <c r="F198" s="24">
        <v>0</v>
      </c>
      <c r="O198" t="s">
        <v>557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>
        <v>1080</v>
      </c>
      <c r="AL198" s="24"/>
      <c r="AM198" s="24">
        <v>1080</v>
      </c>
      <c r="AN198" s="24">
        <v>1080</v>
      </c>
    </row>
    <row r="199" spans="1:40" x14ac:dyDescent="0.35">
      <c r="B199" t="s">
        <v>330</v>
      </c>
      <c r="C199" t="s">
        <v>20</v>
      </c>
      <c r="D199" s="24">
        <v>90</v>
      </c>
      <c r="E199" s="48">
        <v>-90</v>
      </c>
      <c r="F199" s="24">
        <v>0</v>
      </c>
      <c r="O199" t="s">
        <v>567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>
        <v>5183.6000000000004</v>
      </c>
      <c r="AL199" s="24"/>
      <c r="AM199" s="24">
        <v>5183.6000000000004</v>
      </c>
      <c r="AN199" s="24">
        <v>5183.6000000000004</v>
      </c>
    </row>
    <row r="200" spans="1:40" x14ac:dyDescent="0.35">
      <c r="B200" t="s">
        <v>331</v>
      </c>
      <c r="C200" t="s">
        <v>286</v>
      </c>
      <c r="D200" s="24">
        <v>2225</v>
      </c>
      <c r="E200" s="48">
        <v>-2225</v>
      </c>
      <c r="F200" s="24">
        <v>0</v>
      </c>
      <c r="O200" t="s">
        <v>575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>
        <v>2696.8</v>
      </c>
      <c r="AL200" s="24"/>
      <c r="AM200" s="24">
        <v>2696.8</v>
      </c>
      <c r="AN200" s="24">
        <v>2696.8</v>
      </c>
    </row>
    <row r="201" spans="1:40" x14ac:dyDescent="0.35">
      <c r="B201" t="s">
        <v>332</v>
      </c>
      <c r="C201" t="s">
        <v>64</v>
      </c>
      <c r="D201" s="24">
        <v>12101.6</v>
      </c>
      <c r="E201" s="48">
        <v>-12101.6</v>
      </c>
      <c r="F201" s="24">
        <v>0</v>
      </c>
      <c r="O201" t="s">
        <v>611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>
        <v>6532.4</v>
      </c>
      <c r="AM201" s="24">
        <v>6532.4</v>
      </c>
      <c r="AN201" s="24">
        <v>6532.4</v>
      </c>
    </row>
    <row r="202" spans="1:40" x14ac:dyDescent="0.35">
      <c r="B202" t="s">
        <v>333</v>
      </c>
      <c r="C202" t="s">
        <v>7</v>
      </c>
      <c r="D202" s="24">
        <v>520</v>
      </c>
      <c r="E202" s="48">
        <v>-520</v>
      </c>
      <c r="F202" s="24">
        <v>0</v>
      </c>
      <c r="O202" t="s">
        <v>618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>
        <v>5877.3</v>
      </c>
      <c r="AM202" s="24">
        <v>5877.3</v>
      </c>
      <c r="AN202" s="24">
        <v>5877.3</v>
      </c>
    </row>
    <row r="203" spans="1:40" x14ac:dyDescent="0.35">
      <c r="B203" t="s">
        <v>334</v>
      </c>
      <c r="C203" t="s">
        <v>60</v>
      </c>
      <c r="D203" s="24">
        <v>7482</v>
      </c>
      <c r="E203" s="48">
        <v>-7482</v>
      </c>
      <c r="F203" s="24">
        <v>0</v>
      </c>
      <c r="N203" s="23" t="s">
        <v>429</v>
      </c>
      <c r="O203" s="23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>
        <v>11282.599999999999</v>
      </c>
      <c r="AC203" s="25">
        <v>14884.6</v>
      </c>
      <c r="AD203" s="25">
        <v>5014.8</v>
      </c>
      <c r="AE203" s="25"/>
      <c r="AF203" s="25"/>
      <c r="AG203" s="25"/>
      <c r="AH203" s="25"/>
      <c r="AI203" s="25"/>
      <c r="AJ203" s="25">
        <v>31181.999999999996</v>
      </c>
      <c r="AK203" s="25">
        <v>8960.4000000000015</v>
      </c>
      <c r="AL203" s="25">
        <v>12409.7</v>
      </c>
      <c r="AM203" s="25">
        <v>21370.100000000002</v>
      </c>
      <c r="AN203" s="25">
        <v>52552.100000000006</v>
      </c>
    </row>
    <row r="204" spans="1:40" x14ac:dyDescent="0.35">
      <c r="B204" t="s">
        <v>337</v>
      </c>
      <c r="C204" t="s">
        <v>64</v>
      </c>
      <c r="D204" s="24">
        <v>11585</v>
      </c>
      <c r="E204" s="48">
        <v>-11585</v>
      </c>
      <c r="F204" s="24">
        <v>0</v>
      </c>
      <c r="N204" t="s">
        <v>417</v>
      </c>
      <c r="O204" t="s">
        <v>415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>
        <v>1760</v>
      </c>
      <c r="AC204" s="24"/>
      <c r="AD204" s="24"/>
      <c r="AE204" s="24"/>
      <c r="AF204" s="24"/>
      <c r="AG204" s="24"/>
      <c r="AH204" s="24"/>
      <c r="AI204" s="24"/>
      <c r="AJ204" s="24">
        <v>1760</v>
      </c>
      <c r="AK204" s="24"/>
      <c r="AL204" s="24"/>
      <c r="AM204" s="24"/>
      <c r="AN204" s="24">
        <v>1760</v>
      </c>
    </row>
    <row r="205" spans="1:40" x14ac:dyDescent="0.35">
      <c r="A205" s="23" t="s">
        <v>314</v>
      </c>
      <c r="B205" s="23"/>
      <c r="C205" s="23"/>
      <c r="D205" s="25">
        <v>40624.6</v>
      </c>
      <c r="E205" s="49">
        <v>-40624.6</v>
      </c>
      <c r="F205" s="25">
        <v>0</v>
      </c>
      <c r="O205" t="s">
        <v>419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>
        <v>12627</v>
      </c>
      <c r="AC205" s="24"/>
      <c r="AD205" s="24"/>
      <c r="AE205" s="24"/>
      <c r="AF205" s="24"/>
      <c r="AG205" s="24"/>
      <c r="AH205" s="24"/>
      <c r="AI205" s="24"/>
      <c r="AJ205" s="24">
        <v>12627</v>
      </c>
      <c r="AK205" s="24"/>
      <c r="AL205" s="24"/>
      <c r="AM205" s="24"/>
      <c r="AN205" s="24">
        <v>12627</v>
      </c>
    </row>
    <row r="206" spans="1:40" x14ac:dyDescent="0.35">
      <c r="A206">
        <v>5</v>
      </c>
      <c r="B206" t="s">
        <v>323</v>
      </c>
      <c r="C206" t="s">
        <v>233</v>
      </c>
      <c r="D206" s="24">
        <v>3959</v>
      </c>
      <c r="E206" s="48">
        <v>-3959</v>
      </c>
      <c r="F206" s="24">
        <v>0</v>
      </c>
      <c r="O206" t="s">
        <v>432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>
        <v>1311.4</v>
      </c>
      <c r="AC206" s="24"/>
      <c r="AD206" s="24"/>
      <c r="AE206" s="24"/>
      <c r="AF206" s="24"/>
      <c r="AG206" s="24"/>
      <c r="AH206" s="24"/>
      <c r="AI206" s="24"/>
      <c r="AJ206" s="24">
        <v>1311.4</v>
      </c>
      <c r="AK206" s="24"/>
      <c r="AL206" s="24"/>
      <c r="AM206" s="24"/>
      <c r="AN206" s="24">
        <v>1311.4</v>
      </c>
    </row>
    <row r="207" spans="1:40" x14ac:dyDescent="0.35">
      <c r="B207" t="s">
        <v>335</v>
      </c>
      <c r="C207" t="s">
        <v>23</v>
      </c>
      <c r="D207" s="24">
        <v>14034.8</v>
      </c>
      <c r="E207" s="48">
        <v>-14034.8</v>
      </c>
      <c r="F207" s="24">
        <v>0</v>
      </c>
      <c r="O207" t="s">
        <v>433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>
        <v>13109.2</v>
      </c>
      <c r="AC207" s="24"/>
      <c r="AD207" s="24"/>
      <c r="AE207" s="24"/>
      <c r="AF207" s="24"/>
      <c r="AG207" s="24"/>
      <c r="AH207" s="24"/>
      <c r="AI207" s="24"/>
      <c r="AJ207" s="24">
        <v>13109.2</v>
      </c>
      <c r="AK207" s="24"/>
      <c r="AL207" s="24"/>
      <c r="AM207" s="24"/>
      <c r="AN207" s="24">
        <v>13109.2</v>
      </c>
    </row>
    <row r="208" spans="1:40" x14ac:dyDescent="0.35">
      <c r="B208" t="s">
        <v>343</v>
      </c>
      <c r="C208" t="s">
        <v>35</v>
      </c>
      <c r="D208" s="24">
        <v>1876</v>
      </c>
      <c r="E208" s="48">
        <v>-1876</v>
      </c>
      <c r="F208" s="24">
        <v>0</v>
      </c>
      <c r="O208" t="s">
        <v>434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>
        <v>1000</v>
      </c>
      <c r="AC208" s="24"/>
      <c r="AD208" s="24"/>
      <c r="AE208" s="24"/>
      <c r="AF208" s="24"/>
      <c r="AG208" s="24"/>
      <c r="AH208" s="24"/>
      <c r="AI208" s="24"/>
      <c r="AJ208" s="24">
        <v>1000</v>
      </c>
      <c r="AK208" s="24"/>
      <c r="AL208" s="24"/>
      <c r="AM208" s="24"/>
      <c r="AN208" s="24">
        <v>1000</v>
      </c>
    </row>
    <row r="209" spans="1:40" x14ac:dyDescent="0.35">
      <c r="B209" t="s">
        <v>344</v>
      </c>
      <c r="C209" t="s">
        <v>7</v>
      </c>
      <c r="D209" s="24">
        <v>2846</v>
      </c>
      <c r="E209" s="48">
        <v>-2846</v>
      </c>
      <c r="F209" s="24">
        <v>0</v>
      </c>
      <c r="O209" t="s">
        <v>435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>
        <v>9673.4</v>
      </c>
      <c r="AC209" s="24"/>
      <c r="AD209" s="24"/>
      <c r="AE209" s="24"/>
      <c r="AF209" s="24"/>
      <c r="AG209" s="24"/>
      <c r="AH209" s="24"/>
      <c r="AI209" s="24"/>
      <c r="AJ209" s="24">
        <v>9673.4</v>
      </c>
      <c r="AK209" s="24"/>
      <c r="AL209" s="24"/>
      <c r="AM209" s="24"/>
      <c r="AN209" s="24">
        <v>9673.4</v>
      </c>
    </row>
    <row r="210" spans="1:40" x14ac:dyDescent="0.35">
      <c r="B210" t="s">
        <v>346</v>
      </c>
      <c r="C210" t="s">
        <v>35</v>
      </c>
      <c r="D210" s="24">
        <v>1826</v>
      </c>
      <c r="E210" s="48">
        <v>-1826</v>
      </c>
      <c r="F210" s="24">
        <v>0</v>
      </c>
      <c r="O210" t="s">
        <v>451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>
        <v>16976.2</v>
      </c>
      <c r="AC210" s="24"/>
      <c r="AD210" s="24"/>
      <c r="AE210" s="24"/>
      <c r="AF210" s="24"/>
      <c r="AG210" s="24"/>
      <c r="AH210" s="24"/>
      <c r="AI210" s="24"/>
      <c r="AJ210" s="24">
        <v>16976.2</v>
      </c>
      <c r="AK210" s="24"/>
      <c r="AL210" s="24"/>
      <c r="AM210" s="24"/>
      <c r="AN210" s="24">
        <v>16976.2</v>
      </c>
    </row>
    <row r="211" spans="1:40" x14ac:dyDescent="0.35">
      <c r="B211" t="s">
        <v>347</v>
      </c>
      <c r="C211" t="s">
        <v>20</v>
      </c>
      <c r="D211" s="24">
        <v>6450</v>
      </c>
      <c r="E211" s="48">
        <v>-6450</v>
      </c>
      <c r="F211" s="24">
        <v>0</v>
      </c>
      <c r="O211" t="s">
        <v>453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>
        <v>5874</v>
      </c>
      <c r="AC211" s="24"/>
      <c r="AD211" s="24"/>
      <c r="AE211" s="24"/>
      <c r="AF211" s="24"/>
      <c r="AG211" s="24"/>
      <c r="AH211" s="24"/>
      <c r="AI211" s="24"/>
      <c r="AJ211" s="24">
        <v>5874</v>
      </c>
      <c r="AK211" s="24"/>
      <c r="AL211" s="24"/>
      <c r="AM211" s="24"/>
      <c r="AN211" s="24">
        <v>5874</v>
      </c>
    </row>
    <row r="212" spans="1:40" x14ac:dyDescent="0.35">
      <c r="B212" t="s">
        <v>348</v>
      </c>
      <c r="C212" t="s">
        <v>35</v>
      </c>
      <c r="D212" s="24">
        <v>100</v>
      </c>
      <c r="E212" s="48">
        <v>-100</v>
      </c>
      <c r="F212" s="24">
        <v>0</v>
      </c>
      <c r="O212" t="s">
        <v>467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>
        <v>19017.5</v>
      </c>
      <c r="AD212" s="24"/>
      <c r="AE212" s="24"/>
      <c r="AF212" s="24"/>
      <c r="AG212" s="24"/>
      <c r="AH212" s="24"/>
      <c r="AI212" s="24"/>
      <c r="AJ212" s="24">
        <v>19017.5</v>
      </c>
      <c r="AK212" s="24"/>
      <c r="AL212" s="24"/>
      <c r="AM212" s="24"/>
      <c r="AN212" s="24">
        <v>19017.5</v>
      </c>
    </row>
    <row r="213" spans="1:40" x14ac:dyDescent="0.35">
      <c r="A213" s="23" t="s">
        <v>336</v>
      </c>
      <c r="B213" s="23"/>
      <c r="C213" s="23"/>
      <c r="D213" s="25">
        <v>31091.8</v>
      </c>
      <c r="E213" s="49">
        <v>-31091.8</v>
      </c>
      <c r="F213" s="25">
        <v>0</v>
      </c>
      <c r="O213" t="s">
        <v>472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>
        <v>19315.5</v>
      </c>
      <c r="AD213" s="24"/>
      <c r="AE213" s="24"/>
      <c r="AF213" s="24"/>
      <c r="AG213" s="24"/>
      <c r="AH213" s="24"/>
      <c r="AI213" s="24"/>
      <c r="AJ213" s="24">
        <v>19315.5</v>
      </c>
      <c r="AK213" s="24"/>
      <c r="AL213" s="24"/>
      <c r="AM213" s="24"/>
      <c r="AN213" s="24">
        <v>19315.5</v>
      </c>
    </row>
    <row r="214" spans="1:40" x14ac:dyDescent="0.35">
      <c r="A214" t="s">
        <v>135</v>
      </c>
      <c r="D214" s="24">
        <v>973639.75</v>
      </c>
      <c r="E214" s="48">
        <v>-740957.15</v>
      </c>
      <c r="F214" s="24">
        <v>232682.6</v>
      </c>
      <c r="O214" t="s">
        <v>482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>
        <v>33172</v>
      </c>
      <c r="AD214" s="24"/>
      <c r="AE214" s="24"/>
      <c r="AF214" s="24"/>
      <c r="AG214" s="24"/>
      <c r="AH214" s="24"/>
      <c r="AI214" s="24"/>
      <c r="AJ214" s="24">
        <v>33172</v>
      </c>
      <c r="AK214" s="24"/>
      <c r="AL214" s="24"/>
      <c r="AM214" s="24"/>
      <c r="AN214" s="24">
        <v>33172</v>
      </c>
    </row>
    <row r="215" spans="1:40" x14ac:dyDescent="0.35">
      <c r="O215" t="s">
        <v>484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>
        <v>312.5</v>
      </c>
      <c r="AD215" s="24"/>
      <c r="AE215" s="24"/>
      <c r="AF215" s="24"/>
      <c r="AG215" s="24"/>
      <c r="AH215" s="24"/>
      <c r="AI215" s="24"/>
      <c r="AJ215" s="24">
        <v>312.5</v>
      </c>
      <c r="AK215" s="24"/>
      <c r="AL215" s="24"/>
      <c r="AM215" s="24"/>
      <c r="AN215" s="24">
        <v>312.5</v>
      </c>
    </row>
    <row r="216" spans="1:40" x14ac:dyDescent="0.35">
      <c r="O216" t="s">
        <v>510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>
        <v>12188.9</v>
      </c>
      <c r="AE216" s="24"/>
      <c r="AF216" s="24"/>
      <c r="AG216" s="24"/>
      <c r="AH216" s="24"/>
      <c r="AI216" s="24"/>
      <c r="AJ216" s="24">
        <v>12188.9</v>
      </c>
      <c r="AK216" s="24"/>
      <c r="AL216" s="24"/>
      <c r="AM216" s="24"/>
      <c r="AN216" s="24">
        <v>12188.9</v>
      </c>
    </row>
    <row r="217" spans="1:40" x14ac:dyDescent="0.35">
      <c r="O217" t="s">
        <v>513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>
        <v>18684.5</v>
      </c>
      <c r="AE217" s="24"/>
      <c r="AF217" s="24"/>
      <c r="AG217" s="24"/>
      <c r="AH217" s="24"/>
      <c r="AI217" s="24"/>
      <c r="AJ217" s="24">
        <v>18684.5</v>
      </c>
      <c r="AK217" s="24"/>
      <c r="AL217" s="24"/>
      <c r="AM217" s="24"/>
      <c r="AN217" s="24">
        <v>18684.5</v>
      </c>
    </row>
    <row r="218" spans="1:40" x14ac:dyDescent="0.35">
      <c r="O218" t="s">
        <v>521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>
        <v>7457.5</v>
      </c>
      <c r="AE218" s="24"/>
      <c r="AF218" s="24"/>
      <c r="AG218" s="24"/>
      <c r="AH218" s="24"/>
      <c r="AI218" s="24"/>
      <c r="AJ218" s="24">
        <v>7457.5</v>
      </c>
      <c r="AK218" s="24"/>
      <c r="AL218" s="24"/>
      <c r="AM218" s="24"/>
      <c r="AN218" s="24">
        <v>7457.5</v>
      </c>
    </row>
    <row r="219" spans="1:40" x14ac:dyDescent="0.35">
      <c r="O219" t="s">
        <v>532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>
        <v>10565.5</v>
      </c>
      <c r="AE219" s="24"/>
      <c r="AF219" s="24"/>
      <c r="AG219" s="24"/>
      <c r="AH219" s="24"/>
      <c r="AI219" s="24"/>
      <c r="AJ219" s="24">
        <v>10565.5</v>
      </c>
      <c r="AK219" s="24"/>
      <c r="AL219" s="24"/>
      <c r="AM219" s="24"/>
      <c r="AN219" s="24">
        <v>10565.5</v>
      </c>
    </row>
    <row r="220" spans="1:40" x14ac:dyDescent="0.35">
      <c r="O220" t="s">
        <v>539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>
        <v>777</v>
      </c>
      <c r="AE220" s="24"/>
      <c r="AF220" s="24"/>
      <c r="AG220" s="24"/>
      <c r="AH220" s="24"/>
      <c r="AI220" s="24"/>
      <c r="AJ220" s="24">
        <v>777</v>
      </c>
      <c r="AK220" s="24"/>
      <c r="AL220" s="24"/>
      <c r="AM220" s="24"/>
      <c r="AN220" s="24">
        <v>777</v>
      </c>
    </row>
    <row r="221" spans="1:40" x14ac:dyDescent="0.35">
      <c r="O221" t="s">
        <v>540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>
        <v>1077</v>
      </c>
      <c r="AE221" s="24"/>
      <c r="AF221" s="24"/>
      <c r="AG221" s="24"/>
      <c r="AH221" s="24"/>
      <c r="AI221" s="24"/>
      <c r="AJ221" s="24">
        <v>1077</v>
      </c>
      <c r="AK221" s="24"/>
      <c r="AL221" s="24"/>
      <c r="AM221" s="24"/>
      <c r="AN221" s="24">
        <v>1077</v>
      </c>
    </row>
    <row r="222" spans="1:40" x14ac:dyDescent="0.35">
      <c r="O222" t="s">
        <v>542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>
        <v>19320.5</v>
      </c>
      <c r="AE222" s="24"/>
      <c r="AF222" s="24"/>
      <c r="AG222" s="24"/>
      <c r="AH222" s="24"/>
      <c r="AI222" s="24"/>
      <c r="AJ222" s="24">
        <v>19320.5</v>
      </c>
      <c r="AK222" s="24"/>
      <c r="AL222" s="24"/>
      <c r="AM222" s="24"/>
      <c r="AN222" s="24">
        <v>19320.5</v>
      </c>
    </row>
    <row r="223" spans="1:40" x14ac:dyDescent="0.35">
      <c r="O223" t="s">
        <v>556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>
        <v>8273</v>
      </c>
      <c r="AL223" s="24"/>
      <c r="AM223" s="24">
        <v>8273</v>
      </c>
      <c r="AN223" s="24">
        <v>8273</v>
      </c>
    </row>
    <row r="224" spans="1:40" x14ac:dyDescent="0.35">
      <c r="O224" t="s">
        <v>558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>
        <v>1233</v>
      </c>
      <c r="AL224" s="24"/>
      <c r="AM224" s="24">
        <v>1233</v>
      </c>
      <c r="AN224" s="24">
        <v>1233</v>
      </c>
    </row>
    <row r="225" spans="14:40" x14ac:dyDescent="0.35">
      <c r="O225" t="s">
        <v>559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>
        <v>7377</v>
      </c>
      <c r="AL225" s="24"/>
      <c r="AM225" s="24">
        <v>7377</v>
      </c>
      <c r="AN225" s="24">
        <v>7377</v>
      </c>
    </row>
    <row r="226" spans="14:40" x14ac:dyDescent="0.35">
      <c r="O226" t="s">
        <v>568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>
        <v>28549</v>
      </c>
      <c r="AL226" s="24"/>
      <c r="AM226" s="24">
        <v>28549</v>
      </c>
      <c r="AN226" s="24">
        <v>28549</v>
      </c>
    </row>
    <row r="227" spans="14:40" x14ac:dyDescent="0.35">
      <c r="O227" t="s">
        <v>574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>
        <v>11502</v>
      </c>
      <c r="AL227" s="24"/>
      <c r="AM227" s="24">
        <v>11502</v>
      </c>
      <c r="AN227" s="24">
        <v>11502</v>
      </c>
    </row>
    <row r="228" spans="14:40" x14ac:dyDescent="0.35">
      <c r="O228" t="s">
        <v>619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>
        <v>7961</v>
      </c>
      <c r="AM228" s="24">
        <v>7961</v>
      </c>
      <c r="AN228" s="24">
        <v>7961</v>
      </c>
    </row>
    <row r="229" spans="14:40" x14ac:dyDescent="0.35">
      <c r="O229" t="s">
        <v>620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>
        <v>2678</v>
      </c>
      <c r="AM229" s="24">
        <v>2678</v>
      </c>
      <c r="AN229" s="24">
        <v>2678</v>
      </c>
    </row>
    <row r="230" spans="14:40" x14ac:dyDescent="0.35">
      <c r="N230" s="23" t="s">
        <v>430</v>
      </c>
      <c r="O230" s="23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>
        <v>62331.199999999997</v>
      </c>
      <c r="AC230" s="25">
        <v>71817.5</v>
      </c>
      <c r="AD230" s="25">
        <v>70070.899999999994</v>
      </c>
      <c r="AE230" s="25"/>
      <c r="AF230" s="25"/>
      <c r="AG230" s="25"/>
      <c r="AH230" s="25"/>
      <c r="AI230" s="25"/>
      <c r="AJ230" s="25">
        <v>204219.6</v>
      </c>
      <c r="AK230" s="25">
        <v>56934</v>
      </c>
      <c r="AL230" s="25">
        <v>10639</v>
      </c>
      <c r="AM230" s="25">
        <v>67573</v>
      </c>
      <c r="AN230" s="25">
        <v>271792.59999999998</v>
      </c>
    </row>
    <row r="231" spans="14:40" x14ac:dyDescent="0.35">
      <c r="N231" t="s">
        <v>477</v>
      </c>
      <c r="O231" t="s">
        <v>479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>
        <v>240</v>
      </c>
      <c r="AD231" s="24"/>
      <c r="AE231" s="24"/>
      <c r="AF231" s="24"/>
      <c r="AG231" s="24"/>
      <c r="AH231" s="24"/>
      <c r="AI231" s="24"/>
      <c r="AJ231" s="24">
        <v>240</v>
      </c>
      <c r="AK231" s="24"/>
      <c r="AL231" s="24"/>
      <c r="AM231" s="24"/>
      <c r="AN231" s="24">
        <v>240</v>
      </c>
    </row>
    <row r="232" spans="14:40" x14ac:dyDescent="0.35">
      <c r="N232" s="23" t="s">
        <v>492</v>
      </c>
      <c r="O232" s="23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>
        <v>240</v>
      </c>
      <c r="AD232" s="25"/>
      <c r="AE232" s="25"/>
      <c r="AF232" s="25"/>
      <c r="AG232" s="25"/>
      <c r="AH232" s="25"/>
      <c r="AI232" s="25"/>
      <c r="AJ232" s="25">
        <v>240</v>
      </c>
      <c r="AK232" s="25"/>
      <c r="AL232" s="25"/>
      <c r="AM232" s="25"/>
      <c r="AN232" s="25">
        <v>240</v>
      </c>
    </row>
    <row r="233" spans="14:40" x14ac:dyDescent="0.35">
      <c r="N233" t="s">
        <v>500</v>
      </c>
      <c r="O233" t="s">
        <v>481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>
        <v>2024</v>
      </c>
      <c r="AD233" s="24"/>
      <c r="AE233" s="24"/>
      <c r="AF233" s="24"/>
      <c r="AG233" s="24"/>
      <c r="AH233" s="24"/>
      <c r="AI233" s="24"/>
      <c r="AJ233" s="24">
        <v>2024</v>
      </c>
      <c r="AK233" s="24"/>
      <c r="AL233" s="24"/>
      <c r="AM233" s="24"/>
      <c r="AN233" s="24">
        <v>2024</v>
      </c>
    </row>
    <row r="234" spans="14:40" x14ac:dyDescent="0.35">
      <c r="O234" t="s">
        <v>616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>
        <v>5822</v>
      </c>
      <c r="AM234" s="24">
        <v>5822</v>
      </c>
      <c r="AN234" s="24">
        <v>5822</v>
      </c>
    </row>
    <row r="235" spans="14:40" x14ac:dyDescent="0.35">
      <c r="N235" s="23" t="s">
        <v>509</v>
      </c>
      <c r="O235" s="23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>
        <v>2024</v>
      </c>
      <c r="AD235" s="25"/>
      <c r="AE235" s="25"/>
      <c r="AF235" s="25"/>
      <c r="AG235" s="25"/>
      <c r="AH235" s="25"/>
      <c r="AI235" s="25"/>
      <c r="AJ235" s="25">
        <v>2024</v>
      </c>
      <c r="AK235" s="25"/>
      <c r="AL235" s="25">
        <v>5822</v>
      </c>
      <c r="AM235" s="25">
        <v>5822</v>
      </c>
      <c r="AN235" s="25">
        <v>7846</v>
      </c>
    </row>
    <row r="236" spans="14:40" x14ac:dyDescent="0.35">
      <c r="N236" t="s">
        <v>135</v>
      </c>
      <c r="P236" s="24">
        <v>2973</v>
      </c>
      <c r="Q236" s="24">
        <v>2973</v>
      </c>
      <c r="R236" s="24">
        <v>6809.5</v>
      </c>
      <c r="S236" s="24">
        <v>5134</v>
      </c>
      <c r="T236" s="24">
        <v>33380.199999999997</v>
      </c>
      <c r="U236" s="24">
        <v>43516.800000000003</v>
      </c>
      <c r="V236" s="24">
        <v>52514.8</v>
      </c>
      <c r="W236" s="24">
        <v>37692</v>
      </c>
      <c r="X236" s="24">
        <v>22115.200000000001</v>
      </c>
      <c r="Y236" s="24">
        <v>201162.5</v>
      </c>
      <c r="Z236" s="24">
        <v>12397</v>
      </c>
      <c r="AA236" s="24">
        <v>59043.4</v>
      </c>
      <c r="AB236" s="24">
        <v>133782.79999999999</v>
      </c>
      <c r="AC236" s="24">
        <v>116851</v>
      </c>
      <c r="AD236" s="24">
        <v>124011.90000000001</v>
      </c>
      <c r="AE236" s="24">
        <v>33259</v>
      </c>
      <c r="AF236" s="24">
        <v>24686.2</v>
      </c>
      <c r="AG236" s="24">
        <v>57798.65</v>
      </c>
      <c r="AH236" s="24">
        <v>40624.6</v>
      </c>
      <c r="AI236" s="24">
        <v>31091.8</v>
      </c>
      <c r="AJ236" s="24">
        <v>633546.35000000009</v>
      </c>
      <c r="AK236" s="24">
        <v>135957.90000000002</v>
      </c>
      <c r="AL236" s="24">
        <v>58446.700000000004</v>
      </c>
      <c r="AM236" s="24">
        <v>194404.6</v>
      </c>
      <c r="AN236" s="24">
        <v>1032086.4500000001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B59" workbookViewId="0">
      <selection activeCell="M79" sqref="M79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s="10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 s="104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105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105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7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105">
        <v>72</v>
      </c>
      <c r="M8" s="30">
        <v>72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105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105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105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105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105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105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105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105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105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105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105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105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105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105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105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105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105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105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105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105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105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105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105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105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105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105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105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105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105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105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105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105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105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105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105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105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105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105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105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105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105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105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105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105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18</v>
      </c>
      <c r="E53" s="30">
        <v>16</v>
      </c>
      <c r="F53" s="30">
        <v>14</v>
      </c>
      <c r="G53" s="30"/>
      <c r="H53" s="30"/>
      <c r="I53" s="30"/>
      <c r="J53" s="30"/>
      <c r="K53" s="30"/>
      <c r="L53" s="105">
        <v>56</v>
      </c>
      <c r="M53" s="30">
        <v>56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105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105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105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105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105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105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105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105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105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105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105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105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105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105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105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105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105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105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105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105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105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105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105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105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105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37"/>
  <sheetViews>
    <sheetView topLeftCell="B217" workbookViewId="0">
      <selection activeCell="G238" sqref="G238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7" t="s">
        <v>355</v>
      </c>
      <c r="B7" s="107"/>
      <c r="C7" s="107"/>
      <c r="D7" s="107"/>
      <c r="E7" s="108">
        <v>2973</v>
      </c>
      <c r="F7" s="109">
        <v>-2973</v>
      </c>
      <c r="G7" s="108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7" t="s">
        <v>356</v>
      </c>
      <c r="B82" s="107"/>
      <c r="C82" s="107"/>
      <c r="D82" s="107"/>
      <c r="E82" s="108">
        <v>201162.5</v>
      </c>
      <c r="F82" s="109">
        <v>-201162.5</v>
      </c>
      <c r="G82" s="108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>
        <v>-2135</v>
      </c>
      <c r="G176" s="24">
        <v>0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473</v>
      </c>
      <c r="D178" t="s">
        <v>64</v>
      </c>
      <c r="E178" s="24">
        <v>14253</v>
      </c>
      <c r="F178" s="48">
        <v>-14253</v>
      </c>
      <c r="G178" s="24">
        <v>0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484</v>
      </c>
      <c r="D182" t="s">
        <v>417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-116851</v>
      </c>
      <c r="G189" s="25">
        <v>0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>
        <v>-13232.3</v>
      </c>
      <c r="G192" s="24">
        <v>5452.2</v>
      </c>
    </row>
    <row r="193" spans="1:7" x14ac:dyDescent="0.35">
      <c r="C193" t="s">
        <v>516</v>
      </c>
      <c r="D193" t="s">
        <v>64</v>
      </c>
      <c r="E193" s="24">
        <v>12144</v>
      </c>
      <c r="F193" s="48">
        <v>-179.4</v>
      </c>
      <c r="G193" s="24">
        <v>11964.6</v>
      </c>
    </row>
    <row r="194" spans="1:7" x14ac:dyDescent="0.35">
      <c r="C194" t="s">
        <v>517</v>
      </c>
      <c r="D194" t="s">
        <v>23</v>
      </c>
      <c r="E194" s="24">
        <v>12484</v>
      </c>
      <c r="F194" s="48"/>
      <c r="G194" s="24">
        <v>12484</v>
      </c>
    </row>
    <row r="195" spans="1:7" x14ac:dyDescent="0.35">
      <c r="C195" t="s">
        <v>520</v>
      </c>
      <c r="D195" t="s">
        <v>23</v>
      </c>
      <c r="E195" s="24">
        <v>390</v>
      </c>
      <c r="F195" s="48"/>
      <c r="G195" s="24">
        <v>390</v>
      </c>
    </row>
    <row r="196" spans="1:7" x14ac:dyDescent="0.35">
      <c r="C196" t="s">
        <v>521</v>
      </c>
      <c r="D196" t="s">
        <v>417</v>
      </c>
      <c r="E196" s="24">
        <v>7457.5</v>
      </c>
      <c r="F196" s="48"/>
      <c r="G196" s="24">
        <v>7457.5</v>
      </c>
    </row>
    <row r="197" spans="1:7" x14ac:dyDescent="0.35">
      <c r="C197" t="s">
        <v>522</v>
      </c>
      <c r="D197" t="s">
        <v>23</v>
      </c>
      <c r="E197" s="24">
        <v>3021.8</v>
      </c>
      <c r="F197" s="48"/>
      <c r="G197" s="24">
        <v>3021.8</v>
      </c>
    </row>
    <row r="198" spans="1:7" x14ac:dyDescent="0.35">
      <c r="C198" t="s">
        <v>532</v>
      </c>
      <c r="D198" t="s">
        <v>417</v>
      </c>
      <c r="E198" s="24">
        <v>10565.5</v>
      </c>
      <c r="F198" s="48"/>
      <c r="G198" s="24">
        <v>10565.5</v>
      </c>
    </row>
    <row r="199" spans="1:7" x14ac:dyDescent="0.35">
      <c r="C199" t="s">
        <v>539</v>
      </c>
      <c r="D199" t="s">
        <v>417</v>
      </c>
      <c r="E199" s="24">
        <v>777</v>
      </c>
      <c r="F199" s="48"/>
      <c r="G199" s="24">
        <v>777</v>
      </c>
    </row>
    <row r="200" spans="1:7" x14ac:dyDescent="0.35">
      <c r="C200" t="s">
        <v>540</v>
      </c>
      <c r="D200" t="s">
        <v>417</v>
      </c>
      <c r="E200" s="24">
        <v>1077</v>
      </c>
      <c r="F200" s="48"/>
      <c r="G200" s="24">
        <v>1077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/>
      <c r="G202" s="24">
        <v>19320.5</v>
      </c>
    </row>
    <row r="203" spans="1:7" x14ac:dyDescent="0.35">
      <c r="C203" t="s">
        <v>545</v>
      </c>
      <c r="D203" t="s">
        <v>64</v>
      </c>
      <c r="E203" s="24">
        <v>10120</v>
      </c>
      <c r="F203" s="48"/>
      <c r="G203" s="24">
        <v>10120</v>
      </c>
    </row>
    <row r="204" spans="1:7" x14ac:dyDescent="0.35">
      <c r="C204" t="s">
        <v>546</v>
      </c>
      <c r="D204" t="s">
        <v>408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-41381.800000000003</v>
      </c>
      <c r="G205" s="25">
        <v>82630.100000000006</v>
      </c>
    </row>
    <row r="206" spans="1:7" x14ac:dyDescent="0.35">
      <c r="A206" s="107" t="s">
        <v>357</v>
      </c>
      <c r="B206" s="107"/>
      <c r="C206" s="107"/>
      <c r="D206" s="107"/>
      <c r="E206" s="108">
        <v>633546.35000000021</v>
      </c>
      <c r="F206" s="109">
        <v>-550916.25000000023</v>
      </c>
      <c r="G206" s="108">
        <v>82630.100000000006</v>
      </c>
    </row>
    <row r="207" spans="1:7" x14ac:dyDescent="0.35">
      <c r="A207">
        <v>2022</v>
      </c>
      <c r="B207">
        <v>1</v>
      </c>
      <c r="C207" t="s">
        <v>556</v>
      </c>
      <c r="D207" t="s">
        <v>417</v>
      </c>
      <c r="E207" s="24">
        <v>8273</v>
      </c>
      <c r="F207" s="48"/>
      <c r="G207" s="24">
        <v>8273</v>
      </c>
    </row>
    <row r="208" spans="1:7" x14ac:dyDescent="0.35">
      <c r="C208" t="s">
        <v>557</v>
      </c>
      <c r="D208" t="s">
        <v>408</v>
      </c>
      <c r="E208" s="24">
        <v>1080</v>
      </c>
      <c r="F208" s="48">
        <v>-1080</v>
      </c>
      <c r="G208" s="24">
        <v>0</v>
      </c>
    </row>
    <row r="209" spans="2:7" x14ac:dyDescent="0.35">
      <c r="C209" t="s">
        <v>558</v>
      </c>
      <c r="D209" t="s">
        <v>417</v>
      </c>
      <c r="E209" s="24">
        <v>1233</v>
      </c>
      <c r="F209" s="48">
        <v>-1233</v>
      </c>
      <c r="G209" s="24">
        <v>0</v>
      </c>
    </row>
    <row r="210" spans="2:7" x14ac:dyDescent="0.35">
      <c r="C210" t="s">
        <v>559</v>
      </c>
      <c r="D210" t="s">
        <v>417</v>
      </c>
      <c r="E210" s="24">
        <v>7377</v>
      </c>
      <c r="F210" s="48"/>
      <c r="G210" s="24">
        <v>7377</v>
      </c>
    </row>
    <row r="211" spans="2:7" x14ac:dyDescent="0.35">
      <c r="C211" t="s">
        <v>560</v>
      </c>
      <c r="D211" t="s">
        <v>20</v>
      </c>
      <c r="E211" s="24">
        <v>7335</v>
      </c>
      <c r="F211" s="48">
        <v>-7335</v>
      </c>
      <c r="G211" s="24">
        <v>0</v>
      </c>
    </row>
    <row r="212" spans="2:7" x14ac:dyDescent="0.35">
      <c r="C212" t="s">
        <v>562</v>
      </c>
      <c r="D212" t="s">
        <v>64</v>
      </c>
      <c r="E212" s="24">
        <v>15346</v>
      </c>
      <c r="F212" s="48"/>
      <c r="G212" s="24">
        <v>15346</v>
      </c>
    </row>
    <row r="213" spans="2:7" x14ac:dyDescent="0.35">
      <c r="C213" t="s">
        <v>567</v>
      </c>
      <c r="D213" t="s">
        <v>408</v>
      </c>
      <c r="E213" s="24">
        <v>5183.6000000000004</v>
      </c>
      <c r="F213" s="48">
        <v>-5183.6000000000004</v>
      </c>
      <c r="G213" s="24">
        <v>0</v>
      </c>
    </row>
    <row r="214" spans="2:7" x14ac:dyDescent="0.35">
      <c r="C214" t="s">
        <v>568</v>
      </c>
      <c r="D214" t="s">
        <v>417</v>
      </c>
      <c r="E214" s="24">
        <v>28549</v>
      </c>
      <c r="F214" s="48"/>
      <c r="G214" s="24">
        <v>28549</v>
      </c>
    </row>
    <row r="215" spans="2:7" x14ac:dyDescent="0.35">
      <c r="C215" t="s">
        <v>569</v>
      </c>
      <c r="D215" t="s">
        <v>23</v>
      </c>
      <c r="E215" s="24">
        <v>6803</v>
      </c>
      <c r="F215" s="48"/>
      <c r="G215" s="24">
        <v>6803</v>
      </c>
    </row>
    <row r="216" spans="2:7" x14ac:dyDescent="0.35">
      <c r="C216" t="s">
        <v>571</v>
      </c>
      <c r="D216" t="s">
        <v>23</v>
      </c>
      <c r="E216" s="24">
        <v>1202.5</v>
      </c>
      <c r="F216" s="48"/>
      <c r="G216" s="24">
        <v>1202.5</v>
      </c>
    </row>
    <row r="217" spans="2:7" x14ac:dyDescent="0.35">
      <c r="C217" t="s">
        <v>572</v>
      </c>
      <c r="D217" t="s">
        <v>23</v>
      </c>
      <c r="E217" s="24">
        <v>8486</v>
      </c>
      <c r="F217" s="48"/>
      <c r="G217" s="24">
        <v>8486</v>
      </c>
    </row>
    <row r="218" spans="2:7" x14ac:dyDescent="0.35">
      <c r="C218" t="s">
        <v>574</v>
      </c>
      <c r="D218" t="s">
        <v>417</v>
      </c>
      <c r="E218" s="24">
        <v>11502</v>
      </c>
      <c r="F218" s="48"/>
      <c r="G218" s="24">
        <v>11502</v>
      </c>
    </row>
    <row r="219" spans="2:7" x14ac:dyDescent="0.35">
      <c r="C219" t="s">
        <v>575</v>
      </c>
      <c r="D219" t="s">
        <v>408</v>
      </c>
      <c r="E219" s="24">
        <v>2696.8</v>
      </c>
      <c r="F219" s="48">
        <v>-2696.8</v>
      </c>
      <c r="G219" s="24">
        <v>0</v>
      </c>
    </row>
    <row r="220" spans="2:7" x14ac:dyDescent="0.35">
      <c r="C220" t="s">
        <v>577</v>
      </c>
      <c r="D220" t="s">
        <v>64</v>
      </c>
      <c r="E220" s="24">
        <v>13474</v>
      </c>
      <c r="F220" s="48"/>
      <c r="G220" s="24">
        <v>13474</v>
      </c>
    </row>
    <row r="221" spans="2:7" x14ac:dyDescent="0.35">
      <c r="C221" t="s">
        <v>578</v>
      </c>
      <c r="D221" t="s">
        <v>43</v>
      </c>
      <c r="E221" s="24">
        <v>2309</v>
      </c>
      <c r="F221" s="48">
        <v>-2309</v>
      </c>
      <c r="G221" s="24">
        <v>0</v>
      </c>
    </row>
    <row r="222" spans="2:7" x14ac:dyDescent="0.35">
      <c r="C222" t="s">
        <v>579</v>
      </c>
      <c r="D222" t="s">
        <v>23</v>
      </c>
      <c r="E222" s="24">
        <v>15108</v>
      </c>
      <c r="F222" s="48"/>
      <c r="G222" s="24">
        <v>15108</v>
      </c>
    </row>
    <row r="223" spans="2:7" x14ac:dyDescent="0.35">
      <c r="B223" s="23" t="s">
        <v>260</v>
      </c>
      <c r="C223" s="23"/>
      <c r="D223" s="23"/>
      <c r="E223" s="25">
        <v>135957.90000000002</v>
      </c>
      <c r="F223" s="49">
        <v>-19837.400000000001</v>
      </c>
      <c r="G223" s="25">
        <v>116120.5</v>
      </c>
    </row>
    <row r="224" spans="2:7" x14ac:dyDescent="0.35">
      <c r="B224">
        <v>2</v>
      </c>
      <c r="C224" t="s">
        <v>611</v>
      </c>
      <c r="D224" t="s">
        <v>408</v>
      </c>
      <c r="E224" s="24">
        <v>6532.4</v>
      </c>
      <c r="F224" s="48">
        <v>-6532.4</v>
      </c>
      <c r="G224" s="24">
        <v>0</v>
      </c>
    </row>
    <row r="225" spans="1:7" x14ac:dyDescent="0.35">
      <c r="C225" t="s">
        <v>612</v>
      </c>
      <c r="D225" t="s">
        <v>23</v>
      </c>
      <c r="E225" s="24">
        <v>1480</v>
      </c>
      <c r="F225" s="48"/>
      <c r="G225" s="24">
        <v>1480</v>
      </c>
    </row>
    <row r="226" spans="1:7" x14ac:dyDescent="0.35">
      <c r="C226" t="s">
        <v>613</v>
      </c>
      <c r="D226" t="s">
        <v>64</v>
      </c>
      <c r="E226" s="24">
        <v>14395</v>
      </c>
      <c r="F226" s="48"/>
      <c r="G226" s="24">
        <v>14395</v>
      </c>
    </row>
    <row r="227" spans="1:7" x14ac:dyDescent="0.35">
      <c r="C227" t="s">
        <v>614</v>
      </c>
      <c r="D227" t="s">
        <v>60</v>
      </c>
      <c r="E227" s="24">
        <v>5940</v>
      </c>
      <c r="F227" s="48"/>
      <c r="G227" s="24">
        <v>5940</v>
      </c>
    </row>
    <row r="228" spans="1:7" x14ac:dyDescent="0.35">
      <c r="C228" t="s">
        <v>615</v>
      </c>
      <c r="D228" t="s">
        <v>20</v>
      </c>
      <c r="E228" s="24">
        <v>7271</v>
      </c>
      <c r="F228" s="48"/>
      <c r="G228" s="24">
        <v>7271</v>
      </c>
    </row>
    <row r="229" spans="1:7" x14ac:dyDescent="0.35">
      <c r="C229" t="s">
        <v>616</v>
      </c>
      <c r="D229" t="s">
        <v>500</v>
      </c>
      <c r="E229" s="24">
        <v>5822</v>
      </c>
      <c r="F229" s="48"/>
      <c r="G229" s="24">
        <v>5822</v>
      </c>
    </row>
    <row r="230" spans="1:7" x14ac:dyDescent="0.35">
      <c r="C230" t="s">
        <v>617</v>
      </c>
      <c r="D230" t="s">
        <v>43</v>
      </c>
      <c r="E230" s="24">
        <v>175</v>
      </c>
      <c r="F230" s="48"/>
      <c r="G230" s="24">
        <v>175</v>
      </c>
    </row>
    <row r="231" spans="1:7" x14ac:dyDescent="0.35">
      <c r="C231" t="s">
        <v>618</v>
      </c>
      <c r="D231" t="s">
        <v>408</v>
      </c>
      <c r="E231" s="24">
        <v>5877.3</v>
      </c>
      <c r="F231" s="48">
        <v>-5877.3</v>
      </c>
      <c r="G231" s="24">
        <v>0</v>
      </c>
    </row>
    <row r="232" spans="1:7" x14ac:dyDescent="0.35">
      <c r="C232" t="s">
        <v>619</v>
      </c>
      <c r="D232" t="s">
        <v>417</v>
      </c>
      <c r="E232" s="24">
        <v>7961</v>
      </c>
      <c r="F232" s="48"/>
      <c r="G232" s="24">
        <v>7961</v>
      </c>
    </row>
    <row r="233" spans="1:7" x14ac:dyDescent="0.35">
      <c r="C233" t="s">
        <v>620</v>
      </c>
      <c r="D233" t="s">
        <v>417</v>
      </c>
      <c r="E233" s="24">
        <v>2678</v>
      </c>
      <c r="F233" s="48"/>
      <c r="G233" s="24">
        <v>2678</v>
      </c>
    </row>
    <row r="234" spans="1:7" x14ac:dyDescent="0.35">
      <c r="C234" t="s">
        <v>621</v>
      </c>
      <c r="D234" t="s">
        <v>20</v>
      </c>
      <c r="E234" s="24">
        <v>315</v>
      </c>
      <c r="F234" s="48"/>
      <c r="G234" s="24">
        <v>315</v>
      </c>
    </row>
    <row r="235" spans="1:7" x14ac:dyDescent="0.35">
      <c r="B235" s="23" t="s">
        <v>278</v>
      </c>
      <c r="C235" s="23"/>
      <c r="D235" s="23"/>
      <c r="E235" s="25">
        <v>58446.700000000004</v>
      </c>
      <c r="F235" s="49">
        <v>-12409.7</v>
      </c>
      <c r="G235" s="25">
        <v>46037</v>
      </c>
    </row>
    <row r="236" spans="1:7" x14ac:dyDescent="0.35">
      <c r="A236" s="107" t="s">
        <v>594</v>
      </c>
      <c r="B236" s="107"/>
      <c r="C236" s="107"/>
      <c r="D236" s="107"/>
      <c r="E236" s="108">
        <v>194404.6</v>
      </c>
      <c r="F236" s="109">
        <v>-32247.100000000002</v>
      </c>
      <c r="G236" s="108">
        <v>162157.5</v>
      </c>
    </row>
    <row r="237" spans="1:7" x14ac:dyDescent="0.35">
      <c r="A237" t="s">
        <v>135</v>
      </c>
      <c r="E237" s="24">
        <v>1032086.4500000002</v>
      </c>
      <c r="F237" s="48">
        <v>-787298.85000000021</v>
      </c>
      <c r="G237" s="24">
        <v>244787.6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2022-03-03T11:35:33Z</cp:lastPrinted>
  <dcterms:created xsi:type="dcterms:W3CDTF">2020-07-09T14:04:13Z</dcterms:created>
  <dcterms:modified xsi:type="dcterms:W3CDTF">2022-03-03T11:44:51Z</dcterms:modified>
</cp:coreProperties>
</file>