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0BB0CFDF-740E-4CDB-83CC-85648043ADCD}" xr6:coauthVersionLast="47" xr6:coauthVersionMax="47" xr10:uidLastSave="{00000000-0000-0000-0000-000000000000}"/>
  <bookViews>
    <workbookView xWindow="-110" yWindow="-110" windowWidth="19420" windowHeight="10300" tabRatio="927" firstSheet="2" activeTab="5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Listing 2021" sheetId="7" r:id="rId5"/>
    <sheet name="Transport_by month Listing 2022" sheetId="15" r:id="rId6"/>
    <sheet name="Set-up Data" sheetId="13" r:id="rId7"/>
    <sheet name="Inv No with date 01-0223" sheetId="16" r:id="rId8"/>
    <sheet name="Inv No with date" sheetId="12" r:id="rId9"/>
    <sheet name="Sales_by Inv No &amp; by customer" sheetId="6" r:id="rId10"/>
    <sheet name="Sales Qty_by product" sheetId="8" r:id="rId11"/>
    <sheet name="Sales_by Inv No" sheetId="10" r:id="rId12"/>
    <sheet name="Set-up Data (2)" sheetId="17" r:id="rId13"/>
  </sheets>
  <definedNames>
    <definedName name="_xlnm._FilterDatabase" localSheetId="2" hidden="1">'Raw Sales'!$A$1:$T$1432</definedName>
    <definedName name="_xlnm.Print_Area" localSheetId="1">'Customer Aging'!$A$1:$G$42</definedName>
    <definedName name="_xlnm.Print_Area" localSheetId="3">'Customer Payment Term'!$A$1:$K$22</definedName>
    <definedName name="_xlnm.Print_Area" localSheetId="2">'Raw Sales'!$A$410:$W$457</definedName>
    <definedName name="_xlnm.Print_Area" localSheetId="10">'Sales Qty_by product'!$A$1:$L$49</definedName>
    <definedName name="_xlnm.Print_Area" localSheetId="11">'Sales_by Inv No'!#REF!</definedName>
    <definedName name="_xlnm.Print_Area" localSheetId="0">'Sales_by Inv No &amp; by custom WSK'!$A$2:$AC$107</definedName>
    <definedName name="_xlnm.Print_Area" localSheetId="9">'Sales_by Inv No &amp; by customer'!$N$2:$Z$107</definedName>
    <definedName name="_xlnm.Print_Area" localSheetId="6">'Set-up Data'!$A$1:$C$41</definedName>
    <definedName name="_xlnm.Print_Area" localSheetId="12">'Set-up Data (2)'!$A$1:$C$41</definedName>
    <definedName name="_xlnm.Print_Area" localSheetId="4">'Transport_by month Listing 2021'!$A$209:$E$238</definedName>
    <definedName name="_xlnm.Print_Area" localSheetId="5">'Transport_by month Listing 2022'!$A$188:$G$263</definedName>
  </definedNames>
  <calcPr calcId="191029"/>
  <pivotCaches>
    <pivotCache cacheId="1" r:id="rId14"/>
    <pivotCache cacheId="2" r:id="rId15"/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5" i="13" l="1"/>
  <c r="G265" i="15"/>
  <c r="G263" i="13"/>
  <c r="G263" i="15"/>
  <c r="G208" i="13"/>
  <c r="G208" i="15"/>
  <c r="E238" i="15" l="1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37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12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188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39" i="15"/>
  <c r="E140" i="15"/>
  <c r="E141" i="15"/>
  <c r="E142" i="15"/>
  <c r="E143" i="15"/>
  <c r="E144" i="15"/>
  <c r="E145" i="15"/>
  <c r="E129" i="15"/>
  <c r="E130" i="15"/>
  <c r="E131" i="15"/>
  <c r="E132" i="15"/>
  <c r="E133" i="15"/>
  <c r="E134" i="15"/>
  <c r="E135" i="15"/>
  <c r="E136" i="15"/>
  <c r="E137" i="15"/>
  <c r="E138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8" i="15"/>
  <c r="E99" i="15"/>
  <c r="E100" i="15"/>
  <c r="E101" i="15"/>
  <c r="E102" i="15"/>
  <c r="E103" i="15"/>
  <c r="E104" i="15"/>
  <c r="E105" i="15"/>
  <c r="E106" i="15"/>
  <c r="E107" i="15"/>
  <c r="E108" i="15"/>
  <c r="E110" i="15"/>
  <c r="E111" i="15"/>
  <c r="E112" i="15"/>
  <c r="E113" i="15"/>
  <c r="E114" i="15"/>
  <c r="E116" i="15"/>
  <c r="E117" i="15"/>
  <c r="E118" i="15"/>
  <c r="E119" i="15"/>
  <c r="E120" i="15"/>
  <c r="E121" i="15"/>
  <c r="E122" i="15"/>
  <c r="E123" i="15"/>
  <c r="E124" i="15"/>
  <c r="E5" i="15"/>
  <c r="F124" i="15" l="1"/>
  <c r="F96" i="15"/>
  <c r="F108" i="15"/>
  <c r="F75" i="15"/>
  <c r="F166" i="15"/>
  <c r="F207" i="15"/>
  <c r="F235" i="15"/>
  <c r="F262" i="15"/>
  <c r="F23" i="15"/>
  <c r="F53" i="15"/>
  <c r="F145" i="15"/>
  <c r="F186" i="15"/>
  <c r="O1327" i="4"/>
  <c r="O1316" i="4"/>
  <c r="O1221" i="4"/>
  <c r="O1247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121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P1431" i="4"/>
  <c r="P1432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G76" i="15" l="1"/>
  <c r="G125" i="15"/>
  <c r="F265" i="15"/>
  <c r="F268" i="15" s="1"/>
  <c r="M1405" i="4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H265" i="15" l="1"/>
  <c r="B1366" i="4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7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439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P1263" i="4"/>
  <c r="O1439" i="4"/>
  <c r="Q1439" i="4" s="1"/>
  <c r="P1400" i="4"/>
  <c r="P1439" i="4"/>
  <c r="O1443" i="4" l="1"/>
  <c r="O144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<sst xmlns="http://schemas.openxmlformats.org/spreadsheetml/2006/main" count="14619" uniqueCount="1338">
  <si>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</si>
  <si>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</si>
  <si>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</si>
  <si>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</si>
  <si>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</si>
  <si>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</si>
  <si>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</si>
  <si>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</si>
  <si>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</si>
  <si>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</si>
  <si>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</si>
  <si>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</si>
  <si>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</si>
  <si>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</si>
  <si>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</si>
  <si>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</si>
  <si>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</si>
  <si>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</si>
  <si>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</si>
  <si>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</si>
  <si>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</si>
  <si>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</si>
  <si>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</si>
  <si>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</si>
  <si>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</si>
  <si>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</si>
  <si>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</si>
  <si>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</si>
  <si>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</si>
  <si>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</si>
  <si>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</si>
  <si>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</si>
  <si>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</si>
  <si>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</si>
  <si>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</si>
  <si>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</si>
  <si>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</si>
  <si>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</si>
  <si>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</si>
  <si>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</si>
  <si>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</si>
  <si>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</si>
  <si>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</si>
  <si>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</si>
  <si>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</si>
  <si>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</si>
  <si>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</si>
  <si>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</si>
  <si>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</si>
  <si>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</si>
  <si>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</si>
  <si>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</si>
  <si>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</si>
  <si>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</si>
  <si>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</si>
  <si>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</si>
  <si>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</si>
  <si>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</si>
  <si>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</si>
  <si>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</si>
  <si>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</si>
  <si>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</si>
  <si>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</si>
  <si>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</si>
  <si>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</si>
  <si>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</si>
  <si>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</si>
  <si>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</si>
  <si>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</si>
  <si>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</si>
  <si>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</si>
  <si>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</si>
  <si>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</si>
  <si>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</si>
  <si>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</si>
  <si>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</si>
  <si>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</si>
  <si>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</si>
  <si>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</si>
  <si>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</si>
  <si>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</si>
  <si>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</si>
  <si>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</si>
  <si>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</si>
  <si>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</si>
  <si>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</si>
  <si>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</si>
  <si>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</si>
  <si>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</si>
  <si>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</si>
  <si>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</si>
  <si>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</si>
  <si>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</si>
  <si>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</si>
  <si>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</si>
  <si>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</si>
  <si>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</si>
  <si>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</si>
  <si>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</si>
  <si>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</si>
  <si>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</si>
  <si>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</si>
  <si>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</si>
  <si>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</si>
  <si>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</si>
  <si>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</si>
  <si>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</si>
  <si>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</si>
  <si>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</si>
  <si>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</si>
  <si>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</si>
  <si>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</si>
  <si>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</si>
  <si>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</si>
  <si>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</si>
  <si>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</si>
  <si>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</si>
  <si>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</si>
  <si>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</si>
  <si>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</si>
  <si>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</si>
  <si>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</si>
  <si>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</si>
  <si>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</si>
  <si>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</si>
  <si>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</si>
  <si>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</si>
  <si>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</si>
  <si>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</si>
  <si>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</si>
  <si>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</si>
  <si>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</si>
  <si>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</si>
  <si>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</si>
  <si>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</si>
  <si>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</si>
  <si>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</si>
  <si>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</si>
  <si>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</si>
  <si>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</si>
  <si>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</si>
  <si>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</si>
  <si>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</si>
  <si>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</si>
  <si>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</si>
  <si>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</si>
  <si>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</si>
  <si>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</si>
  <si>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</si>
  <si>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</si>
  <si>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</si>
  <si>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</si>
  <si>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</si>
  <si>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</si>
  <si>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</si>
  <si>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</si>
  <si>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</si>
  <si>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</si>
  <si>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</si>
  <si>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</si>
  <si>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</si>
  <si>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</si>
  <si>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</si>
  <si>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</si>
  <si>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</si>
  <si>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</si>
  <si>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</si>
  <si>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</si>
  <si>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</si>
  <si>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</si>
  <si>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</si>
  <si>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</si>
  <si>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</si>
  <si>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</si>
  <si>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</si>
  <si>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</si>
  <si>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</si>
  <si>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</si>
  <si>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</si>
  <si>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</si>
  <si>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</si>
  <si>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</si>
  <si>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</si>
  <si>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</si>
  <si>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</si>
  <si>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</si>
  <si>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</si>
  <si>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</si>
  <si>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</si>
  <si>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</si>
  <si>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</si>
  <si>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</si>
  <si>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</si>
  <si>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</si>
  <si>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</si>
  <si>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</si>
  <si>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</si>
  <si>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</si>
  <si>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</si>
  <si>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</si>
  <si>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</si>
  <si>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</si>
  <si>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</si>
  <si>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</si>
  <si>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</si>
  <si>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</si>
  <si>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</si>
  <si>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</si>
  <si>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</si>
  <si>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</si>
  <si>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</si>
  <si>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</si>
  <si>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</si>
  <si>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</si>
  <si>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</si>
  <si>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</si>
  <si>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</si>
  <si>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</si>
  <si>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</si>
  <si>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</si>
  <si>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</si>
  <si>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</si>
  <si>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</si>
  <si>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</si>
  <si>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</si>
  <si>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</si>
  <si>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</si>
  <si>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</si>
  <si>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</si>
  <si>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</si>
  <si>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</si>
  <si>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</si>
  <si>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</si>
  <si>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</si>
  <si>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</si>
  <si>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</si>
  <si>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</si>
  <si>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</si>
  <si>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</si>
  <si>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</si>
  <si>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</si>
  <si>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</si>
  <si>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</si>
  <si>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</si>
  <si>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</si>
  <si>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</si>
  <si>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</si>
  <si>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</si>
  <si>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</si>
  <si>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</si>
  <si>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</si>
  <si>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</si>
  <si>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</si>
  <si>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</si>
  <si>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</si>
  <si>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</si>
  <si>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</si>
  <si>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</si>
  <si>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</si>
  <si>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</si>
  <si>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</si>
  <si>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</si>
  <si>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</si>
  <si>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</si>
  <si>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</si>
  <si>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</si>
  <si>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</si>
  <si>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</si>
  <si>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</si>
  <si>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</si>
  <si>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</si>
  <si>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</si>
  <si>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</si>
  <si>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</si>
  <si>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</si>
  <si>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</si>
  <si>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</si>
  <si>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</si>
  <si>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</si>
  <si>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</si>
  <si>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</si>
  <si>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</si>
  <si>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</si>
  <si>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</si>
  <si>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</si>
  <si>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</si>
  <si>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</si>
  <si>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</si>
  <si>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</si>
  <si>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</si>
  <si>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</si>
  <si>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</si>
  <si>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</si>
  <si>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</si>
  <si>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</si>
  <si>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</si>
  <si>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</si>
  <si>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</si>
  <si>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</si>
  <si>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</si>
  <si>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</si>
  <si>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</si>
  <si>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</si>
  <si>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</si>
  <si>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</si>
  <si>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</si>
  <si>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</si>
  <si>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</si>
  <si>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</si>
  <si>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</si>
  <si>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</si>
  <si>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</si>
  <si>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</si>
  <si>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</si>
  <si>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</si>
  <si>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</si>
  <si>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</si>
  <si>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</si>
  <si>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</si>
  <si>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</si>
  <si>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</si>
  <si>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</si>
  <si>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</si>
  <si>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</si>
  <si>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</si>
  <si>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</si>
  <si>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</si>
  <si>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</si>
  <si>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</si>
  <si>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</si>
  <si>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</si>
  <si>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</si>
  <si>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</si>
  <si>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</si>
  <si>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</si>
  <si>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</si>
  <si>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</si>
  <si>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</si>
  <si>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</si>
  <si>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</si>
  <si>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</si>
  <si>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</si>
  <si>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</si>
  <si>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</si>
  <si>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</si>
  <si>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</si>
  <si>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</si>
  <si>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</si>
  <si>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</si>
  <si>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</si>
  <si>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</si>
  <si>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</si>
  <si>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</si>
  <si>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</si>
  <si>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</si>
  <si>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</si>
  <si>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</si>
  <si>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</si>
  <si>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</si>
  <si>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</si>
  <si>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</si>
  <si>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</si>
  <si>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</si>
  <si>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</si>
  <si>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</si>
  <si>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</si>
  <si>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</si>
  <si>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</si>
  <si>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</si>
  <si>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</si>
  <si>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</si>
  <si>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</si>
  <si>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</si>
  <si>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</si>
  <si>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</si>
  <si>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</si>
  <si>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</si>
  <si>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</si>
  <si>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</si>
  <si>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</si>
  <si>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</si>
  <si>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</si>
  <si>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</si>
  <si>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</si>
  <si>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</si>
  <si>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</si>
  <si>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</si>
  <si>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</si>
  <si>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</si>
  <si>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</si>
  <si>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</si>
  <si>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</si>
  <si>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</si>
  <si>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</si>
  <si>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</si>
  <si>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</si>
  <si>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</si>
  <si>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</si>
  <si>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</si>
  <si>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</si>
  <si>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</si>
  <si>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</si>
  <si>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</si>
  <si>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</si>
  <si>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</si>
  <si>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</si>
  <si>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</si>
  <si>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</si>
  <si>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</si>
  <si>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</si>
  <si>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</si>
  <si>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</si>
  <si>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</si>
  <si>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</si>
  <si>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</si>
  <si>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</si>
  <si>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</si>
  <si>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</si>
  <si>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</si>
  <si>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</si>
  <si>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</si>
  <si>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</si>
  <si>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</si>
  <si>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</si>
  <si>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</si>
  <si>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</si>
  <si>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</si>
  <si>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</si>
  <si>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</si>
  <si>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</si>
  <si>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</si>
  <si>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</si>
  <si>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</si>
  <si>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</si>
  <si>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</si>
  <si>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</si>
  <si>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</si>
  <si>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</si>
  <si>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</si>
  <si>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</si>
  <si>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</si>
  <si>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</si>
  <si>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</si>
  <si>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</si>
  <si>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</si>
  <si>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</si>
  <si>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</si>
  <si>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</si>
  <si>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</si>
  <si>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</si>
  <si>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</si>
  <si>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</si>
  <si>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</si>
  <si>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</si>
  <si>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</si>
  <si>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</si>
  <si>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</si>
  <si>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</si>
  <si>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</si>
  <si>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</si>
  <si>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</si>
  <si>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</si>
  <si>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</si>
  <si>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</si>
  <si>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</si>
  <si>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</si>
  <si>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</si>
  <si>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</si>
  <si>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</si>
  <si>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</si>
  <si>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</si>
  <si>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</si>
  <si>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</si>
  <si>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</si>
  <si>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</si>
  <si>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</si>
  <si>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</si>
  <si>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</si>
  <si>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</si>
  <si>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</si>
  <si>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</si>
  <si>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</si>
  <si>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</si>
  <si>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</si>
  <si>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</si>
  <si>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</si>
  <si>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</si>
  <si>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</si>
  <si>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</si>
  <si>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</si>
  <si>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</si>
  <si>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</si>
  <si>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</si>
  <si>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</si>
  <si>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</si>
  <si>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</si>
  <si>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</si>
  <si>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</si>
  <si>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</si>
  <si>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</si>
  <si>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</si>
  <si>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</si>
  <si>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</si>
  <si>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</si>
  <si>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</si>
  <si>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</si>
  <si>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</si>
  <si>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</si>
  <si>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</si>
  <si>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</si>
  <si>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</si>
  <si>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</si>
  <si>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</si>
  <si>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</si>
  <si>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</si>
  <si>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</si>
  <si>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</si>
  <si>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</si>
  <si>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</si>
  <si>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</si>
  <si>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</si>
  <si>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</si>
  <si>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</si>
  <si>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</si>
  <si>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</si>
  <si>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</si>
  <si>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</si>
  <si>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</si>
  <si>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</si>
  <si>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</si>
  <si>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</si>
  <si>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</si>
  <si>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</si>
  <si>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</si>
  <si>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</si>
  <si>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</si>
  <si>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</si>
  <si>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</si>
  <si>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</si>
  <si>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</si>
  <si>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</si>
  <si>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</si>
  <si>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</si>
  <si>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</si>
  <si>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</si>
  <si>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</si>
  <si>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</si>
  <si>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</si>
  <si>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</si>
  <si>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</si>
  <si>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</si>
  <si>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</si>
  <si>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</si>
  <si>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</si>
  <si>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</si>
  <si>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</si>
  <si>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</si>
  <si>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</si>
  <si>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</si>
  <si>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</si>
  <si>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</si>
  <si>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</si>
  <si>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</si>
  <si>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</si>
  <si>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</si>
  <si>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</si>
  <si>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</si>
  <si>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</si>
  <si>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</si>
  <si>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</si>
  <si>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</si>
  <si>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</si>
  <si>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</si>
  <si>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</si>
  <si>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</si>
  <si>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</si>
  <si>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</si>
  <si>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</si>
  <si>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</si>
  <si>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</si>
  <si>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</si>
  <si>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</si>
  <si>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</si>
  <si>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</si>
  <si>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</si>
  <si>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</si>
  <si>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</si>
  <si>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</si>
  <si>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</si>
  <si>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</si>
  <si>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</si>
  <si>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</si>
  <si>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</si>
  <si>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</si>
  <si>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</si>
  <si>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</si>
  <si>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</si>
  <si>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</si>
  <si>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</si>
  <si>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</si>
  <si>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</si>
  <si>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</si>
  <si>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</si>
  <si>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</si>
  <si>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</si>
  <si>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</si>
  <si>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</si>
  <si>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</si>
  <si>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</si>
  <si>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</si>
  <si>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</si>
  <si>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</si>
  <si>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</si>
  <si>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</si>
  <si>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</si>
  <si>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</si>
  <si>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</si>
  <si>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</si>
  <si>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</si>
  <si>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</si>
  <si>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</si>
  <si>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</si>
  <si>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</si>
  <si>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</si>
  <si>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</si>
  <si>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</si>
  <si>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</si>
  <si>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</si>
  <si>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</si>
  <si>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</si>
  <si>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</si>
  <si>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</si>
  <si>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</si>
  <si>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</si>
  <si>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</si>
  <si>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</si>
  <si>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</si>
  <si>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</si>
  <si>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</si>
  <si>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</si>
  <si>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</si>
  <si>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</si>
  <si>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</si>
  <si>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</si>
  <si>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</si>
  <si>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</si>
  <si>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</si>
  <si>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</si>
  <si>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</si>
  <si>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</si>
  <si>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</si>
  <si>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</si>
  <si>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</si>
  <si>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</si>
  <si>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</si>
  <si>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</si>
  <si>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</si>
  <si>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</si>
  <si>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</si>
  <si>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</si>
  <si>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</si>
  <si>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</si>
  <si>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</si>
  <si>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</si>
  <si>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</si>
  <si>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</si>
  <si>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</si>
  <si>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</si>
  <si>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</si>
  <si>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</si>
  <si>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</si>
  <si>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</si>
  <si>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</si>
  <si>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</si>
  <si>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</si>
  <si>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</si>
  <si>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</si>
  <si>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</si>
  <si>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</si>
  <si>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</si>
  <si>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</si>
  <si>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</si>
  <si>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</si>
  <si>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</si>
  <si>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</si>
  <si>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</si>
  <si>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</si>
  <si>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</si>
  <si>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</si>
  <si>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</si>
  <si>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</si>
  <si>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</si>
  <si>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</si>
  <si>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</si>
  <si>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</si>
  <si>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</si>
  <si>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</si>
  <si>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</si>
  <si>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</si>
  <si>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</si>
  <si>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</si>
  <si>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</si>
  <si>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</si>
  <si>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</si>
  <si>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</si>
  <si>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</si>
  <si>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</si>
  <si>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</si>
  <si>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</si>
  <si>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</si>
  <si>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</si>
  <si>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</si>
  <si>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</si>
  <si>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</si>
  <si>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</si>
  <si>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</si>
  <si>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</si>
  <si>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</si>
  <si>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</si>
  <si>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</si>
  <si>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</si>
  <si>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</si>
  <si>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</si>
  <si>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</si>
  <si>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</si>
  <si>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</si>
  <si>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</si>
  <si>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</si>
  <si>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</si>
  <si>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</si>
  <si>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</si>
  <si>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</si>
  <si>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</si>
  <si>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</si>
  <si>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</si>
  <si>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</si>
  <si>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</si>
  <si>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</si>
  <si>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</si>
  <si>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</si>
  <si>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</si>
  <si>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</si>
  <si>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</si>
  <si>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</si>
  <si>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</si>
  <si>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</si>
  <si>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</si>
  <si>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</si>
  <si>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</si>
  <si>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</si>
  <si>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</si>
  <si>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</si>
  <si>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</si>
  <si>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</si>
  <si>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</si>
  <si>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</si>
  <si>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</si>
  <si>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</si>
  <si>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</si>
  <si>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</si>
  <si>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</si>
  <si>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</si>
  <si>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</si>
  <si>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</si>
  <si>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</si>
  <si>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</si>
  <si>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</si>
  <si>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</si>
  <si>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</si>
  <si>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</si>
  <si>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</si>
  <si>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</si>
  <si>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</si>
  <si>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</si>
  <si>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</si>
  <si>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</si>
  <si>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</si>
  <si>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</si>
  <si>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</si>
  <si>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</si>
  <si>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</si>
  <si>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</si>
  <si>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</si>
  <si>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</si>
  <si>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</si>
  <si>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</si>
  <si>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</si>
  <si>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</si>
  <si>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</si>
  <si>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</si>
  <si>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</si>
  <si>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</si>
  <si>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</si>
  <si>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</si>
  <si>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</si>
  <si>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</si>
  <si>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</si>
  <si>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</si>
  <si>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</si>
  <si>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</si>
  <si>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</si>
  <si>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</si>
  <si>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</si>
  <si>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</si>
  <si>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</si>
  <si>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</si>
  <si>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</si>
  <si>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</si>
  <si>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</si>
  <si>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</si>
  <si>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</si>
  <si>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</si>
  <si>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</si>
  <si>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</si>
  <si>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</si>
  <si>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</si>
  <si>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</si>
  <si>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</si>
  <si>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</si>
  <si>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</si>
  <si>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</si>
  <si>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</si>
  <si>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</si>
  <si>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</si>
  <si>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</si>
  <si>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</si>
  <si>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</si>
  <si>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</si>
  <si>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</si>
  <si>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</si>
  <si>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</si>
  <si>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</si>
  <si>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</si>
  <si>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</si>
  <si>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</si>
  <si>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</si>
  <si>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</si>
  <si>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</si>
  <si>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</si>
  <si>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</si>
  <si>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</si>
  <si>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</si>
  <si>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</si>
  <si>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</si>
  <si>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</si>
  <si>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</si>
  <si>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</si>
  <si>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</si>
  <si>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</si>
  <si>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</si>
  <si>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</si>
  <si>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</si>
  <si>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</si>
  <si>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</si>
  <si>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</si>
  <si>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</si>
  <si>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</si>
  <si>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</si>
  <si>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</si>
  <si>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</si>
  <si>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</si>
  <si>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</si>
  <si>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</si>
  <si>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</si>
  <si>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</si>
  <si>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</si>
  <si>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</si>
  <si>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</si>
  <si>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</si>
  <si>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</si>
  <si>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</si>
  <si>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</si>
  <si>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</si>
  <si>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</si>
  <si>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</si>
  <si>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</si>
  <si>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</si>
  <si>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</si>
  <si>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</si>
  <si>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</si>
  <si>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</si>
  <si>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</si>
  <si>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</si>
  <si>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</si>
  <si>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</si>
  <si>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</si>
  <si>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</si>
  <si>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</si>
  <si>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</si>
  <si>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</si>
  <si>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</si>
  <si>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</si>
  <si>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</si>
  <si>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</si>
  <si>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</si>
  <si>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</si>
  <si>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</si>
  <si>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</si>
  <si>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</si>
  <si>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</si>
  <si>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</si>
  <si>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</si>
  <si>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</si>
  <si>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</si>
  <si>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</si>
  <si>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</si>
  <si>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</si>
  <si>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</si>
  <si>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</si>
  <si>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</si>
  <si>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</si>
  <si>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</si>
  <si>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</si>
  <si>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</si>
  <si>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</si>
  <si>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</si>
  <si>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</si>
  <si>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</si>
  <si>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</si>
  <si>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</si>
  <si>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</si>
  <si>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</si>
  <si>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</si>
  <si>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</si>
  <si>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</si>
  <si>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</si>
  <si>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</si>
  <si>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</si>
  <si>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</si>
  <si>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</si>
  <si>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</si>
  <si>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</si>
  <si>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</si>
  <si>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</si>
  <si>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</si>
  <si>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</si>
  <si>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</si>
  <si>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</si>
  <si>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</si>
  <si>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</si>
  <si>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</si>
  <si>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</si>
  <si>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</si>
  <si>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</si>
  <si>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</si>
  <si>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</si>
  <si>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</si>
  <si>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</si>
  <si>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</si>
  <si>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</si>
  <si>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</si>
  <si>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</si>
  <si>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</si>
  <si>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</si>
  <si>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</si>
  <si>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</si>
  <si>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</si>
  <si>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</si>
  <si>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</si>
  <si>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</si>
  <si>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</si>
  <si>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</si>
  <si>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</si>
  <si>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</si>
  <si>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</si>
  <si>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</si>
  <si>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</si>
  <si>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</si>
  <si>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</si>
  <si>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</si>
  <si>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</si>
  <si>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</si>
  <si>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</si>
  <si>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</si>
  <si>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</si>
  <si>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</si>
  <si>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</si>
  <si>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</si>
  <si>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</si>
  <si>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</si>
  <si>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</si>
  <si>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</si>
  <si>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</si>
  <si>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</si>
  <si>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</si>
  <si>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</si>
  <si>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</si>
  <si>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</si>
  <si>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</si>
  <si>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</si>
  <si>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</si>
  <si>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</si>
  <si>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</si>
  <si>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</si>
  <si>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</si>
  <si>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</si>
  <si>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</si>
  <si>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</si>
  <si>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</si>
  <si>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</si>
  <si>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</si>
  <si>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</si>
  <si>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</si>
  <si>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</si>
  <si>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</si>
  <si>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</si>
  <si>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</si>
  <si>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</si>
  <si>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</si>
  <si>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</si>
  <si>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</si>
  <si>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</si>
  <si>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</si>
  <si>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</si>
  <si>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</si>
  <si>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</si>
  <si>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</si>
  <si>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</si>
  <si>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</si>
  <si>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</si>
  <si>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</si>
  <si>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</si>
  <si>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</si>
  <si>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</si>
  <si>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</si>
  <si>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</si>
  <si>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</si>
  <si>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</si>
  <si>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</si>
  <si>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</si>
  <si>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</si>
  <si>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</si>
  <si>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</si>
  <si>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</si>
  <si>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</si>
  <si>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</si>
  <si>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</si>
  <si>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</si>
  <si>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</si>
  <si>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</si>
  <si>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</si>
  <si>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</si>
  <si>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</si>
  <si>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</si>
  <si>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</si>
  <si>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</si>
  <si>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</si>
  <si>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</si>
  <si>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</si>
  <si>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</si>
  <si>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</si>
  <si>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</si>
  <si>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</si>
  <si>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</si>
  <si>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</si>
  <si>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</si>
  <si>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</si>
  <si>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</si>
  <si>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</si>
  <si>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</si>
  <si>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</si>
  <si>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</si>
  <si>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</si>
  <si>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</si>
  <si>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</si>
  <si>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</si>
  <si>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</si>
  <si>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</si>
  <si>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</si>
  <si>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</si>
  <si>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</si>
  <si>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</si>
  <si>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</si>
  <si>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</si>
  <si>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</si>
  <si>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</si>
  <si>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</si>
  <si>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</si>
  <si>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</si>
  <si>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</si>
  <si>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</si>
  <si>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</si>
  <si>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</si>
  <si>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</si>
  <si>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</si>
  <si>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</si>
  <si>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</si>
  <si>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</si>
  <si>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</si>
  <si>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</si>
  <si>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</si>
  <si>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</si>
  <si>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</si>
  <si>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</si>
  <si>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</si>
  <si>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</si>
  <si>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</si>
  <si>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</si>
  <si>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</si>
  <si>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</si>
  <si>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</si>
  <si>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</si>
  <si>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</si>
  <si>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</si>
  <si>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</si>
  <si>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</si>
  <si>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</si>
  <si>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</si>
  <si>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</si>
  <si>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</si>
  <si>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</si>
  <si>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</si>
  <si>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</si>
  <si>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</si>
  <si>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</si>
  <si>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</si>
  <si>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</si>
  <si>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</si>
  <si>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</si>
  <si>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</si>
  <si>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</si>
  <si>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</si>
  <si>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</si>
  <si>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</si>
  <si>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</si>
  <si>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</si>
  <si>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</si>
  <si>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</si>
  <si>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</si>
  <si>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</si>
  <si>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</si>
  <si>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</si>
  <si>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</si>
  <si>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</si>
  <si>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</si>
  <si>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</si>
  <si>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</si>
  <si>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</si>
  <si>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</si>
  <si>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</si>
  <si>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</si>
  <si>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</si>
  <si>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</si>
  <si>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</si>
  <si>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</si>
  <si>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</si>
  <si>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</si>
  <si>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</si>
  <si>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</si>
  <si>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</si>
  <si>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</si>
  <si>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</si>
  <si>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</si>
  <si>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</si>
  <si>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</si>
  <si>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</si>
  <si>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</si>
  <si>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</si>
  <si>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</si>
  <si>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</si>
  <si>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</si>
  <si>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</si>
  <si>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</si>
  <si>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</si>
  <si>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</si>
  <si>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</si>
  <si>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</si>
  <si>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</si>
  <si>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</si>
  <si>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</si>
  <si>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</si>
  <si>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</si>
  <si>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</si>
  <si>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</si>
  <si>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</si>
  <si>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</si>
  <si>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Refer Cash Book 31/12/22 - Total collection = "C" &amp; "C-Trsp"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</si>
  <si>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</si>
  <si>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</si>
  <si>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</si>
  <si>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</si>
  <si>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</si>
  <si>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</si>
  <si>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</si>
  <si>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</si>
  <si>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</si>
  <si>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</si>
  <si>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</si>
  <si>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</si>
  <si>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</si>
  <si>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</si>
  <si>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</si>
  <si>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</si>
  <si>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</si>
  <si>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</si>
  <si>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</si>
  <si>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</si>
  <si>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</si>
  <si>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</si>
  <si>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</si>
  <si>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</si>
  <si>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</si>
  <si>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</si>
  <si>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</si>
  <si>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</si>
  <si>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</si>
  <si>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</si>
  <si>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</si>
  <si>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</si>
  <si>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</si>
  <si>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</si>
  <si>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</si>
  <si>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</si>
  <si>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</si>
  <si>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</si>
  <si>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</si>
  <si>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</si>
  <si>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</si>
  <si>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</si>
  <si>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</si>
  <si>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</si>
  <si>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</si>
  <si>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</si>
  <si>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</si>
  <si>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</si>
  <si>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</si>
  <si>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</si>
  <si>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</si>
  <si>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</si>
  <si>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</si>
  <si>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</si>
  <si>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</si>
  <si>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</si>
  <si>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</si>
  <si>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</si>
  <si>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</si>
  <si>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</si>
  <si>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</si>
  <si>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</si>
  <si>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</si>
  <si>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</si>
  <si>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</si>
  <si>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</si>
  <si>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</si>
  <si>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</si>
  <si>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</si>
  <si>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</si>
  <si>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</si>
  <si>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</si>
  <si>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</si>
  <si>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</si>
  <si>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</si>
  <si>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</si>
  <si>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</si>
  <si>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</si>
  <si>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</si>
  <si>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</si>
  <si>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</si>
  <si>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</si>
  <si>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</si>
  <si>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</si>
  <si>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</si>
  <si>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</si>
  <si>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</si>
  <si>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</si>
  <si>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</si>
  <si>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</si>
  <si>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</si>
  <si>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</si>
  <si>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</si>
  <si>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</si>
  <si>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</si>
  <si>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</si>
  <si>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</si>
  <si>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</si>
  <si>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</si>
  <si>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</si>
  <si>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</si>
  <si>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</si>
  <si>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</si>
  <si>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</si>
  <si>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</si>
  <si>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</si>
  <si>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</si>
  <si>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</si>
  <si>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</si>
  <si>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</si>
  <si>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</si>
  <si>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</si>
  <si>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</si>
  <si>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</si>
  <si>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</si>
  <si>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</si>
  <si>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</si>
  <si>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</si>
  <si>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</si>
  <si>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</si>
  <si>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</si>
  <si>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24/2/23 RM22,000.00(RM789.40), Trsf 27/2/23 RM11,000.00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</si>
  <si>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</si>
  <si>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</si>
  <si>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</si>
  <si>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</si>
  <si>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</si>
  <si>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</si>
  <si>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</si>
  <si>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</si>
  <si>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HLB016115leared22/2/23-RM10,824.00</t>
  </si>
  <si>
    <t>Bank Islam 161778 Cleared23/2/23, RM11,266.80</t>
  </si>
  <si>
    <t>Trsf 24/2/23, RM22,670.50</t>
  </si>
  <si>
    <t>Trsf 20/1/23 RM2,000.00(RM1,611.80), Trsf 24/2/23 RM1,500.00</t>
  </si>
  <si>
    <t>Trsf 20/1/23 RM1,500.00,  Trsf 28/2/23 RM2,500.00(RM524.00)</t>
  </si>
  <si>
    <t>Trsf 28/2/23 RM2,500.00(RM256.00)</t>
  </si>
  <si>
    <t>Trsf 28/2/23 RM2,500.00(RM1,720.00)</t>
  </si>
  <si>
    <t>Cash - MLGaia Enterprise Total</t>
  </si>
  <si>
    <t>Month : As of February 2023</t>
  </si>
  <si>
    <t>Customer</t>
  </si>
  <si>
    <t>C00000012</t>
  </si>
  <si>
    <t>PMC Sdn Bhd</t>
  </si>
  <si>
    <t>Aumada Energy &amp; Technologies (M) Sdn Bhd</t>
  </si>
  <si>
    <t>SF Engineering Solutions</t>
  </si>
  <si>
    <t>C00000028</t>
  </si>
  <si>
    <t>DEKS RESOURCES</t>
  </si>
  <si>
    <t>C00000030</t>
  </si>
  <si>
    <t>C00000036</t>
  </si>
  <si>
    <t>Choi Fook Sing Enterprise Sdn Bhd</t>
  </si>
  <si>
    <t>C00000037</t>
  </si>
  <si>
    <t>Suntruck Sdn Bhd</t>
  </si>
  <si>
    <t>C00000038</t>
  </si>
  <si>
    <t>WSA Engineering Sdn Bhd</t>
  </si>
  <si>
    <t>C00000039</t>
  </si>
  <si>
    <t>Bestway Bina Sdn Bhd</t>
  </si>
  <si>
    <t>Transport Rate</t>
  </si>
  <si>
    <t>10/22  Total</t>
  </si>
  <si>
    <t>11/22  Total</t>
  </si>
  <si>
    <t>12/22  Total</t>
  </si>
  <si>
    <t>1/23  Total</t>
  </si>
  <si>
    <t>2/23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</si>
</sst>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43" fontId="0" fillId="0" borderId="6" xfId="0" applyNumberFormat="1" applyBorder="1"/>
    <xf numFmtId="43" fontId="0" fillId="0" borderId="7" xfId="0" applyNumberFormat="1" applyBorder="1"/>
    <xf numFmtId="43" fontId="0" fillId="0" borderId="1" xfId="0" applyNumberFormat="1" applyBorder="1"/>
    <xf numFmtId="0" fontId="0" fillId="0" borderId="7" xfId="0" applyBorder="1"/>
    <xf numFmtId="17" fontId="0" fillId="0" borderId="0" xfId="0" applyNumberFormat="1" applyFill="1"/>
    <xf numFmtId="0" fontId="0" fillId="0" borderId="0" xfId="0" applyFill="1"/>
    <xf numFmtId="43" fontId="0" fillId="0" borderId="0" xfId="0" applyNumberFormat="1" applyBorder="1"/>
    <xf numFmtId="0" fontId="0" fillId="0" borderId="0" xfId="0" applyBorder="1"/>
    <xf numFmtId="0" fontId="0" fillId="0" borderId="1" xfId="0" applyBorder="1"/>
  </cellXfs>
  <cellStyles count="2">
    <cellStyle name="Comma" xfId="1" builtinId="3"/>
    <cellStyle name="Normal" xfId="0" builtinId="0"/>
  </cellStyles>
  <dxfs count="37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CCFFCC"/>
      <color rgb="FF66FF66"/>
      <color rgb="FF33CC33"/>
      <color rgb="FFD9E1F2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00000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82997685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 count="2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 count="174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</sharedItems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6.996311342591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981.93958935185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31.039128935183" createdVersion="8" refreshedVersion="8" minRefreshableVersion="3" recordCount="1431" xr:uid="{529C5EE2-C1F0-4DDA-8F47-73E07ADF64C5}">
  <cacheSource type="worksheet">
    <worksheetSource ref="A1:T1432" sheet="Raw Sales"/>
  </cacheSource>
  <cacheFields count="20">
    <cacheField name="Invoice Date" numFmtId="0">
      <sharedItems containsDate="1" containsMixedTypes="1" minDate="2019-12-23T00:00:00" maxDate="2023-02-22T00:00:00" count="321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4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6-11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8040"/>
    </cacheField>
    <cacheField name="Total Sales " numFmtId="43">
      <sharedItems containsSemiMixedTypes="0" containsString="0" containsNumber="1" minValue="1530" maxValue="2655211.5500000003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79.4"/>
    <n v="11436.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m/>
    <n v="9130"/>
    <n v="1842722.1500000006"/>
    <s v="Cash"/>
    <m/>
    <m/>
  </r>
  <r>
    <x v="246"/>
    <x v="4"/>
    <x v="3"/>
    <x v="331"/>
    <s v="C00000010"/>
    <x v="9"/>
    <x v="148"/>
    <n v="5"/>
    <s v="T120"/>
    <x v="4"/>
    <d v="2023-01-22T00:00:00"/>
    <x v="7"/>
    <x v="4"/>
    <n v="1260"/>
    <m/>
    <n v="1260"/>
    <n v="1843982.1500000006"/>
    <s v="Cash"/>
    <m/>
    <m/>
  </r>
  <r>
    <x v="246"/>
    <x v="4"/>
    <x v="3"/>
    <x v="331"/>
    <s v="C00000010"/>
    <x v="9"/>
    <x v="12"/>
    <n v="5"/>
    <s v="T120"/>
    <x v="4"/>
    <d v="2023-01-22T00:00:00"/>
    <x v="7"/>
    <x v="4"/>
    <n v="287.5"/>
    <m/>
    <n v="287.5"/>
    <n v="1844269.6500000006"/>
    <s v="Cash"/>
    <m/>
    <m/>
  </r>
  <r>
    <x v="246"/>
    <x v="4"/>
    <x v="3"/>
    <x v="331"/>
    <s v="C00000010"/>
    <x v="9"/>
    <x v="131"/>
    <n v="1"/>
    <s v="T120"/>
    <x v="4"/>
    <d v="2023-01-22T00:00:00"/>
    <x v="7"/>
    <x v="4"/>
    <n v="440"/>
    <m/>
    <n v="440"/>
    <n v="1844709.6500000006"/>
    <s v="Cash"/>
    <m/>
    <m/>
  </r>
  <r>
    <x v="246"/>
    <x v="4"/>
    <x v="3"/>
    <x v="331"/>
    <s v="C00000010"/>
    <x v="9"/>
    <x v="150"/>
    <n v="4"/>
    <s v="T120"/>
    <x v="4"/>
    <d v="2023-01-22T00:00:00"/>
    <x v="7"/>
    <x v="4"/>
    <n v="420"/>
    <m/>
    <n v="420"/>
    <n v="1845129.6500000006"/>
    <s v="Cash"/>
    <m/>
    <m/>
  </r>
  <r>
    <x v="246"/>
    <x v="4"/>
    <x v="3"/>
    <x v="331"/>
    <s v="C00000010"/>
    <x v="9"/>
    <x v="151"/>
    <n v="4"/>
    <s v="T120"/>
    <x v="4"/>
    <d v="2023-01-22T00:00:00"/>
    <x v="7"/>
    <x v="4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x v="148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x v="12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x v="131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x v="150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x v="152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x v="12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x v="129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x v="15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x v="12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x v="4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x v="15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x v="120"/>
    <n v="1"/>
    <s v="Cash"/>
    <x v="0"/>
    <d v="2022-10-11T00:00:00"/>
    <x v="3"/>
    <x v="3"/>
    <n v="1958"/>
    <m/>
    <n v="1958"/>
    <n v="1938745.3500000008"/>
    <s v="Cash"/>
    <m/>
    <m/>
  </r>
  <r>
    <x v="253"/>
    <x v="5"/>
    <x v="3"/>
    <x v="342"/>
    <s v="C00000006"/>
    <x v="5"/>
    <x v="155"/>
    <n v="1"/>
    <s v="Cash"/>
    <x v="0"/>
    <d v="2022-10-11T00:00:00"/>
    <x v="3"/>
    <x v="3"/>
    <n v="279"/>
    <m/>
    <n v="279"/>
    <n v="1939024.3500000008"/>
    <s v="Cash"/>
    <m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x v="157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x v="152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x v="45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x v="148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x v="12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x v="150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x v="151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m/>
    <n v="1936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m/>
    <n v="1068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x v="123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x v="52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x v="4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x v="118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m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126.3"/>
    <n v="143.69999999999982"/>
    <n v="1401139.4500000002"/>
    <s v="Cash"/>
    <s v="Trsf 17/11/22 RM6,000.00(RM2,626.30partial), Trsf 28/11/22 RM2,500.00, Trsf 29/11/22 RM1,000.00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179.4"/>
    <n v="8950.6"/>
    <n v="1842722.1500000006"/>
    <s v="Term"/>
    <m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Term"/>
    <m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Term"/>
    <m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Term"/>
    <m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Term"/>
    <m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Term"/>
    <m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n v="-928.2"/>
    <n v="26131.8"/>
    <n v="1906141.3500000008"/>
    <s v="Cash"/>
    <s v="Trsf 20/1/23 RM20,000.00(RM928.20)"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n v="-179.4"/>
    <n v="8840.6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x v="15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x v="7"/>
    <x v="4"/>
    <n v="306"/>
    <n v="-192"/>
    <n v="114"/>
    <n v="2150023.9500000011"/>
    <s v="Term"/>
    <s v="RHB 00570 16/1/23cleared-RM2,000.00, RHB 00571 25/1/23cleared-RM2,000.00, RHB 00572 30/1/23cleared-RM2,000.00(RM192.00)"/>
    <m/>
  </r>
  <r>
    <x v="275"/>
    <x v="6"/>
    <x v="3"/>
    <x v="372"/>
    <s v="C00000003"/>
    <x v="2"/>
    <x v="12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x v="4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x v="153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x v="45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x v="148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x v="132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x v="4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x v="174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x v="125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x v="167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x v="0"/>
    <x v="3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3"/>
    <n v="3608"/>
    <m/>
    <n v="3608"/>
    <n v="2167697.4500000011"/>
    <s v="Cash"/>
    <m/>
    <m/>
  </r>
  <r>
    <x v="278"/>
    <x v="0"/>
    <x v="3"/>
    <x v="378"/>
    <s v="C00000020"/>
    <x v="19"/>
    <x v="157"/>
    <n v="3"/>
    <s v="Cash"/>
    <x v="0"/>
    <d v="2022-12-02T00:00:00"/>
    <x v="0"/>
    <x v="3"/>
    <n v="756"/>
    <m/>
    <n v="756"/>
    <n v="2168453.4500000011"/>
    <s v="Cash"/>
    <m/>
    <m/>
  </r>
  <r>
    <x v="278"/>
    <x v="0"/>
    <x v="3"/>
    <x v="378"/>
    <s v="C00000020"/>
    <x v="19"/>
    <x v="132"/>
    <n v="2"/>
    <s v="Cash"/>
    <x v="0"/>
    <d v="2022-12-02T00:00:00"/>
    <x v="0"/>
    <x v="3"/>
    <n v="125"/>
    <m/>
    <n v="125"/>
    <n v="2168578.4500000011"/>
    <s v="Cash"/>
    <m/>
    <m/>
  </r>
  <r>
    <x v="278"/>
    <x v="0"/>
    <x v="3"/>
    <x v="379"/>
    <s v="C00000020"/>
    <x v="19"/>
    <x v="7"/>
    <n v="1"/>
    <s v="Cash"/>
    <x v="0"/>
    <d v="2022-12-02T00:00:00"/>
    <x v="0"/>
    <x v="3"/>
    <n v="1804"/>
    <m/>
    <n v="1804"/>
    <n v="2170382.4500000011"/>
    <s v="Cash"/>
    <m/>
    <m/>
  </r>
  <r>
    <x v="278"/>
    <x v="0"/>
    <x v="3"/>
    <x v="379"/>
    <s v="C00000020"/>
    <x v="19"/>
    <x v="157"/>
    <n v="3"/>
    <s v="Cash"/>
    <x v="0"/>
    <d v="2022-12-02T00:00:00"/>
    <x v="0"/>
    <x v="3"/>
    <n v="756"/>
    <m/>
    <n v="756"/>
    <n v="2171138.4500000011"/>
    <s v="Cash"/>
    <m/>
    <m/>
  </r>
  <r>
    <x v="278"/>
    <x v="0"/>
    <x v="3"/>
    <x v="379"/>
    <s v="C00000020"/>
    <x v="19"/>
    <x v="176"/>
    <n v="1"/>
    <s v="Cash"/>
    <x v="0"/>
    <d v="2022-12-02T00:00:00"/>
    <x v="0"/>
    <x v="3"/>
    <n v="292.5"/>
    <m/>
    <n v="292.5"/>
    <n v="2171430.9500000011"/>
    <s v="Cash"/>
    <m/>
    <m/>
  </r>
  <r>
    <x v="278"/>
    <x v="0"/>
    <x v="3"/>
    <x v="379"/>
    <s v="C00000020"/>
    <x v="19"/>
    <x v="132"/>
    <n v="1"/>
    <s v="Cash"/>
    <x v="0"/>
    <d v="2022-12-02T00:00:00"/>
    <x v="0"/>
    <x v="3"/>
    <n v="62.5"/>
    <m/>
    <n v="62.5"/>
    <n v="2171493.4500000011"/>
    <s v="Cash"/>
    <m/>
    <m/>
  </r>
  <r>
    <x v="278"/>
    <x v="0"/>
    <x v="3"/>
    <x v="379"/>
    <s v="C00000020"/>
    <x v="19"/>
    <x v="159"/>
    <n v="1"/>
    <s v="Cash"/>
    <x v="0"/>
    <d v="2022-12-02T00:00:00"/>
    <x v="0"/>
    <x v="3"/>
    <n v="1000"/>
    <m/>
    <n v="1000"/>
    <n v="2172493.4500000011"/>
    <s v="Cash"/>
    <m/>
    <m/>
  </r>
  <r>
    <x v="279"/>
    <x v="0"/>
    <x v="3"/>
    <x v="380"/>
    <s v="C00000009"/>
    <x v="8"/>
    <x v="7"/>
    <n v="1"/>
    <s v="T60"/>
    <x v="3"/>
    <d v="2023-02-01T00:00:00"/>
    <x v="8"/>
    <x v="4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x v="8"/>
    <x v="4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x v="8"/>
    <x v="4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x v="8"/>
    <x v="4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x v="0"/>
    <x v="3"/>
    <n v="5412"/>
    <m/>
    <n v="5412"/>
    <n v="2182538.2500000009"/>
    <s v="Cash"/>
    <m/>
    <m/>
  </r>
  <r>
    <x v="279"/>
    <x v="0"/>
    <x v="3"/>
    <x v="381"/>
    <s v="C00000020"/>
    <x v="19"/>
    <x v="157"/>
    <n v="3"/>
    <s v="Cash"/>
    <x v="0"/>
    <d v="2022-12-03T00:00:00"/>
    <x v="0"/>
    <x v="3"/>
    <n v="756"/>
    <m/>
    <n v="756"/>
    <n v="2183294.2500000009"/>
    <s v="Cash"/>
    <m/>
    <m/>
  </r>
  <r>
    <x v="279"/>
    <x v="0"/>
    <x v="3"/>
    <x v="381"/>
    <s v="C00000020"/>
    <x v="19"/>
    <x v="164"/>
    <n v="4"/>
    <s v="Cash"/>
    <x v="0"/>
    <d v="2022-12-03T00:00:00"/>
    <x v="0"/>
    <x v="3"/>
    <n v="1040"/>
    <m/>
    <n v="1040"/>
    <n v="2184334.2500000009"/>
    <s v="Cash"/>
    <m/>
    <m/>
  </r>
  <r>
    <x v="279"/>
    <x v="0"/>
    <x v="3"/>
    <x v="381"/>
    <s v="C00000020"/>
    <x v="19"/>
    <x v="132"/>
    <n v="3"/>
    <s v="Cash"/>
    <x v="0"/>
    <d v="2022-12-03T00:00:00"/>
    <x v="0"/>
    <x v="3"/>
    <n v="187.5"/>
    <m/>
    <n v="187.5"/>
    <n v="2184521.7500000009"/>
    <s v="Cash"/>
    <m/>
    <m/>
  </r>
  <r>
    <x v="280"/>
    <x v="0"/>
    <x v="3"/>
    <x v="382"/>
    <s v="C00000022"/>
    <x v="22"/>
    <x v="177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3"/>
    <n v="1936"/>
    <m/>
    <n v="1936"/>
    <n v="2186550.7500000009"/>
    <s v="Cash"/>
    <m/>
    <m/>
  </r>
  <r>
    <x v="281"/>
    <x v="0"/>
    <x v="3"/>
    <x v="383"/>
    <s v="C00000021"/>
    <x v="21"/>
    <x v="100"/>
    <n v="3"/>
    <s v="Cash"/>
    <x v="0"/>
    <d v="2022-12-06T00:00:00"/>
    <x v="0"/>
    <x v="3"/>
    <n v="801"/>
    <m/>
    <n v="801"/>
    <n v="2187351.7500000009"/>
    <s v="Cash"/>
    <m/>
    <m/>
  </r>
  <r>
    <x v="281"/>
    <x v="0"/>
    <x v="3"/>
    <x v="383"/>
    <s v="C00000021"/>
    <x v="21"/>
    <x v="4"/>
    <n v="1"/>
    <s v="Cash"/>
    <x v="0"/>
    <d v="2022-12-06T00:00:00"/>
    <x v="0"/>
    <x v="3"/>
    <n v="105"/>
    <m/>
    <n v="105"/>
    <n v="2187456.7500000009"/>
    <s v="Cash"/>
    <m/>
    <m/>
  </r>
  <r>
    <x v="281"/>
    <x v="0"/>
    <x v="3"/>
    <x v="383"/>
    <s v="C00000021"/>
    <x v="21"/>
    <x v="134"/>
    <n v="1"/>
    <s v="Cash"/>
    <x v="0"/>
    <d v="2022-12-06T00:00:00"/>
    <x v="0"/>
    <x v="3"/>
    <n v="225"/>
    <m/>
    <n v="225"/>
    <n v="2187681.7500000009"/>
    <s v="Cash"/>
    <m/>
    <m/>
  </r>
  <r>
    <x v="282"/>
    <x v="0"/>
    <x v="3"/>
    <x v="384"/>
    <s v="C00000022"/>
    <x v="22"/>
    <x v="7"/>
    <n v="1"/>
    <s v="Cash"/>
    <x v="0"/>
    <d v="2022-12-07T00:00:00"/>
    <x v="0"/>
    <x v="3"/>
    <n v="2024"/>
    <n v="-1500"/>
    <n v="524"/>
    <n v="2189705.7500000009"/>
    <s v="Cash"/>
    <s v="Trsf 20/1/23 RM1,500.00"/>
    <m/>
  </r>
  <r>
    <x v="283"/>
    <x v="0"/>
    <x v="3"/>
    <x v="385"/>
    <s v="C00000020"/>
    <x v="19"/>
    <x v="120"/>
    <n v="10"/>
    <s v="Cash"/>
    <x v="0"/>
    <d v="2022-12-09T00:00:00"/>
    <x v="0"/>
    <x v="3"/>
    <n v="18040"/>
    <m/>
    <n v="18040"/>
    <n v="2207745.7500000009"/>
    <s v="Cash"/>
    <m/>
    <m/>
  </r>
  <r>
    <x v="283"/>
    <x v="0"/>
    <x v="3"/>
    <x v="385"/>
    <s v="C00000020"/>
    <x v="19"/>
    <x v="118"/>
    <n v="5"/>
    <s v="Cash"/>
    <x v="0"/>
    <d v="2022-12-09T00:00:00"/>
    <x v="0"/>
    <x v="3"/>
    <n v="9020"/>
    <m/>
    <n v="9020"/>
    <n v="2216765.7500000009"/>
    <s v="Cash"/>
    <m/>
    <m/>
  </r>
  <r>
    <x v="283"/>
    <x v="0"/>
    <x v="3"/>
    <x v="385"/>
    <s v="C00000020"/>
    <x v="19"/>
    <x v="157"/>
    <n v="51"/>
    <s v="Cash"/>
    <x v="0"/>
    <d v="2022-12-09T00:00:00"/>
    <x v="0"/>
    <x v="3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x v="0"/>
    <x v="3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x v="0"/>
    <x v="3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x v="0"/>
    <x v="3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x v="0"/>
    <x v="3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x v="0"/>
    <x v="3"/>
    <n v="1936"/>
    <m/>
    <n v="1936"/>
    <n v="2240729.850000001"/>
    <s v="Cash"/>
    <m/>
    <m/>
  </r>
  <r>
    <x v="284"/>
    <x v="0"/>
    <x v="3"/>
    <x v="386"/>
    <s v="C00000021"/>
    <x v="21"/>
    <x v="100"/>
    <n v="3"/>
    <s v="Cash"/>
    <x v="0"/>
    <d v="2022-12-13T00:00:00"/>
    <x v="0"/>
    <x v="3"/>
    <n v="801"/>
    <m/>
    <n v="801"/>
    <n v="2241530.850000001"/>
    <s v="Cash"/>
    <m/>
    <m/>
  </r>
  <r>
    <x v="284"/>
    <x v="0"/>
    <x v="3"/>
    <x v="386"/>
    <s v="C00000021"/>
    <x v="21"/>
    <x v="4"/>
    <n v="1"/>
    <s v="Cash"/>
    <x v="0"/>
    <d v="2022-12-13T00:00:00"/>
    <x v="0"/>
    <x v="3"/>
    <n v="105"/>
    <m/>
    <n v="105"/>
    <n v="2241635.850000001"/>
    <s v="Cash"/>
    <m/>
    <m/>
  </r>
  <r>
    <x v="285"/>
    <x v="0"/>
    <x v="3"/>
    <x v="387"/>
    <s v="C00000026"/>
    <x v="26"/>
    <x v="118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3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x v="0"/>
    <x v="3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x v="0"/>
    <x v="3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x v="0"/>
    <x v="3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x v="0"/>
    <x v="3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x v="0"/>
    <x v="3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x v="0"/>
    <x v="3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x v="0"/>
    <x v="3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3"/>
    <n v="3784"/>
    <n v="-1611.8"/>
    <n v="2172.1999999999998"/>
    <n v="2298551.350000001"/>
    <s v="Cash"/>
    <s v="Trsf 20/1/23 RM2,000.00(RM1,611.80)"/>
    <m/>
  </r>
  <r>
    <x v="288"/>
    <x v="0"/>
    <x v="3"/>
    <x v="391"/>
    <s v="C00000019"/>
    <x v="18"/>
    <x v="181"/>
    <n v="2"/>
    <s v="Cash"/>
    <x v="0"/>
    <d v="2022-12-23T00:00:00"/>
    <x v="0"/>
    <x v="3"/>
    <n v="939.6"/>
    <m/>
    <n v="939.6"/>
    <n v="2299490.9500000011"/>
    <s v="Cash"/>
    <m/>
    <m/>
  </r>
  <r>
    <x v="288"/>
    <x v="0"/>
    <x v="3"/>
    <x v="391"/>
    <s v="C00000019"/>
    <x v="18"/>
    <x v="12"/>
    <n v="5"/>
    <s v="Cash"/>
    <x v="0"/>
    <d v="2022-12-23T00:00:00"/>
    <x v="0"/>
    <x v="3"/>
    <n v="312.5"/>
    <m/>
    <n v="312.5"/>
    <n v="2299803.4500000011"/>
    <s v="Cash"/>
    <m/>
    <m/>
  </r>
  <r>
    <x v="288"/>
    <x v="0"/>
    <x v="3"/>
    <x v="391"/>
    <s v="C00000019"/>
    <x v="18"/>
    <x v="93"/>
    <n v="2"/>
    <s v="Cash"/>
    <x v="0"/>
    <d v="2022-12-23T00:00:00"/>
    <x v="0"/>
    <x v="3"/>
    <n v="210"/>
    <m/>
    <n v="210"/>
    <n v="2300013.4500000011"/>
    <s v="Cash"/>
    <m/>
    <m/>
  </r>
  <r>
    <x v="288"/>
    <x v="0"/>
    <x v="3"/>
    <x v="391"/>
    <s v="C00000019"/>
    <x v="18"/>
    <x v="182"/>
    <n v="1"/>
    <s v="Cash"/>
    <x v="0"/>
    <d v="2022-12-23T00:00:00"/>
    <x v="0"/>
    <x v="3"/>
    <n v="440"/>
    <m/>
    <n v="440"/>
    <n v="2300453.4500000011"/>
    <s v="Cash"/>
    <m/>
    <m/>
  </r>
  <r>
    <x v="288"/>
    <x v="0"/>
    <x v="3"/>
    <x v="391"/>
    <s v="C00000019"/>
    <x v="18"/>
    <x v="52"/>
    <n v="1"/>
    <s v="Cash"/>
    <x v="0"/>
    <d v="2022-12-23T00:00:00"/>
    <x v="0"/>
    <x v="3"/>
    <n v="450"/>
    <m/>
    <n v="450"/>
    <n v="2300903.4500000011"/>
    <s v="Cash"/>
    <m/>
    <m/>
  </r>
  <r>
    <x v="289"/>
    <x v="0"/>
    <x v="3"/>
    <x v="392"/>
    <s v="C00000021"/>
    <x v="21"/>
    <x v="118"/>
    <n v="1"/>
    <s v="Cash"/>
    <x v="0"/>
    <d v="2022-12-24T00:00:00"/>
    <x v="0"/>
    <x v="3"/>
    <n v="1936"/>
    <m/>
    <n v="1936"/>
    <n v="2302839.4500000011"/>
    <s v="Cash"/>
    <m/>
    <m/>
  </r>
  <r>
    <x v="289"/>
    <x v="0"/>
    <x v="3"/>
    <x v="392"/>
    <s v="C00000021"/>
    <x v="21"/>
    <x v="100"/>
    <n v="3"/>
    <s v="Cash"/>
    <x v="0"/>
    <d v="2022-12-24T00:00:00"/>
    <x v="0"/>
    <x v="3"/>
    <n v="801"/>
    <m/>
    <n v="801"/>
    <n v="2303640.4500000011"/>
    <s v="Cash"/>
    <m/>
    <m/>
  </r>
  <r>
    <x v="289"/>
    <x v="0"/>
    <x v="3"/>
    <x v="392"/>
    <s v="C00000021"/>
    <x v="21"/>
    <x v="4"/>
    <n v="1"/>
    <s v="Cash"/>
    <x v="0"/>
    <d v="2022-12-24T00:00:00"/>
    <x v="0"/>
    <x v="3"/>
    <n v="105"/>
    <m/>
    <n v="105"/>
    <n v="2303745.4500000011"/>
    <s v="Cash"/>
    <m/>
    <m/>
  </r>
  <r>
    <x v="290"/>
    <x v="0"/>
    <x v="3"/>
    <x v="393"/>
    <s v="C00000010"/>
    <x v="9"/>
    <x v="121"/>
    <n v="6"/>
    <s v="T120"/>
    <x v="4"/>
    <d v="2023-04-26T00:00:00"/>
    <x v="10"/>
    <x v="4"/>
    <n v="10032"/>
    <m/>
    <n v="10032"/>
    <n v="2313777.4500000011"/>
    <s v="Term"/>
    <m/>
    <m/>
  </r>
  <r>
    <x v="290"/>
    <x v="0"/>
    <x v="3"/>
    <x v="393"/>
    <s v="C00000010"/>
    <x v="9"/>
    <x v="148"/>
    <n v="10"/>
    <s v="T120"/>
    <x v="4"/>
    <d v="2023-04-26T00:00:00"/>
    <x v="10"/>
    <x v="4"/>
    <n v="2250"/>
    <m/>
    <n v="2250"/>
    <n v="2316027.4500000011"/>
    <s v="Term"/>
    <m/>
    <m/>
  </r>
  <r>
    <x v="290"/>
    <x v="0"/>
    <x v="3"/>
    <x v="393"/>
    <s v="C00000010"/>
    <x v="9"/>
    <x v="12"/>
    <n v="10"/>
    <s v="T120"/>
    <x v="4"/>
    <d v="2023-04-26T00:00:00"/>
    <x v="10"/>
    <x v="4"/>
    <n v="575"/>
    <m/>
    <n v="575"/>
    <n v="2316602.4500000011"/>
    <s v="Term"/>
    <m/>
    <m/>
  </r>
  <r>
    <x v="290"/>
    <x v="0"/>
    <x v="3"/>
    <x v="393"/>
    <s v="C00000010"/>
    <x v="9"/>
    <x v="4"/>
    <n v="4"/>
    <s v="T120"/>
    <x v="4"/>
    <d v="2023-04-26T00:00:00"/>
    <x v="10"/>
    <x v="4"/>
    <n v="420"/>
    <m/>
    <n v="420"/>
    <n v="2317022.4500000011"/>
    <s v="Term"/>
    <m/>
    <m/>
  </r>
  <r>
    <x v="290"/>
    <x v="0"/>
    <x v="3"/>
    <x v="393"/>
    <s v="C00000010"/>
    <x v="9"/>
    <x v="174"/>
    <n v="4"/>
    <s v="T120"/>
    <x v="4"/>
    <d v="2023-04-26T00:00:00"/>
    <x v="10"/>
    <x v="4"/>
    <n v="200"/>
    <m/>
    <n v="200"/>
    <n v="2317222.4500000011"/>
    <s v="Term"/>
    <m/>
    <m/>
  </r>
  <r>
    <x v="290"/>
    <x v="0"/>
    <x v="3"/>
    <x v="393"/>
    <s v="C00000010"/>
    <x v="9"/>
    <x v="183"/>
    <n v="1"/>
    <s v="T120"/>
    <x v="4"/>
    <d v="2023-04-26T00:00:00"/>
    <x v="10"/>
    <x v="4"/>
    <n v="330"/>
    <m/>
    <n v="330"/>
    <n v="2317552.4500000011"/>
    <s v="Term"/>
    <m/>
    <m/>
  </r>
  <r>
    <x v="290"/>
    <x v="0"/>
    <x v="3"/>
    <x v="393"/>
    <s v="C00000010"/>
    <x v="9"/>
    <x v="131"/>
    <n v="1"/>
    <s v="T120"/>
    <x v="4"/>
    <d v="2023-04-26T00:00:00"/>
    <x v="10"/>
    <x v="4"/>
    <n v="420"/>
    <m/>
    <n v="420"/>
    <n v="2317972.4500000011"/>
    <s v="Term"/>
    <m/>
    <m/>
  </r>
  <r>
    <x v="291"/>
    <x v="0"/>
    <x v="3"/>
    <x v="394"/>
    <s v="C00000020"/>
    <x v="19"/>
    <x v="157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3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x v="0"/>
    <x v="3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x v="0"/>
    <x v="3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x v="0"/>
    <x v="3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x v="0"/>
    <x v="3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x v="0"/>
    <x v="3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x v="7"/>
    <x v="4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x v="7"/>
    <x v="4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x v="7"/>
    <x v="4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x v="7"/>
    <x v="4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x v="7"/>
    <x v="4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x v="7"/>
    <x v="4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4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x v="7"/>
    <x v="4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x v="7"/>
    <x v="4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x v="7"/>
    <x v="4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x v="7"/>
    <x v="4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x v="7"/>
    <x v="4"/>
    <n v="1870"/>
    <m/>
    <n v="1870"/>
    <n v="2389684.9500000011"/>
    <s v="Cash"/>
    <m/>
    <m/>
  </r>
  <r>
    <x v="296"/>
    <x v="7"/>
    <x v="4"/>
    <x v="399"/>
    <s v="C00000021"/>
    <x v="21"/>
    <x v="100"/>
    <n v="2"/>
    <s v="Cash"/>
    <x v="0"/>
    <d v="2023-01-09T00:00:00"/>
    <x v="7"/>
    <x v="4"/>
    <n v="510"/>
    <m/>
    <n v="510"/>
    <n v="2390194.9500000011"/>
    <s v="Cash"/>
    <m/>
    <m/>
  </r>
  <r>
    <x v="296"/>
    <x v="7"/>
    <x v="4"/>
    <x v="399"/>
    <s v="C00000021"/>
    <x v="21"/>
    <x v="4"/>
    <n v="1"/>
    <s v="Cash"/>
    <x v="0"/>
    <d v="2023-01-09T00:00:00"/>
    <x v="7"/>
    <x v="4"/>
    <n v="105"/>
    <m/>
    <n v="105"/>
    <n v="2390299.9500000011"/>
    <s v="Cash"/>
    <m/>
    <m/>
  </r>
  <r>
    <x v="296"/>
    <x v="7"/>
    <x v="4"/>
    <x v="399"/>
    <s v="C00000021"/>
    <x v="21"/>
    <x v="129"/>
    <n v="12"/>
    <s v="Cash"/>
    <x v="0"/>
    <d v="2023-01-09T00:00:00"/>
    <x v="7"/>
    <x v="4"/>
    <n v="576"/>
    <m/>
    <n v="576"/>
    <n v="2390875.9500000011"/>
    <s v="Cash"/>
    <m/>
    <m/>
  </r>
  <r>
    <x v="296"/>
    <x v="7"/>
    <x v="4"/>
    <x v="399"/>
    <s v="C00000021"/>
    <x v="21"/>
    <x v="132"/>
    <n v="5"/>
    <s v="Cash"/>
    <x v="0"/>
    <d v="2023-01-09T00:00:00"/>
    <x v="7"/>
    <x v="4"/>
    <n v="312.5"/>
    <m/>
    <n v="312.5"/>
    <n v="2391188.4500000011"/>
    <s v="Cash"/>
    <m/>
    <m/>
  </r>
  <r>
    <x v="296"/>
    <x v="7"/>
    <x v="4"/>
    <x v="400"/>
    <s v="C00000023"/>
    <x v="23"/>
    <x v="118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4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x v="11"/>
    <x v="4"/>
    <n v="9768"/>
    <m/>
    <n v="9768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x v="11"/>
    <x v="4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x v="11"/>
    <x v="4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x v="11"/>
    <x v="4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x v="11"/>
    <x v="4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x v="11"/>
    <x v="4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x v="11"/>
    <x v="4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x v="7"/>
    <x v="4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x v="7"/>
    <x v="4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x v="7"/>
    <x v="4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x v="7"/>
    <x v="4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x v="7"/>
    <x v="4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x v="7"/>
    <x v="4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x v="7"/>
    <x v="4"/>
    <n v="256"/>
    <m/>
    <n v="256"/>
    <n v="2431395.9500000011"/>
    <s v="Cash"/>
    <m/>
    <m/>
  </r>
  <r>
    <x v="299"/>
    <x v="7"/>
    <x v="4"/>
    <x v="408"/>
    <s v="C00000023"/>
    <x v="23"/>
    <x v="188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4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x v="7"/>
    <x v="4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x v="7"/>
    <x v="4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x v="7"/>
    <x v="4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x v="7"/>
    <x v="4"/>
    <n v="1936"/>
    <m/>
    <n v="1936"/>
    <n v="2449532.9500000011"/>
    <s v="Cash"/>
    <m/>
    <m/>
  </r>
  <r>
    <x v="301"/>
    <x v="7"/>
    <x v="4"/>
    <x v="411"/>
    <s v="C00000021"/>
    <x v="21"/>
    <x v="100"/>
    <n v="3"/>
    <s v="Cash"/>
    <x v="0"/>
    <d v="2023-01-16T00:00:00"/>
    <x v="7"/>
    <x v="4"/>
    <n v="801"/>
    <m/>
    <n v="801"/>
    <n v="2450333.9500000011"/>
    <s v="Cash"/>
    <m/>
    <m/>
  </r>
  <r>
    <x v="301"/>
    <x v="7"/>
    <x v="4"/>
    <x v="411"/>
    <s v="C00000021"/>
    <x v="21"/>
    <x v="106"/>
    <n v="1"/>
    <s v="Cash"/>
    <x v="0"/>
    <d v="2023-01-16T00:00:00"/>
    <x v="7"/>
    <x v="4"/>
    <n v="95"/>
    <m/>
    <n v="95"/>
    <n v="2450428.9500000011"/>
    <s v="Cash"/>
    <m/>
    <m/>
  </r>
  <r>
    <x v="302"/>
    <x v="7"/>
    <x v="4"/>
    <x v="412"/>
    <s v="C00000022"/>
    <x v="22"/>
    <x v="7"/>
    <n v="1"/>
    <s v="Cash"/>
    <x v="0"/>
    <d v="2023-01-18T00:00:00"/>
    <x v="7"/>
    <x v="4"/>
    <n v="1936"/>
    <m/>
    <n v="1936"/>
    <n v="2452364.9500000011"/>
    <s v="Cash"/>
    <m/>
    <m/>
  </r>
  <r>
    <x v="302"/>
    <x v="7"/>
    <x v="4"/>
    <x v="413"/>
    <s v="C00000010"/>
    <x v="9"/>
    <x v="188"/>
    <n v="8"/>
    <s v="T120"/>
    <x v="4"/>
    <d v="2023-05-18T00:00:00"/>
    <x v="11"/>
    <x v="4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x v="11"/>
    <x v="4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x v="11"/>
    <x v="4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x v="11"/>
    <x v="4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x v="11"/>
    <x v="4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x v="11"/>
    <x v="4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x v="7"/>
    <x v="4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x v="7"/>
    <x v="4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x v="7"/>
    <x v="4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x v="7"/>
    <x v="4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x v="7"/>
    <x v="4"/>
    <n v="3476"/>
    <m/>
    <n v="3476"/>
    <n v="2487534.9500000011"/>
    <s v="Cash"/>
    <m/>
    <m/>
  </r>
  <r>
    <x v="304"/>
    <x v="7"/>
    <x v="4"/>
    <x v="415"/>
    <s v="C00000019"/>
    <x v="18"/>
    <x v="181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x v="7"/>
    <x v="4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x v="7"/>
    <x v="4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x v="7"/>
    <x v="4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x v="7"/>
    <x v="4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x v="9"/>
    <x v="4"/>
    <n v="3256"/>
    <m/>
    <n v="3256"/>
    <n v="2493467.0500000012"/>
    <s v="Cash"/>
    <m/>
    <m/>
  </r>
  <r>
    <x v="305"/>
    <x v="7"/>
    <x v="4"/>
    <x v="416"/>
    <s v="C00000009"/>
    <x v="8"/>
    <x v="96"/>
    <n v="1"/>
    <s v="T60"/>
    <x v="3"/>
    <d v="2023-03-28T00:00:00"/>
    <x v="9"/>
    <x v="4"/>
    <n v="1628"/>
    <m/>
    <n v="1628"/>
    <n v="2495095.0500000012"/>
    <s v="Cash"/>
    <m/>
    <m/>
  </r>
  <r>
    <x v="305"/>
    <x v="7"/>
    <x v="4"/>
    <x v="416"/>
    <s v="C00000009"/>
    <x v="8"/>
    <x v="125"/>
    <n v="3"/>
    <s v="T60"/>
    <x v="3"/>
    <d v="2023-03-28T00:00:00"/>
    <x v="9"/>
    <x v="4"/>
    <n v="732"/>
    <m/>
    <n v="732"/>
    <n v="2495827.0500000012"/>
    <s v="Cash"/>
    <m/>
    <m/>
  </r>
  <r>
    <x v="305"/>
    <x v="7"/>
    <x v="4"/>
    <x v="417"/>
    <s v="C00000034"/>
    <x v="34"/>
    <x v="189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4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x v="7"/>
    <x v="4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x v="7"/>
    <x v="4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x v="7"/>
    <x v="4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x v="7"/>
    <x v="4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x v="7"/>
    <x v="4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x v="7"/>
    <x v="4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x v="7"/>
    <x v="4"/>
    <n v="570"/>
    <m/>
    <n v="570"/>
    <n v="2513932.6500000008"/>
    <s v="Cash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1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n v="-11789.4"/>
    <n v="15270.6"/>
    <n v="2028751.850000001"/>
    <s v="Cash"/>
    <s v="Trsf 24/2/23 RM22,000.00(RM789.40), Trsf 27/2/23 RM11,000.00"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x v="0"/>
    <x v="3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x v="0"/>
    <x v="3"/>
    <x v="378"/>
    <s v="C00000020"/>
    <x v="19"/>
    <s v="RA Nor 3338W (220Kg)"/>
    <n v="2"/>
    <s v="Cash"/>
    <x v="0"/>
    <d v="2022-12-02T00:00:00"/>
    <x v="0"/>
    <x v="3"/>
    <n v="3608"/>
    <m/>
    <n v="3608"/>
    <n v="2167697.4500000011"/>
    <s v="Cash"/>
    <m/>
    <m/>
  </r>
  <r>
    <x v="278"/>
    <x v="0"/>
    <x v="3"/>
    <x v="378"/>
    <s v="C00000020"/>
    <x v="19"/>
    <s v="RA CSM 450 79m(L) x 1040mm(W) (30Kg)"/>
    <n v="3"/>
    <s v="Cash"/>
    <x v="0"/>
    <d v="2022-12-02T00:00:00"/>
    <x v="0"/>
    <x v="3"/>
    <n v="756"/>
    <m/>
    <n v="756"/>
    <n v="2168453.4500000011"/>
    <s v="Cash"/>
    <m/>
    <m/>
  </r>
  <r>
    <x v="278"/>
    <x v="0"/>
    <x v="3"/>
    <x v="378"/>
    <s v="C00000020"/>
    <x v="19"/>
    <s v="RM Talcum Powder (25Kg)"/>
    <n v="2"/>
    <s v="Cash"/>
    <x v="0"/>
    <d v="2022-12-02T00:00:00"/>
    <x v="0"/>
    <x v="3"/>
    <n v="125"/>
    <m/>
    <n v="125"/>
    <n v="2168578.4500000011"/>
    <s v="Cash"/>
    <m/>
    <m/>
  </r>
  <r>
    <x v="278"/>
    <x v="0"/>
    <x v="3"/>
    <x v="379"/>
    <s v="C00000020"/>
    <x v="19"/>
    <s v="RA Nor 3338W (220Kg)"/>
    <n v="1"/>
    <s v="Cash"/>
    <x v="0"/>
    <d v="2022-12-02T00:00:00"/>
    <x v="0"/>
    <x v="3"/>
    <n v="1804"/>
    <m/>
    <n v="1804"/>
    <n v="2170382.4500000011"/>
    <s v="Cash"/>
    <m/>
    <m/>
  </r>
  <r>
    <x v="278"/>
    <x v="0"/>
    <x v="3"/>
    <x v="379"/>
    <s v="C00000020"/>
    <x v="19"/>
    <s v="RA CSM 450 79m(L) x 1040mm(W) (30Kg)"/>
    <n v="3"/>
    <s v="Cash"/>
    <x v="0"/>
    <d v="2022-12-02T00:00:00"/>
    <x v="0"/>
    <x v="3"/>
    <n v="756"/>
    <m/>
    <n v="756"/>
    <n v="2171138.4500000011"/>
    <s v="Cash"/>
    <m/>
    <m/>
  </r>
  <r>
    <x v="278"/>
    <x v="0"/>
    <x v="3"/>
    <x v="379"/>
    <s v="C00000020"/>
    <x v="19"/>
    <s v="RA Woven Roving 600 1020mm (45Kg)"/>
    <n v="1"/>
    <s v="Cash"/>
    <x v="0"/>
    <d v="2022-12-02T00:00:00"/>
    <x v="0"/>
    <x v="3"/>
    <n v="292.5"/>
    <m/>
    <n v="292.5"/>
    <n v="2171430.9500000011"/>
    <s v="Cash"/>
    <m/>
    <m/>
  </r>
  <r>
    <x v="278"/>
    <x v="0"/>
    <x v="3"/>
    <x v="379"/>
    <s v="C00000020"/>
    <x v="19"/>
    <s v="RM Talcum Powder (25Kg)"/>
    <n v="1"/>
    <s v="Cash"/>
    <x v="0"/>
    <d v="2022-12-02T00:00:00"/>
    <x v="0"/>
    <x v="3"/>
    <n v="62.5"/>
    <m/>
    <n v="62.5"/>
    <n v="2171493.4500000011"/>
    <s v="Cash"/>
    <m/>
    <m/>
  </r>
  <r>
    <x v="278"/>
    <x v="0"/>
    <x v="3"/>
    <x v="379"/>
    <s v="C00000020"/>
    <x v="19"/>
    <s v="RM Pigment Paste Smooth Cream M19 (25Kg)"/>
    <n v="1"/>
    <s v="Cash"/>
    <x v="0"/>
    <d v="2022-12-02T00:00:00"/>
    <x v="0"/>
    <x v="3"/>
    <n v="1000"/>
    <m/>
    <n v="1000"/>
    <n v="2172493.4500000011"/>
    <s v="Cash"/>
    <m/>
    <m/>
  </r>
  <r>
    <x v="279"/>
    <x v="0"/>
    <x v="3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x v="0"/>
    <x v="3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x v="0"/>
    <x v="3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x v="0"/>
    <x v="3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x v="0"/>
    <x v="3"/>
    <x v="381"/>
    <s v="C00000020"/>
    <x v="19"/>
    <s v="RA Nor 3338W (220Kg)"/>
    <n v="3"/>
    <s v="Cash"/>
    <x v="0"/>
    <d v="2022-12-03T00:00:00"/>
    <x v="0"/>
    <x v="3"/>
    <n v="5412"/>
    <m/>
    <n v="5412"/>
    <n v="2182538.2500000009"/>
    <s v="Cash"/>
    <m/>
    <m/>
  </r>
  <r>
    <x v="279"/>
    <x v="0"/>
    <x v="3"/>
    <x v="381"/>
    <s v="C00000020"/>
    <x v="19"/>
    <s v="RA CSM 450 79m(L) x 1040mm(W) (30Kg)"/>
    <n v="3"/>
    <s v="Cash"/>
    <x v="0"/>
    <d v="2022-12-03T00:00:00"/>
    <x v="0"/>
    <x v="3"/>
    <n v="756"/>
    <m/>
    <n v="756"/>
    <n v="2183294.2500000009"/>
    <s v="Cash"/>
    <m/>
    <m/>
  </r>
  <r>
    <x v="279"/>
    <x v="0"/>
    <x v="3"/>
    <x v="381"/>
    <s v="C00000020"/>
    <x v="19"/>
    <s v="RA Woven Roving 600 1000mm (40Kg)"/>
    <n v="4"/>
    <s v="Cash"/>
    <x v="0"/>
    <d v="2022-12-03T00:00:00"/>
    <x v="0"/>
    <x v="3"/>
    <n v="1040"/>
    <m/>
    <n v="1040"/>
    <n v="2184334.2500000009"/>
    <s v="Cash"/>
    <m/>
    <m/>
  </r>
  <r>
    <x v="279"/>
    <x v="0"/>
    <x v="3"/>
    <x v="381"/>
    <s v="C00000020"/>
    <x v="19"/>
    <s v="RM Talcum Powder (25Kg)"/>
    <n v="3"/>
    <s v="Cash"/>
    <x v="0"/>
    <d v="2022-12-03T00:00:00"/>
    <x v="0"/>
    <x v="3"/>
    <n v="187.5"/>
    <m/>
    <n v="187.5"/>
    <n v="2184521.7500000009"/>
    <s v="Cash"/>
    <m/>
    <m/>
  </r>
  <r>
    <x v="280"/>
    <x v="0"/>
    <x v="3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x v="0"/>
    <x v="3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x v="0"/>
    <x v="3"/>
    <x v="383"/>
    <s v="C00000021"/>
    <x v="21"/>
    <s v="RM Resin 3317AW (220Kg)"/>
    <n v="1"/>
    <s v="Cash"/>
    <x v="0"/>
    <d v="2022-12-06T00:00:00"/>
    <x v="0"/>
    <x v="3"/>
    <n v="1936"/>
    <m/>
    <n v="1936"/>
    <n v="2186550.7500000009"/>
    <s v="Cash"/>
    <m/>
    <m/>
  </r>
  <r>
    <x v="281"/>
    <x v="0"/>
    <x v="3"/>
    <x v="383"/>
    <s v="C00000021"/>
    <x v="21"/>
    <s v="RM CSM 450 64m(L) 1040mm(W) (30Kg)"/>
    <n v="3"/>
    <s v="Cash"/>
    <x v="0"/>
    <d v="2022-12-06T00:00:00"/>
    <x v="0"/>
    <x v="3"/>
    <n v="801"/>
    <m/>
    <n v="801"/>
    <n v="2187351.7500000009"/>
    <s v="Cash"/>
    <m/>
    <m/>
  </r>
  <r>
    <x v="281"/>
    <x v="0"/>
    <x v="3"/>
    <x v="383"/>
    <s v="C00000021"/>
    <x v="21"/>
    <s v="RA Butanox M50 (5kg)"/>
    <n v="1"/>
    <s v="Cash"/>
    <x v="0"/>
    <d v="2022-12-06T00:00:00"/>
    <x v="0"/>
    <x v="3"/>
    <n v="105"/>
    <m/>
    <n v="105"/>
    <n v="2187456.7500000009"/>
    <s v="Cash"/>
    <m/>
    <m/>
  </r>
  <r>
    <x v="281"/>
    <x v="0"/>
    <x v="3"/>
    <x v="383"/>
    <s v="C00000021"/>
    <x v="21"/>
    <s v="RA Sand Wheel 105 X 2 X 16 (30PC)"/>
    <n v="1"/>
    <s v="Cash"/>
    <x v="0"/>
    <d v="2022-12-06T00:00:00"/>
    <x v="0"/>
    <x v="3"/>
    <n v="225"/>
    <m/>
    <n v="225"/>
    <n v="2187681.7500000009"/>
    <s v="Cash"/>
    <m/>
    <m/>
  </r>
  <r>
    <x v="282"/>
    <x v="0"/>
    <x v="3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s v="RM Nor 3338W (220Kg)"/>
    <n v="10"/>
    <s v="Cash"/>
    <x v="0"/>
    <d v="2022-12-09T00:00:00"/>
    <x v="0"/>
    <x v="3"/>
    <n v="18040"/>
    <m/>
    <n v="18040"/>
    <n v="2207745.7500000009"/>
    <s v="Cash"/>
    <m/>
    <m/>
  </r>
  <r>
    <x v="283"/>
    <x v="0"/>
    <x v="3"/>
    <x v="385"/>
    <s v="C00000020"/>
    <x v="19"/>
    <s v="RM Resin 3317AW (220Kg)"/>
    <n v="5"/>
    <s v="Cash"/>
    <x v="0"/>
    <d v="2022-12-09T00:00:00"/>
    <x v="0"/>
    <x v="3"/>
    <n v="9020"/>
    <m/>
    <n v="9020"/>
    <n v="2216765.7500000009"/>
    <s v="Cash"/>
    <m/>
    <m/>
  </r>
  <r>
    <x v="283"/>
    <x v="0"/>
    <x v="3"/>
    <x v="385"/>
    <s v="C00000020"/>
    <x v="19"/>
    <s v="RA CSM 450 79m(L) x 1040mm(W) (30Kg)"/>
    <n v="51"/>
    <s v="Cash"/>
    <x v="0"/>
    <d v="2022-12-09T00:00:00"/>
    <x v="0"/>
    <x v="3"/>
    <n v="12852"/>
    <m/>
    <n v="12852"/>
    <n v="2229617.7500000009"/>
    <s v="Cash"/>
    <m/>
    <m/>
  </r>
  <r>
    <x v="283"/>
    <x v="0"/>
    <x v="3"/>
    <x v="385"/>
    <s v="C00000020"/>
    <x v="19"/>
    <s v="RA Woven Roving 600 1120mm (45kg)"/>
    <n v="2"/>
    <s v="Cash"/>
    <x v="0"/>
    <d v="2022-12-09T00:00:00"/>
    <x v="0"/>
    <x v="3"/>
    <n v="585"/>
    <m/>
    <n v="585"/>
    <n v="2230202.7500000009"/>
    <s v="Cash"/>
    <m/>
    <m/>
  </r>
  <r>
    <x v="283"/>
    <x v="0"/>
    <x v="3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x v="0"/>
    <x v="3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x v="0"/>
    <x v="3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x v="0"/>
    <x v="3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x v="0"/>
    <x v="3"/>
    <x v="386"/>
    <s v="C00000021"/>
    <x v="21"/>
    <s v="RM Resin 3317AW (220Kg)"/>
    <n v="1"/>
    <s v="Cash"/>
    <x v="0"/>
    <d v="2022-12-13T00:00:00"/>
    <x v="0"/>
    <x v="3"/>
    <n v="1936"/>
    <m/>
    <n v="1936"/>
    <n v="2240729.850000001"/>
    <s v="Cash"/>
    <m/>
    <m/>
  </r>
  <r>
    <x v="284"/>
    <x v="0"/>
    <x v="3"/>
    <x v="386"/>
    <s v="C00000021"/>
    <x v="21"/>
    <s v="RM CSM 450 64m(L) 1040mm(W) (30Kg)"/>
    <n v="3"/>
    <s v="Cash"/>
    <x v="0"/>
    <d v="2022-12-13T00:00:00"/>
    <x v="0"/>
    <x v="3"/>
    <n v="801"/>
    <m/>
    <n v="801"/>
    <n v="2241530.850000001"/>
    <s v="Cash"/>
    <m/>
    <m/>
  </r>
  <r>
    <x v="284"/>
    <x v="0"/>
    <x v="3"/>
    <x v="386"/>
    <s v="C00000021"/>
    <x v="21"/>
    <s v="RA Butanox M50 (5kg)"/>
    <n v="1"/>
    <s v="Cash"/>
    <x v="0"/>
    <d v="2022-12-13T00:00:00"/>
    <x v="0"/>
    <x v="3"/>
    <n v="105"/>
    <m/>
    <n v="105"/>
    <n v="2241635.850000001"/>
    <s v="Cash"/>
    <m/>
    <m/>
  </r>
  <r>
    <x v="285"/>
    <x v="0"/>
    <x v="3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x v="0"/>
    <x v="3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x v="0"/>
    <x v="3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x v="0"/>
    <x v="3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x v="0"/>
    <x v="3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x v="0"/>
    <x v="3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x v="0"/>
    <x v="3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x v="0"/>
    <x v="3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x v="0"/>
    <x v="3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x v="0"/>
    <x v="3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x v="0"/>
    <x v="3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x v="0"/>
    <x v="3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x v="0"/>
    <x v="3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x v="0"/>
    <x v="3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x v="0"/>
    <x v="3"/>
    <x v="391"/>
    <s v="C00000019"/>
    <x v="18"/>
    <s v="RM Nor 3338W (220Kg)"/>
    <n v="2"/>
    <s v="Cash"/>
    <x v="0"/>
    <d v="2022-12-23T00:00:00"/>
    <x v="0"/>
    <x v="3"/>
    <n v="3784"/>
    <n v="-3111.8"/>
    <n v="672.19999999999982"/>
    <n v="2298551.350000001"/>
    <s v="Cash"/>
    <s v="Trsf 20/1/23 RM2,000.00(RM1,611.80), Trsf 24/2/23 RM1,500.00"/>
    <m/>
  </r>
  <r>
    <x v="288"/>
    <x v="0"/>
    <x v="3"/>
    <x v="391"/>
    <s v="C00000019"/>
    <x v="18"/>
    <s v="RM CSM 450 CQ 54kg 64m(L) X 1860mm(W)"/>
    <n v="2"/>
    <s v="Cash"/>
    <x v="0"/>
    <d v="2022-12-23T00:00:00"/>
    <x v="0"/>
    <x v="3"/>
    <n v="939.6"/>
    <m/>
    <n v="939.6"/>
    <n v="2299490.9500000011"/>
    <s v="Cash"/>
    <m/>
    <m/>
  </r>
  <r>
    <x v="288"/>
    <x v="0"/>
    <x v="3"/>
    <x v="391"/>
    <s v="C00000019"/>
    <x v="18"/>
    <s v="RA Talcum Powder (25kg)"/>
    <n v="5"/>
    <s v="Cash"/>
    <x v="0"/>
    <d v="2022-12-23T00:00:00"/>
    <x v="0"/>
    <x v="3"/>
    <n v="312.5"/>
    <m/>
    <n v="312.5"/>
    <n v="2299803.4500000011"/>
    <s v="Cash"/>
    <m/>
    <m/>
  </r>
  <r>
    <x v="288"/>
    <x v="0"/>
    <x v="3"/>
    <x v="391"/>
    <s v="C00000019"/>
    <x v="18"/>
    <s v="RA Butanox M50"/>
    <n v="2"/>
    <s v="Cash"/>
    <x v="0"/>
    <d v="2022-12-23T00:00:00"/>
    <x v="0"/>
    <x v="3"/>
    <n v="210"/>
    <m/>
    <n v="210"/>
    <n v="2300013.4500000011"/>
    <s v="Cash"/>
    <m/>
    <m/>
  </r>
  <r>
    <x v="288"/>
    <x v="0"/>
    <x v="3"/>
    <x v="391"/>
    <s v="C00000019"/>
    <x v="18"/>
    <s v="RM Aerosil (Silica Fume) (10Kg)"/>
    <n v="1"/>
    <s v="Cash"/>
    <x v="0"/>
    <d v="2022-12-23T00:00:00"/>
    <x v="0"/>
    <x v="3"/>
    <n v="440"/>
    <m/>
    <n v="440"/>
    <n v="2300453.4500000011"/>
    <s v="Cash"/>
    <m/>
    <m/>
  </r>
  <r>
    <x v="288"/>
    <x v="0"/>
    <x v="3"/>
    <x v="391"/>
    <s v="C00000019"/>
    <x v="18"/>
    <s v="RE Frekote 770NC (1 Gallon)"/>
    <n v="1"/>
    <s v="Cash"/>
    <x v="0"/>
    <d v="2022-12-23T00:00:00"/>
    <x v="0"/>
    <x v="3"/>
    <n v="450"/>
    <m/>
    <n v="450"/>
    <n v="2300903.4500000011"/>
    <s v="Cash"/>
    <m/>
    <m/>
  </r>
  <r>
    <x v="289"/>
    <x v="0"/>
    <x v="3"/>
    <x v="392"/>
    <s v="C00000021"/>
    <x v="21"/>
    <s v="RM Resin 3317AW (220Kg)"/>
    <n v="1"/>
    <s v="Cash"/>
    <x v="0"/>
    <d v="2022-12-24T00:00:00"/>
    <x v="0"/>
    <x v="3"/>
    <n v="1936"/>
    <m/>
    <n v="1936"/>
    <n v="2302839.4500000011"/>
    <s v="Cash"/>
    <m/>
    <m/>
  </r>
  <r>
    <x v="289"/>
    <x v="0"/>
    <x v="3"/>
    <x v="392"/>
    <s v="C00000021"/>
    <x v="21"/>
    <s v="RM CSM 450 64m(L) 1040mm(W) (30Kg)"/>
    <n v="3"/>
    <s v="Cash"/>
    <x v="0"/>
    <d v="2022-12-24T00:00:00"/>
    <x v="0"/>
    <x v="3"/>
    <n v="801"/>
    <m/>
    <n v="801"/>
    <n v="2303640.4500000011"/>
    <s v="Cash"/>
    <m/>
    <m/>
  </r>
  <r>
    <x v="289"/>
    <x v="0"/>
    <x v="3"/>
    <x v="392"/>
    <s v="C00000021"/>
    <x v="21"/>
    <s v="RA Butanox M50 (5kg)"/>
    <n v="1"/>
    <s v="Cash"/>
    <x v="0"/>
    <d v="2022-12-24T00:00:00"/>
    <x v="0"/>
    <x v="3"/>
    <n v="105"/>
    <m/>
    <n v="105"/>
    <n v="2303745.4500000011"/>
    <s v="Cash"/>
    <m/>
    <m/>
  </r>
  <r>
    <x v="290"/>
    <x v="0"/>
    <x v="3"/>
    <x v="393"/>
    <s v="C00000010"/>
    <x v="9"/>
    <s v="RM Resin 3338AW (220kg)"/>
    <n v="6"/>
    <s v="T120"/>
    <x v="4"/>
    <d v="2023-04-26T00:00:00"/>
    <x v="10"/>
    <x v="4"/>
    <n v="10032"/>
    <n v="-179.4"/>
    <n v="9852.6"/>
    <n v="2313777.4500000011"/>
    <s v="Term"/>
    <m/>
    <m/>
  </r>
  <r>
    <x v="290"/>
    <x v="0"/>
    <x v="3"/>
    <x v="393"/>
    <s v="C00000010"/>
    <x v="9"/>
    <s v="RA CSM 450 64m(L) 1040mm(W) (30Kg)"/>
    <n v="10"/>
    <s v="T120"/>
    <x v="4"/>
    <d v="2023-04-26T00:00:00"/>
    <x v="10"/>
    <x v="4"/>
    <n v="2250"/>
    <m/>
    <n v="2250"/>
    <n v="2316027.4500000011"/>
    <s v="Term"/>
    <m/>
    <m/>
  </r>
  <r>
    <x v="290"/>
    <x v="0"/>
    <x v="3"/>
    <x v="393"/>
    <s v="C00000010"/>
    <x v="9"/>
    <s v="RA Talcum Powder (25kg)"/>
    <n v="10"/>
    <s v="T120"/>
    <x v="4"/>
    <d v="2023-04-26T00:00:00"/>
    <x v="10"/>
    <x v="4"/>
    <n v="575"/>
    <m/>
    <n v="575"/>
    <n v="2316602.4500000011"/>
    <s v="Term"/>
    <m/>
    <m/>
  </r>
  <r>
    <x v="290"/>
    <x v="0"/>
    <x v="3"/>
    <x v="393"/>
    <s v="C00000010"/>
    <x v="9"/>
    <s v="RA Butanox M50 (5kg)"/>
    <n v="4"/>
    <s v="T120"/>
    <x v="4"/>
    <d v="2023-04-26T00:00:00"/>
    <x v="10"/>
    <x v="4"/>
    <n v="420"/>
    <m/>
    <n v="420"/>
    <n v="2317022.4500000011"/>
    <s v="Term"/>
    <m/>
    <m/>
  </r>
  <r>
    <x v="290"/>
    <x v="0"/>
    <x v="3"/>
    <x v="393"/>
    <s v="C00000010"/>
    <x v="9"/>
    <s v="RM Brush 3&quot; (12Pc)"/>
    <n v="4"/>
    <s v="T120"/>
    <x v="4"/>
    <d v="2023-04-26T00:00:00"/>
    <x v="10"/>
    <x v="4"/>
    <n v="200"/>
    <m/>
    <n v="200"/>
    <n v="2317222.4500000011"/>
    <s v="Term"/>
    <m/>
    <m/>
  </r>
  <r>
    <x v="290"/>
    <x v="0"/>
    <x v="3"/>
    <x v="393"/>
    <s v="C00000010"/>
    <x v="9"/>
    <s v="RN Bosny Wax (12Kg)"/>
    <n v="1"/>
    <s v="T120"/>
    <x v="4"/>
    <d v="2023-04-26T00:00:00"/>
    <x v="10"/>
    <x v="4"/>
    <n v="330"/>
    <m/>
    <n v="330"/>
    <n v="2317552.4500000011"/>
    <s v="Term"/>
    <m/>
    <m/>
  </r>
  <r>
    <x v="290"/>
    <x v="0"/>
    <x v="3"/>
    <x v="393"/>
    <s v="C00000010"/>
    <x v="9"/>
    <s v="RM Fume Silica HJSIL 200(10Kg)"/>
    <n v="1"/>
    <s v="T120"/>
    <x v="4"/>
    <d v="2023-04-26T00:00:00"/>
    <x v="10"/>
    <x v="4"/>
    <n v="420"/>
    <m/>
    <n v="420"/>
    <n v="2317972.4500000011"/>
    <s v="Term"/>
    <m/>
    <m/>
  </r>
  <r>
    <x v="291"/>
    <x v="0"/>
    <x v="3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x v="0"/>
    <x v="3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x v="0"/>
    <x v="3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x v="0"/>
    <x v="3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x v="0"/>
    <x v="3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x v="0"/>
    <x v="3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x v="0"/>
    <x v="3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x v="7"/>
    <x v="4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x v="7"/>
    <x v="4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x v="7"/>
    <x v="4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x v="7"/>
    <x v="4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x v="7"/>
    <x v="4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x v="7"/>
    <x v="4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x v="7"/>
    <x v="4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x v="7"/>
    <x v="4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x v="7"/>
    <x v="4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x v="7"/>
    <x v="4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x v="7"/>
    <x v="4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x v="7"/>
    <x v="4"/>
    <x v="399"/>
    <s v="C00000021"/>
    <x v="21"/>
    <s v="RM Resin 3317AW (220Kg)"/>
    <n v="1"/>
    <s v="Cash"/>
    <x v="0"/>
    <d v="2023-01-09T00:00:00"/>
    <x v="7"/>
    <x v="4"/>
    <n v="1870"/>
    <m/>
    <n v="1870"/>
    <n v="2389684.9500000011"/>
    <s v="Cash"/>
    <m/>
    <m/>
  </r>
  <r>
    <x v="296"/>
    <x v="7"/>
    <x v="4"/>
    <x v="399"/>
    <s v="C00000021"/>
    <x v="21"/>
    <s v="RM CSM 450 64m(L) 1040mm(W) (30Kg)"/>
    <n v="2"/>
    <s v="Cash"/>
    <x v="0"/>
    <d v="2023-01-09T00:00:00"/>
    <x v="7"/>
    <x v="4"/>
    <n v="510"/>
    <m/>
    <n v="510"/>
    <n v="2390194.9500000011"/>
    <s v="Cash"/>
    <m/>
    <m/>
  </r>
  <r>
    <x v="296"/>
    <x v="7"/>
    <x v="4"/>
    <x v="399"/>
    <s v="C00000021"/>
    <x v="21"/>
    <s v="RA Butanox M50 (5kg)"/>
    <n v="1"/>
    <s v="Cash"/>
    <x v="0"/>
    <d v="2023-01-09T00:00:00"/>
    <x v="7"/>
    <x v="4"/>
    <n v="105"/>
    <m/>
    <n v="105"/>
    <n v="2390299.9500000011"/>
    <s v="Cash"/>
    <m/>
    <m/>
  </r>
  <r>
    <x v="296"/>
    <x v="7"/>
    <x v="4"/>
    <x v="399"/>
    <s v="C00000021"/>
    <x v="21"/>
    <s v="RA Miracle Gloss Wax No. 8 (311g/Can)"/>
    <n v="12"/>
    <s v="Cash"/>
    <x v="0"/>
    <d v="2023-01-09T00:00:00"/>
    <x v="7"/>
    <x v="4"/>
    <n v="576"/>
    <m/>
    <n v="576"/>
    <n v="2390875.9500000011"/>
    <s v="Cash"/>
    <m/>
    <m/>
  </r>
  <r>
    <x v="296"/>
    <x v="7"/>
    <x v="4"/>
    <x v="399"/>
    <s v="C00000021"/>
    <x v="21"/>
    <s v="RM Talcum Powder (25Kg)"/>
    <n v="5"/>
    <s v="Cash"/>
    <x v="0"/>
    <d v="2023-01-09T00:00:00"/>
    <x v="7"/>
    <x v="4"/>
    <n v="312.5"/>
    <m/>
    <n v="312.5"/>
    <n v="2391188.4500000011"/>
    <s v="Cash"/>
    <m/>
    <m/>
  </r>
  <r>
    <x v="296"/>
    <x v="7"/>
    <x v="4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x v="7"/>
    <x v="4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x v="7"/>
    <x v="4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x v="7"/>
    <x v="4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x v="7"/>
    <x v="4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x v="7"/>
    <x v="4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x v="7"/>
    <x v="4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x v="7"/>
    <x v="4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x v="7"/>
    <x v="4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x v="7"/>
    <x v="4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x v="7"/>
    <x v="4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x v="7"/>
    <x v="4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x v="7"/>
    <x v="4"/>
    <x v="405"/>
    <s v="C00000010"/>
    <x v="9"/>
    <s v="RA Resin 3338W (220kg)"/>
    <n v="6"/>
    <s v="T120"/>
    <x v="4"/>
    <d v="2023-05-12T00:00:00"/>
    <x v="11"/>
    <x v="4"/>
    <n v="9768"/>
    <m/>
    <n v="9768"/>
    <n v="2411069.4500000011"/>
    <s v="Cash"/>
    <m/>
    <m/>
  </r>
  <r>
    <x v="298"/>
    <x v="7"/>
    <x v="4"/>
    <x v="405"/>
    <s v="C00000010"/>
    <x v="9"/>
    <s v="RA CSM 450 64m(L) 1040mm(W) (30Kg)"/>
    <n v="10"/>
    <s v="T120"/>
    <x v="4"/>
    <d v="2023-05-12T00:00:00"/>
    <x v="11"/>
    <x v="4"/>
    <n v="2070"/>
    <m/>
    <n v="2070"/>
    <n v="2413139.4500000011"/>
    <s v="Cash"/>
    <m/>
    <m/>
  </r>
  <r>
    <x v="298"/>
    <x v="7"/>
    <x v="4"/>
    <x v="405"/>
    <s v="C00000010"/>
    <x v="9"/>
    <s v="RM Talcum Powder (25kg)"/>
    <n v="10"/>
    <s v="T120"/>
    <x v="4"/>
    <d v="2023-05-12T00:00:00"/>
    <x v="11"/>
    <x v="4"/>
    <n v="575"/>
    <m/>
    <n v="575"/>
    <n v="2413714.4500000011"/>
    <s v="Cash"/>
    <m/>
    <m/>
  </r>
  <r>
    <x v="298"/>
    <x v="7"/>
    <x v="4"/>
    <x v="405"/>
    <s v="C00000010"/>
    <x v="9"/>
    <s v="RA Butanox M50 (5kg)"/>
    <n v="8"/>
    <s v="T120"/>
    <x v="4"/>
    <d v="2023-05-12T00:00:00"/>
    <x v="11"/>
    <x v="4"/>
    <n v="840"/>
    <m/>
    <n v="840"/>
    <n v="2414554.4500000011"/>
    <s v="Cash"/>
    <m/>
    <m/>
  </r>
  <r>
    <x v="298"/>
    <x v="7"/>
    <x v="4"/>
    <x v="405"/>
    <s v="C00000010"/>
    <x v="9"/>
    <s v="RM Brush 3&quot; (12Pc)"/>
    <n v="4"/>
    <s v="T120"/>
    <x v="4"/>
    <d v="2023-05-12T00:00:00"/>
    <x v="11"/>
    <x v="4"/>
    <n v="200"/>
    <m/>
    <n v="200"/>
    <n v="2414754.4500000011"/>
    <s v="Cash"/>
    <m/>
    <m/>
  </r>
  <r>
    <x v="298"/>
    <x v="7"/>
    <x v="4"/>
    <x v="405"/>
    <s v="C00000010"/>
    <x v="9"/>
    <s v="RH Bosny Wax (15Kg)"/>
    <n v="1"/>
    <s v="T120"/>
    <x v="4"/>
    <d v="2023-05-12T00:00:00"/>
    <x v="11"/>
    <x v="4"/>
    <n v="395"/>
    <m/>
    <n v="395"/>
    <n v="2415149.4500000011"/>
    <s v="Cash"/>
    <m/>
    <m/>
  </r>
  <r>
    <x v="298"/>
    <x v="7"/>
    <x v="4"/>
    <x v="405"/>
    <s v="C00000010"/>
    <x v="9"/>
    <s v="RM Fume Silica HJSIL 200(10Kg)"/>
    <n v="1"/>
    <s v="T120"/>
    <x v="4"/>
    <d v="2023-05-12T00:00:00"/>
    <x v="11"/>
    <x v="4"/>
    <n v="420"/>
    <m/>
    <n v="420"/>
    <n v="2415569.4500000011"/>
    <s v="Cash"/>
    <m/>
    <m/>
  </r>
  <r>
    <x v="298"/>
    <x v="7"/>
    <x v="4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x v="7"/>
    <x v="4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x v="7"/>
    <x v="4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x v="7"/>
    <x v="4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x v="7"/>
    <x v="4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x v="7"/>
    <x v="4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x v="7"/>
    <x v="4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x v="7"/>
    <x v="4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x v="7"/>
    <x v="4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x v="7"/>
    <x v="4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x v="7"/>
    <x v="4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x v="7"/>
    <x v="4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x v="7"/>
    <x v="4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x v="7"/>
    <x v="4"/>
    <x v="411"/>
    <s v="C00000021"/>
    <x v="21"/>
    <s v="RM Resin 3317AW (220Kg)"/>
    <n v="1"/>
    <s v="Cash"/>
    <x v="0"/>
    <d v="2023-01-16T00:00:00"/>
    <x v="7"/>
    <x v="4"/>
    <n v="1936"/>
    <m/>
    <n v="1936"/>
    <n v="2449532.9500000011"/>
    <s v="Cash"/>
    <m/>
    <m/>
  </r>
  <r>
    <x v="301"/>
    <x v="7"/>
    <x v="4"/>
    <x v="411"/>
    <s v="C00000021"/>
    <x v="21"/>
    <s v="RM CSM 450 64m(L) 1040mm(W) (30Kg)"/>
    <n v="3"/>
    <s v="Cash"/>
    <x v="0"/>
    <d v="2023-01-16T00:00:00"/>
    <x v="7"/>
    <x v="4"/>
    <n v="801"/>
    <m/>
    <n v="801"/>
    <n v="2450333.9500000011"/>
    <s v="Cash"/>
    <m/>
    <m/>
  </r>
  <r>
    <x v="301"/>
    <x v="7"/>
    <x v="4"/>
    <x v="411"/>
    <s v="C00000021"/>
    <x v="21"/>
    <s v="RJ Mepoxe (5kg)"/>
    <n v="1"/>
    <s v="Cash"/>
    <x v="0"/>
    <d v="2023-01-16T00:00:00"/>
    <x v="7"/>
    <x v="4"/>
    <n v="95"/>
    <m/>
    <n v="95"/>
    <n v="2450428.9500000011"/>
    <s v="Cash"/>
    <m/>
    <m/>
  </r>
  <r>
    <x v="302"/>
    <x v="7"/>
    <x v="4"/>
    <x v="412"/>
    <s v="C00000022"/>
    <x v="22"/>
    <s v="RA Nor 3338W (220Kg)"/>
    <n v="1"/>
    <s v="Cash"/>
    <x v="0"/>
    <d v="2023-01-18T00:00:00"/>
    <x v="7"/>
    <x v="4"/>
    <n v="1936"/>
    <n v="-1720"/>
    <n v="216"/>
    <n v="2452364.9500000011"/>
    <s v="Cash"/>
    <s v="Trsf 28/2/23 RM2,500.00(RM1,720.00)"/>
    <m/>
  </r>
  <r>
    <x v="302"/>
    <x v="7"/>
    <x v="4"/>
    <x v="413"/>
    <s v="C00000010"/>
    <x v="9"/>
    <s v="RA Resin 3338W (220kg)"/>
    <n v="8"/>
    <s v="T120"/>
    <x v="4"/>
    <d v="2023-05-18T00:00:00"/>
    <x v="11"/>
    <x v="4"/>
    <n v="13024"/>
    <m/>
    <n v="13024"/>
    <n v="2465388.9500000011"/>
    <s v="Cash"/>
    <m/>
    <m/>
  </r>
  <r>
    <x v="302"/>
    <x v="7"/>
    <x v="4"/>
    <x v="413"/>
    <s v="C00000010"/>
    <x v="9"/>
    <s v="RA CSM 450 64m(L) 1040mm(W) (30Kg)"/>
    <n v="10"/>
    <s v="T120"/>
    <x v="4"/>
    <d v="2023-05-18T00:00:00"/>
    <x v="11"/>
    <x v="4"/>
    <n v="2070"/>
    <m/>
    <n v="2070"/>
    <n v="2467458.9500000011"/>
    <s v="Cash"/>
    <m/>
    <m/>
  </r>
  <r>
    <x v="302"/>
    <x v="7"/>
    <x v="4"/>
    <x v="413"/>
    <s v="C00000010"/>
    <x v="9"/>
    <s v="RM Talcum Powder (25kg)"/>
    <n v="10"/>
    <s v="T120"/>
    <x v="4"/>
    <d v="2023-05-18T00:00:00"/>
    <x v="11"/>
    <x v="4"/>
    <n v="575"/>
    <m/>
    <n v="575"/>
    <n v="2468033.9500000011"/>
    <s v="Cash"/>
    <m/>
    <m/>
  </r>
  <r>
    <x v="302"/>
    <x v="7"/>
    <x v="4"/>
    <x v="413"/>
    <s v="C00000010"/>
    <x v="9"/>
    <s v="RA Butanox M50 (5kg)"/>
    <n v="8"/>
    <s v="T120"/>
    <x v="4"/>
    <d v="2023-05-18T00:00:00"/>
    <x v="11"/>
    <x v="4"/>
    <n v="840"/>
    <m/>
    <n v="840"/>
    <n v="2468873.9500000011"/>
    <s v="Cash"/>
    <m/>
    <m/>
  </r>
  <r>
    <x v="302"/>
    <x v="7"/>
    <x v="4"/>
    <x v="413"/>
    <s v="C00000010"/>
    <x v="9"/>
    <s v="RM Brush 3&quot; (12Pc)"/>
    <n v="4"/>
    <s v="T120"/>
    <x v="4"/>
    <d v="2023-05-18T00:00:00"/>
    <x v="11"/>
    <x v="4"/>
    <n v="200"/>
    <m/>
    <n v="200"/>
    <n v="2469073.9500000011"/>
    <s v="Cash"/>
    <m/>
    <m/>
  </r>
  <r>
    <x v="302"/>
    <x v="7"/>
    <x v="4"/>
    <x v="413"/>
    <s v="C00000010"/>
    <x v="9"/>
    <s v="RM Fume Silica HJSIL 200(10Kg)"/>
    <n v="1"/>
    <s v="T120"/>
    <x v="4"/>
    <d v="2023-05-18T00:00:00"/>
    <x v="11"/>
    <x v="4"/>
    <n v="420"/>
    <m/>
    <n v="420"/>
    <n v="2469493.9500000011"/>
    <s v="Cash"/>
    <m/>
    <m/>
  </r>
  <r>
    <x v="303"/>
    <x v="7"/>
    <x v="4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x v="7"/>
    <x v="4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x v="7"/>
    <x v="4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x v="7"/>
    <x v="4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x v="7"/>
    <x v="4"/>
    <x v="415"/>
    <s v="C00000019"/>
    <x v="18"/>
    <s v="RM Nor 3338W (220Kg)"/>
    <n v="2"/>
    <s v="Cash"/>
    <x v="0"/>
    <d v="2023-01-20T00:00:00"/>
    <x v="7"/>
    <x v="4"/>
    <n v="3476"/>
    <m/>
    <n v="3476"/>
    <n v="2487534.9500000011"/>
    <s v="Cash"/>
    <m/>
    <m/>
  </r>
  <r>
    <x v="304"/>
    <x v="7"/>
    <x v="4"/>
    <x v="415"/>
    <s v="C00000019"/>
    <x v="18"/>
    <s v="RM CSM 450 CQ 54kg 64m(L) X 1860mm(W)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x v="7"/>
    <x v="4"/>
    <x v="415"/>
    <s v="C00000019"/>
    <x v="18"/>
    <s v="RA Talcum Powder (25kg)"/>
    <n v="5"/>
    <s v="Cash"/>
    <x v="0"/>
    <d v="2023-01-20T00:00:00"/>
    <x v="7"/>
    <x v="4"/>
    <n v="312.5"/>
    <m/>
    <n v="312.5"/>
    <n v="2489111.0500000012"/>
    <s v="Cash"/>
    <m/>
    <m/>
  </r>
  <r>
    <x v="304"/>
    <x v="7"/>
    <x v="4"/>
    <x v="415"/>
    <s v="C00000019"/>
    <x v="18"/>
    <s v="RA Butanox M50"/>
    <n v="2"/>
    <s v="Cash"/>
    <x v="0"/>
    <d v="2023-01-20T00:00:00"/>
    <x v="7"/>
    <x v="4"/>
    <n v="210"/>
    <m/>
    <n v="210"/>
    <n v="2489321.0500000012"/>
    <s v="Cash"/>
    <m/>
    <m/>
  </r>
  <r>
    <x v="304"/>
    <x v="7"/>
    <x v="4"/>
    <x v="415"/>
    <s v="C00000019"/>
    <x v="18"/>
    <s v="RM Aerosil (Silica Fume) (10Kg)"/>
    <n v="1"/>
    <s v="Cash"/>
    <x v="0"/>
    <d v="2023-01-20T00:00:00"/>
    <x v="7"/>
    <x v="4"/>
    <n v="440"/>
    <m/>
    <n v="440"/>
    <n v="2489761.0500000012"/>
    <s v="Cash"/>
    <m/>
    <m/>
  </r>
  <r>
    <x v="304"/>
    <x v="7"/>
    <x v="4"/>
    <x v="415"/>
    <s v="C00000019"/>
    <x v="18"/>
    <s v="RE Frekote 770NC (1 Gallon)"/>
    <n v="1"/>
    <s v="Cash"/>
    <x v="0"/>
    <d v="2023-01-20T00:00:00"/>
    <x v="7"/>
    <x v="4"/>
    <n v="450"/>
    <m/>
    <n v="450"/>
    <n v="2490211.0500000012"/>
    <s v="Cash"/>
    <m/>
    <m/>
  </r>
  <r>
    <x v="305"/>
    <x v="7"/>
    <x v="4"/>
    <x v="416"/>
    <s v="C00000009"/>
    <x v="8"/>
    <s v="RA Nor 3338W (220Kg)"/>
    <n v="2"/>
    <s v="T60"/>
    <x v="3"/>
    <d v="2023-03-28T00:00:00"/>
    <x v="9"/>
    <x v="4"/>
    <n v="3256"/>
    <m/>
    <n v="3256"/>
    <n v="2493467.0500000012"/>
    <s v="Cash"/>
    <m/>
    <m/>
  </r>
  <r>
    <x v="305"/>
    <x v="7"/>
    <x v="4"/>
    <x v="416"/>
    <s v="C00000009"/>
    <x v="8"/>
    <s v="RM Nor 3338NW (220Kg)"/>
    <n v="1"/>
    <s v="T60"/>
    <x v="3"/>
    <d v="2023-03-28T00:00:00"/>
    <x v="9"/>
    <x v="4"/>
    <n v="1628"/>
    <m/>
    <n v="1628"/>
    <n v="2495095.0500000012"/>
    <s v="Cash"/>
    <m/>
    <m/>
  </r>
  <r>
    <x v="305"/>
    <x v="7"/>
    <x v="4"/>
    <x v="416"/>
    <s v="C00000009"/>
    <x v="8"/>
    <s v="RM Gelcoat GPH (20kg)"/>
    <n v="3"/>
    <s v="T60"/>
    <x v="3"/>
    <d v="2023-03-28T00:00:00"/>
    <x v="9"/>
    <x v="4"/>
    <n v="732"/>
    <m/>
    <n v="732"/>
    <n v="2495827.0500000012"/>
    <s v="Cash"/>
    <m/>
    <m/>
  </r>
  <r>
    <x v="305"/>
    <x v="7"/>
    <x v="4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x v="7"/>
    <x v="4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x v="7"/>
    <x v="4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x v="7"/>
    <x v="4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x v="7"/>
    <x v="4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x v="7"/>
    <x v="4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x v="7"/>
    <x v="4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x v="7"/>
    <x v="4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x v="7"/>
    <x v="4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x v="7"/>
    <x v="4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x v="7"/>
    <x v="4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x v="7"/>
    <x v="4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x v="7"/>
    <x v="4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x v="7"/>
    <x v="4"/>
    <x v="419"/>
    <s v="C00000022"/>
    <x v="22"/>
    <s v="RA CSM 300 64m(L) x 1040mm(W) (30Kg) "/>
    <n v="2"/>
    <s v="Cash"/>
    <x v="0"/>
    <d v="2023-01-30T00:00:00"/>
    <x v="7"/>
    <x v="4"/>
    <n v="570"/>
    <m/>
    <n v="570"/>
    <n v="2513932.6500000008"/>
    <s v="Cash"/>
    <m/>
    <m/>
  </r>
  <r>
    <x v="307"/>
    <x v="8"/>
    <x v="4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x v="8"/>
    <x v="4"/>
    <x v="421"/>
    <s v="C00000021"/>
    <x v="21"/>
    <s v="RM Resin 3317AW (220Kg)"/>
    <n v="1"/>
    <s v="Cash"/>
    <x v="0"/>
    <d v="2023-02-02T00:00:00"/>
    <x v="8"/>
    <x v="4"/>
    <n v="1870"/>
    <m/>
    <n v="1870"/>
    <n v="2519357.6500000008"/>
    <s v="Cash"/>
    <m/>
    <m/>
  </r>
  <r>
    <x v="308"/>
    <x v="8"/>
    <x v="4"/>
    <x v="421"/>
    <s v="C00000021"/>
    <x v="21"/>
    <s v="RM CSM 450 64m(L) 1040mm(W) (30Kg)"/>
    <n v="2"/>
    <s v="Cash"/>
    <x v="0"/>
    <d v="2023-02-02T00:00:00"/>
    <x v="8"/>
    <x v="4"/>
    <n v="510"/>
    <m/>
    <n v="510"/>
    <n v="2519867.6500000008"/>
    <s v="Cash"/>
    <m/>
    <m/>
  </r>
  <r>
    <x v="308"/>
    <x v="8"/>
    <x v="4"/>
    <x v="421"/>
    <s v="C00000021"/>
    <x v="21"/>
    <s v="RJ Mepoxe (5kg)"/>
    <n v="1"/>
    <s v="Cash"/>
    <x v="0"/>
    <d v="2023-02-02T00:00:00"/>
    <x v="8"/>
    <x v="4"/>
    <n v="95"/>
    <m/>
    <n v="95"/>
    <n v="2519962.6500000008"/>
    <s v="Cash"/>
    <m/>
    <m/>
  </r>
  <r>
    <x v="309"/>
    <x v="8"/>
    <x v="4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x v="8"/>
    <x v="4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x v="8"/>
    <x v="4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x v="8"/>
    <x v="4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x v="8"/>
    <x v="4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x v="8"/>
    <x v="4"/>
    <x v="423"/>
    <s v="C00000022"/>
    <x v="22"/>
    <s v="RA Nor 3338W (220Kg)"/>
    <n v="1"/>
    <s v="Cash"/>
    <x v="0"/>
    <d v="2023-02-08T00:00:00"/>
    <x v="8"/>
    <x v="4"/>
    <n v="1936"/>
    <m/>
    <n v="1936"/>
    <n v="2528980.4500000007"/>
    <s v="Cash"/>
    <m/>
    <m/>
  </r>
  <r>
    <x v="310"/>
    <x v="8"/>
    <x v="4"/>
    <x v="423"/>
    <s v="C00000022"/>
    <x v="22"/>
    <s v="RA CSM 300 64m(L) x 1040mm(W) (30Kg) "/>
    <n v="2"/>
    <s v="Cash"/>
    <x v="0"/>
    <d v="2023-02-08T00:00:00"/>
    <x v="8"/>
    <x v="4"/>
    <n v="570"/>
    <m/>
    <n v="570"/>
    <n v="2529550.4500000007"/>
    <s v="Cash"/>
    <m/>
    <m/>
  </r>
  <r>
    <x v="310"/>
    <x v="8"/>
    <x v="4"/>
    <x v="423"/>
    <s v="C00000022"/>
    <x v="22"/>
    <s v="RE Frekote 770NC (1 Gallon)"/>
    <n v="1"/>
    <s v="Cash"/>
    <x v="0"/>
    <d v="2023-02-08T00:00:00"/>
    <x v="8"/>
    <x v="4"/>
    <n v="450"/>
    <m/>
    <n v="450"/>
    <n v="2530000.4500000007"/>
    <s v="Cash"/>
    <m/>
    <m/>
  </r>
  <r>
    <x v="310"/>
    <x v="8"/>
    <x v="4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x v="8"/>
    <x v="4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x v="8"/>
    <x v="4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x v="8"/>
    <x v="4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x v="8"/>
    <x v="4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x v="8"/>
    <x v="4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x v="8"/>
    <x v="4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x v="8"/>
    <x v="4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x v="8"/>
    <x v="4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x v="8"/>
    <x v="4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x v="8"/>
    <x v="4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x v="8"/>
    <x v="4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x v="8"/>
    <x v="4"/>
    <x v="427"/>
    <s v="C00000022"/>
    <x v="22"/>
    <s v="RA Butanox M50"/>
    <n v="1"/>
    <s v="Cash"/>
    <x v="0"/>
    <d v="2023-02-09T00:00:00"/>
    <x v="8"/>
    <x v="4"/>
    <n v="110"/>
    <m/>
    <n v="110"/>
    <n v="2551176.2500000005"/>
    <s v="Cash"/>
    <m/>
    <m/>
  </r>
  <r>
    <x v="312"/>
    <x v="8"/>
    <x v="4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x v="8"/>
    <x v="4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x v="8"/>
    <x v="4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x v="8"/>
    <x v="4"/>
    <x v="429"/>
    <s v="C00000010"/>
    <x v="9"/>
    <s v="RA Resin 3338W (220kg)"/>
    <n v="5"/>
    <s v="T120"/>
    <x v="4"/>
    <d v="2023-06-10T00:00:00"/>
    <x v="1"/>
    <x v="4"/>
    <n v="8140"/>
    <m/>
    <n v="8140"/>
    <n v="2562046.2500000005"/>
    <s v="Cash"/>
    <m/>
    <m/>
  </r>
  <r>
    <x v="312"/>
    <x v="8"/>
    <x v="4"/>
    <x v="429"/>
    <s v="C00000010"/>
    <x v="9"/>
    <s v="RM CSM 450 64m(L) 1040mm(W) (30kg)"/>
    <n v="5"/>
    <s v="T120"/>
    <x v="4"/>
    <d v="2023-06-10T00:00:00"/>
    <x v="1"/>
    <x v="4"/>
    <n v="1035"/>
    <m/>
    <n v="1035"/>
    <n v="2563081.2500000005"/>
    <s v="Cash"/>
    <m/>
    <m/>
  </r>
  <r>
    <x v="312"/>
    <x v="8"/>
    <x v="4"/>
    <x v="429"/>
    <s v="C00000010"/>
    <x v="9"/>
    <s v="RM Talcum Powder (25kg)"/>
    <n v="10"/>
    <s v="T120"/>
    <x v="4"/>
    <d v="2023-06-10T00:00:00"/>
    <x v="1"/>
    <x v="4"/>
    <n v="575"/>
    <m/>
    <n v="575"/>
    <n v="2563656.2500000005"/>
    <s v="Cash"/>
    <m/>
    <m/>
  </r>
  <r>
    <x v="312"/>
    <x v="8"/>
    <x v="4"/>
    <x v="429"/>
    <s v="C00000010"/>
    <x v="9"/>
    <s v="RA Butanox M50 (5kg)"/>
    <n v="4"/>
    <s v="T120"/>
    <x v="4"/>
    <d v="2023-06-10T00:00:00"/>
    <x v="1"/>
    <x v="4"/>
    <n v="420"/>
    <m/>
    <n v="420"/>
    <n v="2564076.2500000005"/>
    <s v="Cash"/>
    <m/>
    <m/>
  </r>
  <r>
    <x v="312"/>
    <x v="8"/>
    <x v="4"/>
    <x v="429"/>
    <s v="C00000010"/>
    <x v="9"/>
    <s v="RM GP NPG 9319-H (25kg)"/>
    <n v="2"/>
    <s v="T120"/>
    <x v="4"/>
    <d v="2023-06-10T00:00:00"/>
    <x v="1"/>
    <x v="4"/>
    <n v="595"/>
    <m/>
    <n v="595"/>
    <n v="2564671.2500000005"/>
    <s v="Cash"/>
    <m/>
    <m/>
  </r>
  <r>
    <x v="313"/>
    <x v="8"/>
    <x v="4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x v="8"/>
    <x v="4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x v="8"/>
    <x v="4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x v="8"/>
    <x v="4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x v="8"/>
    <x v="4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x v="8"/>
    <x v="4"/>
    <x v="432"/>
    <s v="C00000019"/>
    <x v="18"/>
    <s v="Desuki Affela Empire Enterprise"/>
    <n v="1"/>
    <s v="Cash"/>
    <x v="0"/>
    <d v="2023-02-11T00:00:00"/>
    <x v="8"/>
    <x v="4"/>
    <n v="450"/>
    <m/>
    <n v="450"/>
    <n v="2580660.5500000003"/>
    <s v="Cash"/>
    <m/>
    <m/>
  </r>
  <r>
    <x v="314"/>
    <x v="8"/>
    <x v="4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x v="8"/>
    <x v="4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x v="8"/>
    <x v="4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x v="8"/>
    <x v="4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x v="8"/>
    <x v="4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x v="8"/>
    <x v="4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x v="8"/>
    <x v="4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x v="8"/>
    <x v="4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x v="8"/>
    <x v="4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x v="8"/>
    <x v="4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x v="8"/>
    <x v="4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x v="8"/>
    <x v="4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x v="8"/>
    <x v="4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x v="8"/>
    <x v="4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x v="8"/>
    <x v="4"/>
    <x v="437"/>
    <s v="C00000022"/>
    <x v="22"/>
    <s v="Pgment Paste Riviera Blue B5 (2Kg)"/>
    <n v="1"/>
    <s v="Cash"/>
    <x v="0"/>
    <d v="2023-02-16T00:00:00"/>
    <x v="8"/>
    <x v="4"/>
    <n v="100"/>
    <m/>
    <n v="100"/>
    <n v="2602732.6500000004"/>
    <s v="Cash"/>
    <m/>
    <m/>
  </r>
  <r>
    <x v="315"/>
    <x v="8"/>
    <x v="4"/>
    <x v="437"/>
    <s v="C00000022"/>
    <x v="22"/>
    <s v="Pgment Paste Navy Blue B15 (2Kg)"/>
    <n v="1"/>
    <s v="Cash"/>
    <x v="0"/>
    <d v="2023-02-16T00:00:00"/>
    <x v="8"/>
    <x v="4"/>
    <n v="102"/>
    <m/>
    <n v="102"/>
    <n v="2602834.6500000004"/>
    <s v="Cash"/>
    <m/>
    <m/>
  </r>
  <r>
    <x v="316"/>
    <x v="8"/>
    <x v="4"/>
    <x v="438"/>
    <s v="C00000021"/>
    <x v="21"/>
    <s v="RM Resin 3317AW (220Kg)"/>
    <n v="1"/>
    <s v="Cash"/>
    <x v="0"/>
    <d v="2023-02-18T00:00:00"/>
    <x v="8"/>
    <x v="4"/>
    <n v="1870"/>
    <m/>
    <n v="1870"/>
    <n v="2604704.6500000004"/>
    <s v="Cash"/>
    <m/>
    <m/>
  </r>
  <r>
    <x v="316"/>
    <x v="8"/>
    <x v="4"/>
    <x v="438"/>
    <s v="C00000021"/>
    <x v="21"/>
    <s v="RM CSM 450 64m(L) 1040mm(W) (30Kg)"/>
    <n v="2"/>
    <s v="Cash"/>
    <x v="0"/>
    <d v="2023-02-18T00:00:00"/>
    <x v="8"/>
    <x v="4"/>
    <n v="510"/>
    <m/>
    <n v="510"/>
    <n v="2605214.6500000004"/>
    <s v="Cash"/>
    <m/>
    <m/>
  </r>
  <r>
    <x v="316"/>
    <x v="8"/>
    <x v="4"/>
    <x v="438"/>
    <s v="C00000021"/>
    <x v="21"/>
    <s v="RJ Mepoxe (5kg)"/>
    <n v="1"/>
    <s v="Cash"/>
    <x v="0"/>
    <d v="2023-02-18T00:00:00"/>
    <x v="8"/>
    <x v="4"/>
    <n v="95"/>
    <m/>
    <n v="95"/>
    <n v="2605309.6500000004"/>
    <s v="Cash"/>
    <m/>
    <m/>
  </r>
  <r>
    <x v="317"/>
    <x v="8"/>
    <x v="4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x v="8"/>
    <x v="4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x v="8"/>
    <x v="4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x v="8"/>
    <x v="4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x v="8"/>
    <x v="4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x v="8"/>
    <x v="4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x v="8"/>
    <x v="4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x v="8"/>
    <x v="4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x v="8"/>
    <x v="4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x v="8"/>
    <x v="4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x v="8"/>
    <x v="4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x v="8"/>
    <x v="4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x v="8"/>
    <x v="4"/>
    <x v="444"/>
    <s v="C00000019"/>
    <x v="18"/>
    <s v="RM CSM 450 CQ 54kg 64m(L) X 1860mm(W)"/>
    <n v="2"/>
    <s v="Cash"/>
    <x v="0"/>
    <d v="2023-02-25T00:00:00"/>
    <x v="8"/>
    <x v="4"/>
    <n v="842.4"/>
    <m/>
    <n v="842.4"/>
    <n v="2654899.0500000003"/>
    <s v="Cash"/>
    <m/>
    <m/>
  </r>
  <r>
    <x v="320"/>
    <x v="8"/>
    <x v="4"/>
    <x v="445"/>
    <s v="C00000019"/>
    <x v="18"/>
    <s v="RM Talcum Powder (25kg)"/>
    <n v="5"/>
    <s v="Cash"/>
    <x v="0"/>
    <d v="2023-02-28T00:00:00"/>
    <x v="8"/>
    <x v="4"/>
    <n v="312.5"/>
    <m/>
    <n v="312.5"/>
    <n v="2655211.5500000003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1">
      <pivotArea dataOnly="0" outline="0" fieldPosition="0">
        <references count="1">
          <reference field="1" count="0" defaultSubtotal="1"/>
        </references>
      </pivotArea>
    </format>
    <format dxfId="30">
      <pivotArea dataOnly="0" outline="0" fieldPosition="0">
        <references count="1">
          <reference field="5" count="0" defaultSubtotal="1"/>
        </references>
      </pivotArea>
    </format>
    <format dxfId="29">
      <pivotArea dataOnly="0" outline="0" fieldPosition="0">
        <references count="1">
          <reference field="5" count="0" defaultSubtotal="1"/>
        </references>
      </pivotArea>
    </format>
    <format dxfId="28">
      <pivotArea outline="0" fieldPosition="0">
        <references count="1">
          <reference field="4294967294" count="1">
            <x v="0"/>
          </reference>
        </references>
      </pivotArea>
    </format>
    <format dxfId="27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6">
      <pivotArea dataOnly="0" outline="0" fieldPosition="0">
        <references count="1">
          <reference field="1" count="0" defaultSubtotal="1"/>
        </references>
      </pivotArea>
    </format>
    <format dxfId="35">
      <pivotArea dataOnly="0" outline="0" fieldPosition="0">
        <references count="1">
          <reference field="5" count="0" defaultSubtotal="1"/>
        </references>
      </pivotArea>
    </format>
    <format dxfId="34">
      <pivotArea dataOnly="0" outline="0" fieldPosition="0">
        <references count="1">
          <reference field="5" count="0" defaultSubtotal="1"/>
        </references>
      </pivotArea>
    </format>
    <format dxfId="33">
      <pivotArea outline="0" fieldPosition="0">
        <references count="1">
          <reference field="4294967294" count="1">
            <x v="0"/>
          </reference>
        </references>
      </pivotArea>
    </format>
    <format dxfId="3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DE992-E901-4E6D-B228-AEFD97BC59E3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2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B98267-9DC1-4888-858F-A368C892891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R4:AB491" firstHeaderRow="1" firstDataRow="2" firstDataCol="5"/>
  <pivotFields count="20">
    <pivotField axis="axisRow" compact="0" outline="0" showAll="0" defaultSubtotal="0">
      <items count="3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</pivotField>
    <pivotField compact="0" outline="0" showAll="0"/>
    <pivotField compact="0" outline="0" showAll="0"/>
    <pivotField axis="axisRow" compact="0" outline="0" showAll="0">
      <items count="447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compact="0" outline="0" showAll="0"/>
    <pivotField axis="axisRow" compact="0" outline="0" showAll="0">
      <items count="3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486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3">
      <x v="317"/>
      <x v="439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r="2">
      <x v="1"/>
      <x v="307"/>
      <x v="420"/>
    </i>
    <i r="3">
      <x v="310"/>
      <x v="424"/>
    </i>
    <i t="default">
      <x v="34"/>
    </i>
    <i>
      <x v="35"/>
      <x v="4"/>
      <x v="1"/>
      <x v="314"/>
      <x v="433"/>
    </i>
    <i t="default">
      <x v="3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5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32FE0-1DCC-400D-B2E5-65A07E0440B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M4:AT171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7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66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11"/>
    </i>
    <i t="default">
      <x v="9"/>
    </i>
    <i>
      <x v="13"/>
      <x v="4"/>
      <x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t="default">
      <x v="26"/>
    </i>
    <i>
      <x v="27"/>
      <x v="3"/>
      <x v="5"/>
    </i>
    <i r="2">
      <x v="6"/>
    </i>
    <i r="2">
      <x v="7"/>
    </i>
    <i r="2">
      <x v="9"/>
    </i>
    <i r="1">
      <x v="4"/>
      <x v="1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r="2">
      <x v="1"/>
    </i>
    <i t="default">
      <x v="34"/>
    </i>
    <i>
      <x v="35"/>
      <x v="4"/>
      <x v="1"/>
    </i>
    <i t="default">
      <x v="35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6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3">
      <pivotArea outline="0" fieldPosition="0">
        <references count="1">
          <reference field="4294967294" count="1">
            <x v="0"/>
          </reference>
        </references>
      </pivotArea>
    </format>
    <format dxfId="22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6BA147-17EB-46DA-B234-B9959845BD0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57" firstHeaderRow="2" firstDataRow="2" firstDataCol="4" rowPageCount="1" colPageCount="1"/>
  <pivotFields count="20">
    <pivotField axis="axisRow" compact="0" outline="0" showAll="0" defaultSubtotal="0">
      <items count="321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</pivotField>
    <pivotField axis="axisRow" compact="0" outline="0" showAll="0">
      <items count="13">
        <item x="7"/>
        <item x="8"/>
        <item h="1" x="9"/>
        <item h="1" x="10"/>
        <item h="1" x="11"/>
        <item h="1" x="1"/>
        <item h="1" x="2"/>
        <item h="1" x="3"/>
        <item h="1" x="4"/>
        <item h="1" x="5"/>
        <item h="1" x="6"/>
        <item h="1"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h="1" x="3"/>
        <item x="4"/>
        <item t="default"/>
      </items>
    </pivotField>
    <pivotField axis="axisRow" compact="0" outline="0" showAll="0" defaultSubtotal="0">
      <items count="446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</items>
    </pivotField>
    <pivotField compact="0" outline="0" showAll="0"/>
    <pivotField axis="axisRow" compact="0" outline="0" showAll="0">
      <items count="37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x="3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53">
    <i>
      <x/>
      <x v="293"/>
      <x v="396"/>
      <x v="32"/>
    </i>
    <i r="1">
      <x v="294"/>
      <x v="397"/>
      <x v="2"/>
    </i>
    <i r="1">
      <x v="295"/>
      <x v="398"/>
      <x v="32"/>
    </i>
    <i r="1">
      <x v="296"/>
      <x v="399"/>
      <x v="18"/>
    </i>
    <i r="2">
      <x v="400"/>
      <x v="2"/>
    </i>
    <i r="2">
      <x v="401"/>
      <x v="32"/>
    </i>
    <i r="1">
      <x v="297"/>
      <x v="402"/>
      <x v="17"/>
    </i>
    <i r="2">
      <x v="403"/>
      <x v="14"/>
    </i>
    <i r="2">
      <x v="404"/>
      <x v="2"/>
    </i>
    <i r="1">
      <x v="298"/>
      <x v="405"/>
      <x v="33"/>
    </i>
    <i r="2">
      <x v="406"/>
      <x v="32"/>
    </i>
    <i r="2">
      <x v="407"/>
      <x v="25"/>
    </i>
    <i r="1">
      <x v="299"/>
      <x v="408"/>
      <x v="2"/>
    </i>
    <i r="1">
      <x v="300"/>
      <x v="409"/>
      <x v="8"/>
    </i>
    <i r="2">
      <x v="410"/>
      <x v="32"/>
    </i>
    <i r="1">
      <x v="301"/>
      <x v="411"/>
      <x v="18"/>
    </i>
    <i r="1">
      <x v="302"/>
      <x v="412"/>
      <x v="25"/>
    </i>
    <i r="2">
      <x v="413"/>
      <x v="33"/>
    </i>
    <i r="1">
      <x v="303"/>
      <x v="414"/>
      <x v="32"/>
    </i>
    <i r="1">
      <x v="304"/>
      <x v="415"/>
      <x v="12"/>
    </i>
    <i r="1">
      <x v="305"/>
      <x v="416"/>
      <x v="15"/>
    </i>
    <i r="2">
      <x v="417"/>
      <x v="34"/>
    </i>
    <i r="1">
      <x v="306"/>
      <x v="418"/>
      <x v="32"/>
    </i>
    <i r="2">
      <x v="419"/>
      <x v="25"/>
    </i>
    <i t="default">
      <x/>
    </i>
    <i>
      <x v="1"/>
      <x v="307"/>
      <x v="420"/>
      <x v="34"/>
    </i>
    <i r="1">
      <x v="308"/>
      <x v="421"/>
      <x v="18"/>
    </i>
    <i r="1">
      <x v="309"/>
      <x v="422"/>
      <x v="32"/>
    </i>
    <i r="1">
      <x v="310"/>
      <x v="423"/>
      <x v="25"/>
    </i>
    <i r="2">
      <x v="424"/>
      <x v="34"/>
    </i>
    <i r="1">
      <x v="311"/>
      <x v="425"/>
      <x v="32"/>
    </i>
    <i r="2">
      <x v="426"/>
      <x v="32"/>
    </i>
    <i r="2">
      <x v="427"/>
      <x v="25"/>
    </i>
    <i r="1">
      <x v="312"/>
      <x v="428"/>
      <x v="18"/>
    </i>
    <i r="2">
      <x v="429"/>
      <x v="33"/>
    </i>
    <i r="1">
      <x v="313"/>
      <x v="430"/>
      <x v="32"/>
    </i>
    <i r="2">
      <x v="431"/>
      <x v="32"/>
    </i>
    <i r="2">
      <x v="432"/>
      <x v="12"/>
    </i>
    <i r="1">
      <x v="314"/>
      <x v="433"/>
      <x v="35"/>
    </i>
    <i r="1">
      <x v="315"/>
      <x v="434"/>
      <x v="32"/>
    </i>
    <i r="2">
      <x v="435"/>
      <x v="32"/>
    </i>
    <i r="2">
      <x v="436"/>
      <x v="32"/>
    </i>
    <i r="2">
      <x v="437"/>
      <x v="25"/>
    </i>
    <i r="1">
      <x v="316"/>
      <x v="438"/>
      <x v="18"/>
    </i>
    <i r="1">
      <x v="317"/>
      <x v="439"/>
      <x v="26"/>
    </i>
    <i r="2">
      <x v="440"/>
      <x v="32"/>
    </i>
    <i r="2">
      <x v="441"/>
      <x v="32"/>
    </i>
    <i r="1">
      <x v="318"/>
      <x v="442"/>
      <x v="28"/>
    </i>
    <i r="1">
      <x v="319"/>
      <x v="443"/>
      <x v="32"/>
    </i>
    <i r="2">
      <x v="444"/>
      <x v="12"/>
    </i>
    <i r="1">
      <x v="320"/>
      <x v="445"/>
      <x v="12"/>
    </i>
    <i t="default">
      <x v="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20">
      <pivotArea dataOnly="0" outline="0" fieldPosition="0">
        <references count="1">
          <reference field="1" count="0" defaultSubtotal="1"/>
        </references>
      </pivotArea>
    </format>
    <format dxfId="19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D20" sqref="D2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T491"/>
  <sheetViews>
    <sheetView topLeftCell="I364" workbookViewId="0">
      <selection activeCell="V366" sqref="V366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17" width="1.6328125" customWidth="1"/>
    <col min="18" max="18" width="17.6328125" bestFit="1" customWidth="1"/>
    <col min="19" max="19" width="11.7265625" customWidth="1"/>
    <col min="20" max="20" width="13.54296875" customWidth="1"/>
    <col min="21" max="21" width="13.453125" bestFit="1" customWidth="1"/>
    <col min="22" max="22" width="16.6328125" bestFit="1" customWidth="1"/>
    <col min="23" max="27" width="9.90625" bestFit="1" customWidth="1"/>
    <col min="28" max="29" width="10.7265625" bestFit="1" customWidth="1"/>
    <col min="30" max="38" width="1.6328125" customWidth="1"/>
    <col min="39" max="39" width="31.7265625" customWidth="1"/>
    <col min="40" max="40" width="11.6328125" customWidth="1"/>
    <col min="41" max="41" width="13.6328125" bestFit="1" customWidth="1"/>
    <col min="42" max="45" width="9.90625" bestFit="1" customWidth="1"/>
    <col min="46" max="48" width="10.7265625" bestFit="1" customWidth="1"/>
    <col min="49" max="51" width="9.90625" bestFit="1" customWidth="1"/>
    <col min="52" max="52" width="10.7265625" bestFit="1" customWidth="1"/>
  </cols>
  <sheetData>
    <row r="1" spans="1:46" x14ac:dyDescent="0.35">
      <c r="A1" t="s">
        <v>207</v>
      </c>
    </row>
    <row r="2" spans="1:46" x14ac:dyDescent="0.35">
      <c r="A2" t="s">
        <v>1315</v>
      </c>
    </row>
    <row r="4" spans="1:46" x14ac:dyDescent="0.35">
      <c r="A4" s="14" t="s">
        <v>204</v>
      </c>
      <c r="B4" s="14" t="s">
        <v>91</v>
      </c>
      <c r="R4" s="14" t="s">
        <v>204</v>
      </c>
      <c r="W4" s="14" t="s">
        <v>91</v>
      </c>
      <c r="AM4" s="14" t="s">
        <v>204</v>
      </c>
      <c r="AP4" s="14" t="s">
        <v>91</v>
      </c>
    </row>
    <row r="5" spans="1:46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R5" s="14" t="s">
        <v>1</v>
      </c>
      <c r="S5" s="14" t="s">
        <v>211</v>
      </c>
      <c r="T5" s="14" t="s">
        <v>166</v>
      </c>
      <c r="U5" s="14" t="s">
        <v>3</v>
      </c>
      <c r="V5" s="14" t="s">
        <v>2</v>
      </c>
      <c r="W5">
        <v>0</v>
      </c>
      <c r="X5">
        <v>45</v>
      </c>
      <c r="Y5">
        <v>60</v>
      </c>
      <c r="Z5" t="s">
        <v>154</v>
      </c>
      <c r="AA5">
        <v>120</v>
      </c>
      <c r="AB5" t="s">
        <v>135</v>
      </c>
      <c r="AM5" s="14" t="s">
        <v>1</v>
      </c>
      <c r="AN5" s="14" t="s">
        <v>211</v>
      </c>
      <c r="AO5" s="14" t="s">
        <v>166</v>
      </c>
      <c r="AP5">
        <v>0</v>
      </c>
      <c r="AQ5">
        <v>45</v>
      </c>
      <c r="AR5">
        <v>60</v>
      </c>
      <c r="AS5">
        <v>120</v>
      </c>
      <c r="AT5" t="s">
        <v>135</v>
      </c>
    </row>
    <row r="6" spans="1:46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R6" t="s">
        <v>35</v>
      </c>
      <c r="S6">
        <v>2020</v>
      </c>
      <c r="T6">
        <v>8</v>
      </c>
      <c r="U6" s="58">
        <v>44053</v>
      </c>
      <c r="V6" t="s">
        <v>33</v>
      </c>
      <c r="W6" s="18">
        <v>0</v>
      </c>
      <c r="X6" s="18"/>
      <c r="Y6" s="18"/>
      <c r="Z6" s="18"/>
      <c r="AA6" s="18"/>
      <c r="AB6" s="18">
        <v>0</v>
      </c>
      <c r="AM6" t="s">
        <v>60</v>
      </c>
      <c r="AN6">
        <v>2022</v>
      </c>
      <c r="AO6">
        <v>6</v>
      </c>
      <c r="AP6" s="18"/>
      <c r="AQ6" s="18"/>
      <c r="AR6" s="18">
        <v>0</v>
      </c>
      <c r="AS6" s="18"/>
      <c r="AT6" s="18">
        <v>0</v>
      </c>
    </row>
    <row r="7" spans="1:46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T7">
        <v>10</v>
      </c>
      <c r="U7" s="58">
        <v>44109</v>
      </c>
      <c r="V7" t="s">
        <v>110</v>
      </c>
      <c r="W7" s="18">
        <v>0</v>
      </c>
      <c r="X7" s="18"/>
      <c r="Y7" s="18"/>
      <c r="Z7" s="18"/>
      <c r="AA7" s="18"/>
      <c r="AB7" s="18">
        <v>0</v>
      </c>
      <c r="AO7">
        <v>7</v>
      </c>
      <c r="AP7" s="18"/>
      <c r="AQ7" s="18"/>
      <c r="AR7" s="18">
        <v>0</v>
      </c>
      <c r="AS7" s="18"/>
      <c r="AT7" s="18">
        <v>0</v>
      </c>
    </row>
    <row r="8" spans="1:46" x14ac:dyDescent="0.35">
      <c r="A8" t="s">
        <v>60</v>
      </c>
      <c r="B8" s="18"/>
      <c r="C8" s="18"/>
      <c r="D8" s="18">
        <v>16691.8</v>
      </c>
      <c r="E8" s="18"/>
      <c r="F8" s="18"/>
      <c r="G8" s="18">
        <v>16691.8</v>
      </c>
      <c r="U8" s="58">
        <v>44123</v>
      </c>
      <c r="V8" t="s">
        <v>127</v>
      </c>
      <c r="W8" s="18">
        <v>0</v>
      </c>
      <c r="X8" s="18"/>
      <c r="Y8" s="18"/>
      <c r="Z8" s="18"/>
      <c r="AA8" s="18"/>
      <c r="AB8" s="18">
        <v>0</v>
      </c>
      <c r="AO8">
        <v>8</v>
      </c>
      <c r="AP8" s="18"/>
      <c r="AQ8" s="18"/>
      <c r="AR8" s="18">
        <v>0</v>
      </c>
      <c r="AS8" s="18"/>
      <c r="AT8" s="18">
        <v>0</v>
      </c>
    </row>
    <row r="9" spans="1:46" x14ac:dyDescent="0.35">
      <c r="A9" t="s">
        <v>7</v>
      </c>
      <c r="B9" s="18">
        <v>0</v>
      </c>
      <c r="C9" s="18"/>
      <c r="D9" s="18"/>
      <c r="E9" s="18"/>
      <c r="F9" s="18"/>
      <c r="G9" s="18">
        <v>0</v>
      </c>
      <c r="U9" s="58">
        <v>44125</v>
      </c>
      <c r="V9" t="s">
        <v>130</v>
      </c>
      <c r="W9" s="18">
        <v>0</v>
      </c>
      <c r="X9" s="18"/>
      <c r="Y9" s="18"/>
      <c r="Z9" s="18"/>
      <c r="AA9" s="18"/>
      <c r="AB9" s="18">
        <v>0</v>
      </c>
      <c r="AO9">
        <v>9</v>
      </c>
      <c r="AP9" s="18"/>
      <c r="AQ9" s="18"/>
      <c r="AR9" s="18">
        <v>0</v>
      </c>
      <c r="AS9" s="18"/>
      <c r="AT9" s="18">
        <v>0</v>
      </c>
    </row>
    <row r="10" spans="1:46" x14ac:dyDescent="0.35">
      <c r="A10" t="s">
        <v>20</v>
      </c>
      <c r="B10" s="18"/>
      <c r="C10" s="18">
        <v>0</v>
      </c>
      <c r="D10" s="18"/>
      <c r="E10" s="18"/>
      <c r="F10" s="18"/>
      <c r="G10" s="18">
        <v>0</v>
      </c>
      <c r="U10" s="58">
        <v>44135</v>
      </c>
      <c r="V10" t="s">
        <v>153</v>
      </c>
      <c r="W10" s="18">
        <v>0</v>
      </c>
      <c r="X10" s="18"/>
      <c r="Y10" s="18"/>
      <c r="Z10" s="18"/>
      <c r="AA10" s="18"/>
      <c r="AB10" s="18">
        <v>0</v>
      </c>
      <c r="AO10">
        <v>10</v>
      </c>
      <c r="AP10" s="18"/>
      <c r="AQ10" s="18"/>
      <c r="AR10" s="18">
        <v>0</v>
      </c>
      <c r="AS10" s="18"/>
      <c r="AT10" s="18">
        <v>0</v>
      </c>
    </row>
    <row r="11" spans="1:46" x14ac:dyDescent="0.35">
      <c r="A11" t="s">
        <v>43</v>
      </c>
      <c r="B11" s="18">
        <v>0</v>
      </c>
      <c r="C11" s="18"/>
      <c r="D11" s="18"/>
      <c r="E11" s="18"/>
      <c r="F11" s="18"/>
      <c r="G11" s="18">
        <v>0</v>
      </c>
      <c r="T11">
        <v>11</v>
      </c>
      <c r="U11" s="58">
        <v>44145</v>
      </c>
      <c r="V11" t="s">
        <v>159</v>
      </c>
      <c r="W11" s="18">
        <v>0</v>
      </c>
      <c r="X11" s="18"/>
      <c r="Y11" s="18"/>
      <c r="Z11" s="18"/>
      <c r="AA11" s="18"/>
      <c r="AB11" s="18">
        <v>0</v>
      </c>
      <c r="AO11">
        <v>11</v>
      </c>
      <c r="AP11" s="18"/>
      <c r="AQ11" s="18"/>
      <c r="AR11" s="18">
        <v>0</v>
      </c>
      <c r="AS11" s="18"/>
      <c r="AT11" s="18">
        <v>0</v>
      </c>
    </row>
    <row r="12" spans="1:46" x14ac:dyDescent="0.35">
      <c r="A12" t="s">
        <v>23</v>
      </c>
      <c r="B12" s="18">
        <v>1620</v>
      </c>
      <c r="C12" s="18"/>
      <c r="D12" s="18"/>
      <c r="E12" s="18">
        <v>0</v>
      </c>
      <c r="F12" s="18">
        <v>0</v>
      </c>
      <c r="G12" s="18">
        <v>1620</v>
      </c>
      <c r="U12" s="58">
        <v>44158</v>
      </c>
      <c r="V12" t="s">
        <v>177</v>
      </c>
      <c r="W12" s="18">
        <v>0</v>
      </c>
      <c r="X12" s="18"/>
      <c r="Y12" s="18"/>
      <c r="Z12" s="18"/>
      <c r="AA12" s="18"/>
      <c r="AB12" s="18">
        <v>0</v>
      </c>
      <c r="AO12">
        <v>12</v>
      </c>
      <c r="AP12" s="18"/>
      <c r="AQ12" s="18"/>
      <c r="AR12" s="18">
        <v>1960.2</v>
      </c>
      <c r="AS12" s="18"/>
      <c r="AT12" s="18">
        <v>1960.2</v>
      </c>
    </row>
    <row r="13" spans="1:46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S13">
        <v>2021</v>
      </c>
      <c r="T13">
        <v>2</v>
      </c>
      <c r="U13" s="58">
        <v>44229</v>
      </c>
      <c r="V13" t="s">
        <v>266</v>
      </c>
      <c r="W13" s="18">
        <v>0</v>
      </c>
      <c r="X13" s="18"/>
      <c r="Y13" s="18"/>
      <c r="Z13" s="18"/>
      <c r="AA13" s="18"/>
      <c r="AB13" s="18">
        <v>0</v>
      </c>
      <c r="AO13">
        <v>4</v>
      </c>
      <c r="AP13" s="18"/>
      <c r="AQ13" s="18"/>
      <c r="AR13" s="18">
        <v>0</v>
      </c>
      <c r="AS13" s="18"/>
      <c r="AT13" s="18">
        <v>0</v>
      </c>
    </row>
    <row r="14" spans="1:46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U14" s="58">
        <v>44244</v>
      </c>
      <c r="V14" t="s">
        <v>272</v>
      </c>
      <c r="W14" s="18">
        <v>0</v>
      </c>
      <c r="X14" s="18"/>
      <c r="Y14" s="18"/>
      <c r="Z14" s="18"/>
      <c r="AA14" s="18"/>
      <c r="AB14" s="18">
        <v>0</v>
      </c>
      <c r="AN14">
        <v>2023</v>
      </c>
      <c r="AO14">
        <v>1</v>
      </c>
      <c r="AP14" s="18"/>
      <c r="AQ14" s="18"/>
      <c r="AR14" s="18">
        <v>4482.8</v>
      </c>
      <c r="AS14" s="18"/>
      <c r="AT14" s="18">
        <v>4482.8</v>
      </c>
    </row>
    <row r="15" spans="1:46" x14ac:dyDescent="0.35">
      <c r="A15" t="s">
        <v>64</v>
      </c>
      <c r="B15" s="18">
        <v>0</v>
      </c>
      <c r="C15" s="18"/>
      <c r="D15" s="18"/>
      <c r="E15" s="18">
        <v>0</v>
      </c>
      <c r="F15" s="18">
        <v>56209.599999999999</v>
      </c>
      <c r="G15" s="18">
        <v>56209.599999999999</v>
      </c>
      <c r="T15">
        <v>5</v>
      </c>
      <c r="U15" s="58">
        <v>44322</v>
      </c>
      <c r="V15" t="s">
        <v>343</v>
      </c>
      <c r="W15" s="18">
        <v>0</v>
      </c>
      <c r="X15" s="18"/>
      <c r="Y15" s="18"/>
      <c r="Z15" s="18"/>
      <c r="AA15" s="18"/>
      <c r="AB15" s="18">
        <v>0</v>
      </c>
      <c r="AO15">
        <v>2</v>
      </c>
      <c r="AP15" s="18"/>
      <c r="AQ15" s="18"/>
      <c r="AR15" s="18">
        <v>4632.8</v>
      </c>
      <c r="AS15" s="18"/>
      <c r="AT15" s="18">
        <v>4632.8</v>
      </c>
    </row>
    <row r="16" spans="1:46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U16" s="58">
        <v>44335</v>
      </c>
      <c r="V16" t="s">
        <v>346</v>
      </c>
      <c r="W16" s="18">
        <v>0</v>
      </c>
      <c r="X16" s="18"/>
      <c r="Y16" s="18"/>
      <c r="Z16" s="18"/>
      <c r="AA16" s="18"/>
      <c r="AB16" s="18">
        <v>0</v>
      </c>
      <c r="AO16">
        <v>3</v>
      </c>
      <c r="AP16" s="18"/>
      <c r="AQ16" s="18"/>
      <c r="AR16" s="18">
        <v>5616</v>
      </c>
      <c r="AS16" s="18"/>
      <c r="AT16" s="18">
        <v>5616</v>
      </c>
    </row>
    <row r="17" spans="1:46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U17" s="58">
        <v>44341</v>
      </c>
      <c r="V17" t="s">
        <v>348</v>
      </c>
      <c r="W17" s="18">
        <v>0</v>
      </c>
      <c r="X17" s="18"/>
      <c r="Y17" s="18"/>
      <c r="Z17" s="18"/>
      <c r="AA17" s="18"/>
      <c r="AB17" s="18">
        <v>0</v>
      </c>
      <c r="AM17" s="36" t="s">
        <v>138</v>
      </c>
      <c r="AN17" s="36"/>
      <c r="AO17" s="36"/>
      <c r="AP17" s="37"/>
      <c r="AQ17" s="37"/>
      <c r="AR17" s="37">
        <v>16691.8</v>
      </c>
      <c r="AS17" s="37"/>
      <c r="AT17" s="37">
        <v>16691.8</v>
      </c>
    </row>
    <row r="18" spans="1:46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T18">
        <v>9</v>
      </c>
      <c r="U18" s="58">
        <v>44440</v>
      </c>
      <c r="V18" t="s">
        <v>373</v>
      </c>
      <c r="W18" s="18">
        <v>0</v>
      </c>
      <c r="X18" s="18"/>
      <c r="Y18" s="18"/>
      <c r="Z18" s="18"/>
      <c r="AA18" s="18"/>
      <c r="AB18" s="18">
        <v>0</v>
      </c>
      <c r="AM18" t="s">
        <v>7</v>
      </c>
      <c r="AN18">
        <v>2022</v>
      </c>
      <c r="AO18">
        <v>3</v>
      </c>
      <c r="AP18" s="18">
        <v>0</v>
      </c>
      <c r="AQ18" s="18"/>
      <c r="AR18" s="18"/>
      <c r="AS18" s="18"/>
      <c r="AT18" s="18">
        <v>0</v>
      </c>
    </row>
    <row r="19" spans="1:46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V19" t="s">
        <v>374</v>
      </c>
      <c r="W19" s="18">
        <v>0</v>
      </c>
      <c r="X19" s="18"/>
      <c r="Y19" s="18"/>
      <c r="Z19" s="18"/>
      <c r="AA19" s="18"/>
      <c r="AB19" s="18">
        <v>0</v>
      </c>
      <c r="AO19">
        <v>6</v>
      </c>
      <c r="AP19" s="18">
        <v>0</v>
      </c>
      <c r="AQ19" s="18"/>
      <c r="AR19" s="18"/>
      <c r="AS19" s="18"/>
      <c r="AT19" s="18">
        <v>0</v>
      </c>
    </row>
    <row r="20" spans="1:46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U20" s="58">
        <v>44467</v>
      </c>
      <c r="V20" t="s">
        <v>385</v>
      </c>
      <c r="W20" s="18">
        <v>0</v>
      </c>
      <c r="X20" s="18"/>
      <c r="Y20" s="18"/>
      <c r="Z20" s="18"/>
      <c r="AA20" s="18"/>
      <c r="AB20" s="18">
        <v>0</v>
      </c>
      <c r="AO20">
        <v>7</v>
      </c>
      <c r="AP20" s="18">
        <v>0</v>
      </c>
      <c r="AQ20" s="18"/>
      <c r="AR20" s="18"/>
      <c r="AS20" s="18"/>
      <c r="AT20" s="18">
        <v>0</v>
      </c>
    </row>
    <row r="21" spans="1:46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T21">
        <v>10</v>
      </c>
      <c r="U21" s="58">
        <v>44484</v>
      </c>
      <c r="V21" t="s">
        <v>430</v>
      </c>
      <c r="W21" s="18">
        <v>0</v>
      </c>
      <c r="X21" s="18"/>
      <c r="Y21" s="18"/>
      <c r="Z21" s="18"/>
      <c r="AA21" s="18"/>
      <c r="AB21" s="18">
        <v>0</v>
      </c>
      <c r="AO21">
        <v>8</v>
      </c>
      <c r="AP21" s="18">
        <v>0</v>
      </c>
      <c r="AQ21" s="18"/>
      <c r="AR21" s="18"/>
      <c r="AS21" s="18"/>
      <c r="AT21" s="18">
        <v>0</v>
      </c>
    </row>
    <row r="22" spans="1:46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T22">
        <v>11</v>
      </c>
      <c r="U22" s="58">
        <v>44501</v>
      </c>
      <c r="V22" t="s">
        <v>462</v>
      </c>
      <c r="W22" s="18">
        <v>0</v>
      </c>
      <c r="X22" s="18"/>
      <c r="Y22" s="18"/>
      <c r="Z22" s="18"/>
      <c r="AA22" s="18"/>
      <c r="AB22" s="18">
        <v>0</v>
      </c>
      <c r="AO22">
        <v>9</v>
      </c>
      <c r="AP22" s="18">
        <v>0</v>
      </c>
      <c r="AQ22" s="18"/>
      <c r="AR22" s="18"/>
      <c r="AS22" s="18"/>
      <c r="AT22" s="18">
        <v>0</v>
      </c>
    </row>
    <row r="23" spans="1:46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R23" s="36" t="s">
        <v>136</v>
      </c>
      <c r="S23" s="36"/>
      <c r="T23" s="36"/>
      <c r="U23" s="36"/>
      <c r="V23" s="36"/>
      <c r="W23" s="37">
        <v>0</v>
      </c>
      <c r="X23" s="37"/>
      <c r="Y23" s="37"/>
      <c r="Z23" s="37"/>
      <c r="AA23" s="37"/>
      <c r="AB23" s="37">
        <v>0</v>
      </c>
      <c r="AO23">
        <v>10</v>
      </c>
      <c r="AP23" s="18">
        <v>0</v>
      </c>
      <c r="AQ23" s="18"/>
      <c r="AR23" s="18"/>
      <c r="AS23" s="18"/>
      <c r="AT23" s="18">
        <v>0</v>
      </c>
    </row>
    <row r="24" spans="1:46" x14ac:dyDescent="0.35">
      <c r="A24" t="s">
        <v>407</v>
      </c>
      <c r="B24" s="18">
        <v>10781.3</v>
      </c>
      <c r="C24" s="18"/>
      <c r="D24" s="18"/>
      <c r="E24" s="18"/>
      <c r="F24" s="18"/>
      <c r="G24" s="18">
        <v>10781.3</v>
      </c>
      <c r="R24" t="s">
        <v>47</v>
      </c>
      <c r="S24">
        <v>2020</v>
      </c>
      <c r="T24">
        <v>10</v>
      </c>
      <c r="U24" s="58">
        <v>44065</v>
      </c>
      <c r="V24" t="s">
        <v>49</v>
      </c>
      <c r="W24" s="18"/>
      <c r="X24" s="18"/>
      <c r="Y24" s="18">
        <v>0</v>
      </c>
      <c r="Z24" s="18"/>
      <c r="AA24" s="18"/>
      <c r="AB24" s="18">
        <v>0</v>
      </c>
      <c r="AO24">
        <v>11</v>
      </c>
      <c r="AP24" s="18">
        <v>0</v>
      </c>
      <c r="AQ24" s="18"/>
      <c r="AR24" s="18"/>
      <c r="AS24" s="18"/>
      <c r="AT24" s="18">
        <v>0</v>
      </c>
    </row>
    <row r="25" spans="1:46" x14ac:dyDescent="0.35">
      <c r="A25" t="s">
        <v>416</v>
      </c>
      <c r="B25" s="18">
        <v>406669.1</v>
      </c>
      <c r="C25" s="18"/>
      <c r="D25" s="18"/>
      <c r="E25" s="18"/>
      <c r="F25" s="18"/>
      <c r="G25" s="18">
        <v>406669.1</v>
      </c>
      <c r="T25">
        <v>12</v>
      </c>
      <c r="U25" s="58">
        <v>44118</v>
      </c>
      <c r="V25" t="s">
        <v>121</v>
      </c>
      <c r="W25" s="18"/>
      <c r="X25" s="18"/>
      <c r="Y25" s="18">
        <v>0</v>
      </c>
      <c r="Z25" s="18"/>
      <c r="AA25" s="18"/>
      <c r="AB25" s="18">
        <v>0</v>
      </c>
      <c r="AO25">
        <v>12</v>
      </c>
      <c r="AP25" s="18">
        <v>0</v>
      </c>
      <c r="AQ25" s="18"/>
      <c r="AR25" s="18"/>
      <c r="AS25" s="18"/>
      <c r="AT25" s="18">
        <v>0</v>
      </c>
    </row>
    <row r="26" spans="1:46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U26" s="58">
        <v>44123</v>
      </c>
      <c r="V26" t="s">
        <v>121</v>
      </c>
      <c r="W26" s="18"/>
      <c r="X26" s="18"/>
      <c r="Y26" s="18">
        <v>0</v>
      </c>
      <c r="Z26" s="18"/>
      <c r="AA26" s="18"/>
      <c r="AB26" s="18">
        <v>0</v>
      </c>
      <c r="AO26">
        <v>4</v>
      </c>
      <c r="AP26" s="18">
        <v>0</v>
      </c>
      <c r="AQ26" s="18"/>
      <c r="AR26" s="18"/>
      <c r="AS26" s="18"/>
      <c r="AT26" s="18">
        <v>0</v>
      </c>
    </row>
    <row r="27" spans="1:46" x14ac:dyDescent="0.35">
      <c r="A27" t="s">
        <v>499</v>
      </c>
      <c r="B27" s="18">
        <v>25730.5</v>
      </c>
      <c r="C27" s="18"/>
      <c r="D27" s="18"/>
      <c r="E27" s="18"/>
      <c r="F27" s="18"/>
      <c r="G27" s="18">
        <v>25730.5</v>
      </c>
      <c r="R27" s="36" t="s">
        <v>137</v>
      </c>
      <c r="S27" s="36"/>
      <c r="T27" s="36"/>
      <c r="U27" s="36"/>
      <c r="V27" s="36"/>
      <c r="W27" s="37"/>
      <c r="X27" s="37"/>
      <c r="Y27" s="37">
        <v>0</v>
      </c>
      <c r="Z27" s="37"/>
      <c r="AA27" s="37"/>
      <c r="AB27" s="37">
        <v>0</v>
      </c>
      <c r="AN27">
        <v>2023</v>
      </c>
      <c r="AO27">
        <v>1</v>
      </c>
      <c r="AP27" s="18">
        <v>0</v>
      </c>
      <c r="AQ27" s="18"/>
      <c r="AR27" s="18"/>
      <c r="AS27" s="18"/>
      <c r="AT27" s="18">
        <v>0</v>
      </c>
    </row>
    <row r="28" spans="1:46" x14ac:dyDescent="0.35">
      <c r="A28" t="s">
        <v>646</v>
      </c>
      <c r="B28" s="18">
        <v>4054</v>
      </c>
      <c r="C28" s="18"/>
      <c r="D28" s="18"/>
      <c r="E28" s="18"/>
      <c r="F28" s="18"/>
      <c r="G28" s="18">
        <v>4054</v>
      </c>
      <c r="R28" t="s">
        <v>60</v>
      </c>
      <c r="S28">
        <v>2020</v>
      </c>
      <c r="T28">
        <v>10</v>
      </c>
      <c r="U28" s="58">
        <v>44068</v>
      </c>
      <c r="V28" t="s">
        <v>57</v>
      </c>
      <c r="W28" s="18"/>
      <c r="X28" s="18"/>
      <c r="Y28" s="18">
        <v>0</v>
      </c>
      <c r="Z28" s="18"/>
      <c r="AA28" s="18"/>
      <c r="AB28" s="18">
        <v>0</v>
      </c>
      <c r="AM28" s="36" t="s">
        <v>139</v>
      </c>
      <c r="AN28" s="36"/>
      <c r="AO28" s="36"/>
      <c r="AP28" s="37">
        <v>0</v>
      </c>
      <c r="AQ28" s="37"/>
      <c r="AR28" s="37"/>
      <c r="AS28" s="37"/>
      <c r="AT28" s="37">
        <v>0</v>
      </c>
    </row>
    <row r="29" spans="1:46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S29">
        <v>2021</v>
      </c>
      <c r="T29">
        <v>1</v>
      </c>
      <c r="U29" s="58">
        <v>44146</v>
      </c>
      <c r="V29" t="s">
        <v>160</v>
      </c>
      <c r="W29" s="18"/>
      <c r="X29" s="18"/>
      <c r="Y29" s="18">
        <v>0</v>
      </c>
      <c r="Z29" s="18"/>
      <c r="AA29" s="18"/>
      <c r="AB29" s="18">
        <v>0</v>
      </c>
      <c r="AM29" t="s">
        <v>20</v>
      </c>
      <c r="AN29">
        <v>2022</v>
      </c>
      <c r="AO29">
        <v>1</v>
      </c>
      <c r="AP29" s="18"/>
      <c r="AQ29" s="18">
        <v>0</v>
      </c>
      <c r="AR29" s="18"/>
      <c r="AS29" s="18"/>
      <c r="AT29" s="18">
        <v>0</v>
      </c>
    </row>
    <row r="30" spans="1:46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U30" s="58">
        <v>44163</v>
      </c>
      <c r="V30" t="s">
        <v>187</v>
      </c>
      <c r="W30" s="18"/>
      <c r="X30" s="18"/>
      <c r="Y30" s="18">
        <v>0</v>
      </c>
      <c r="Z30" s="18"/>
      <c r="AA30" s="18"/>
      <c r="AB30" s="18">
        <v>0</v>
      </c>
      <c r="AO30">
        <v>2</v>
      </c>
      <c r="AP30" s="18"/>
      <c r="AQ30" s="18">
        <v>0</v>
      </c>
      <c r="AR30" s="18"/>
      <c r="AS30" s="18"/>
      <c r="AT30" s="18">
        <v>0</v>
      </c>
    </row>
    <row r="31" spans="1:46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T31">
        <v>5</v>
      </c>
      <c r="U31" s="58">
        <v>44266</v>
      </c>
      <c r="V31" t="s">
        <v>322</v>
      </c>
      <c r="W31" s="18"/>
      <c r="X31" s="18"/>
      <c r="Y31" s="18">
        <v>0</v>
      </c>
      <c r="Z31" s="18"/>
      <c r="AA31" s="18"/>
      <c r="AB31" s="18">
        <v>0</v>
      </c>
      <c r="AO31">
        <v>5</v>
      </c>
      <c r="AP31" s="18"/>
      <c r="AQ31" s="18">
        <v>0</v>
      </c>
      <c r="AR31" s="18"/>
      <c r="AS31" s="18"/>
      <c r="AT31" s="18">
        <v>0</v>
      </c>
    </row>
    <row r="32" spans="1:46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U32" s="58">
        <v>44279</v>
      </c>
      <c r="V32" t="s">
        <v>325</v>
      </c>
      <c r="W32" s="18"/>
      <c r="X32" s="18"/>
      <c r="Y32" s="18">
        <v>0</v>
      </c>
      <c r="Z32" s="18"/>
      <c r="AA32" s="18"/>
      <c r="AB32" s="18">
        <v>0</v>
      </c>
      <c r="AO32">
        <v>6</v>
      </c>
      <c r="AP32" s="18"/>
      <c r="AQ32" s="18">
        <v>0</v>
      </c>
      <c r="AR32" s="18"/>
      <c r="AS32" s="18"/>
      <c r="AT32" s="18">
        <v>0</v>
      </c>
    </row>
    <row r="33" spans="1:46" x14ac:dyDescent="0.35">
      <c r="A33" t="s">
        <v>868</v>
      </c>
      <c r="B33" s="18">
        <v>15624.3</v>
      </c>
      <c r="C33" s="18"/>
      <c r="D33" s="18"/>
      <c r="E33" s="18"/>
      <c r="F33" s="18"/>
      <c r="G33" s="18">
        <v>15624.3</v>
      </c>
      <c r="T33">
        <v>6</v>
      </c>
      <c r="U33" s="58">
        <v>44313</v>
      </c>
      <c r="V33" t="s">
        <v>334</v>
      </c>
      <c r="W33" s="18"/>
      <c r="X33" s="18"/>
      <c r="Y33" s="18">
        <v>0</v>
      </c>
      <c r="Z33" s="18"/>
      <c r="AA33" s="18"/>
      <c r="AB33" s="18">
        <v>0</v>
      </c>
      <c r="AO33">
        <v>9</v>
      </c>
      <c r="AP33" s="18"/>
      <c r="AQ33" s="18">
        <v>0</v>
      </c>
      <c r="AR33" s="18"/>
      <c r="AS33" s="18"/>
      <c r="AT33" s="18">
        <v>0</v>
      </c>
    </row>
    <row r="34" spans="1:46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U34" s="58">
        <v>44348</v>
      </c>
      <c r="V34" t="s">
        <v>362</v>
      </c>
      <c r="W34" s="18"/>
      <c r="X34" s="18"/>
      <c r="Y34" s="18">
        <v>0</v>
      </c>
      <c r="Z34" s="18"/>
      <c r="AA34" s="18"/>
      <c r="AB34" s="18">
        <v>0</v>
      </c>
      <c r="AO34">
        <v>11</v>
      </c>
      <c r="AP34" s="18"/>
      <c r="AQ34" s="18">
        <v>0</v>
      </c>
      <c r="AR34" s="18"/>
      <c r="AS34" s="18"/>
      <c r="AT34" s="18">
        <v>0</v>
      </c>
    </row>
    <row r="35" spans="1:46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V35" t="s">
        <v>363</v>
      </c>
      <c r="W35" s="18"/>
      <c r="X35" s="18"/>
      <c r="Y35" s="18">
        <v>0</v>
      </c>
      <c r="Z35" s="18"/>
      <c r="AA35" s="18"/>
      <c r="AB35" s="18">
        <v>0</v>
      </c>
      <c r="AO35">
        <v>4</v>
      </c>
      <c r="AP35" s="18"/>
      <c r="AQ35" s="18">
        <v>0</v>
      </c>
      <c r="AR35" s="18"/>
      <c r="AS35" s="18"/>
      <c r="AT35" s="18">
        <v>0</v>
      </c>
    </row>
    <row r="36" spans="1:46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T36">
        <v>12</v>
      </c>
      <c r="U36" s="58">
        <v>44483</v>
      </c>
      <c r="V36" t="s">
        <v>425</v>
      </c>
      <c r="W36" s="18"/>
      <c r="X36" s="18"/>
      <c r="Y36" s="18">
        <v>0</v>
      </c>
      <c r="Z36" s="18"/>
      <c r="AA36" s="18"/>
      <c r="AB36" s="18">
        <v>0</v>
      </c>
      <c r="AN36">
        <v>2023</v>
      </c>
      <c r="AO36">
        <v>1</v>
      </c>
      <c r="AP36" s="18"/>
      <c r="AQ36" s="18">
        <v>0</v>
      </c>
      <c r="AR36" s="18"/>
      <c r="AS36" s="18"/>
      <c r="AT36" s="18">
        <v>0</v>
      </c>
    </row>
    <row r="37" spans="1:46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S37">
        <v>2022</v>
      </c>
      <c r="T37">
        <v>6</v>
      </c>
      <c r="U37" s="58">
        <v>44660</v>
      </c>
      <c r="V37" t="s">
        <v>697</v>
      </c>
      <c r="W37" s="18"/>
      <c r="X37" s="18"/>
      <c r="Y37" s="18">
        <v>0</v>
      </c>
      <c r="Z37" s="18"/>
      <c r="AA37" s="18"/>
      <c r="AB37" s="18">
        <v>0</v>
      </c>
      <c r="AM37" s="36" t="s">
        <v>140</v>
      </c>
      <c r="AN37" s="36"/>
      <c r="AO37" s="36"/>
      <c r="AP37" s="37"/>
      <c r="AQ37" s="37">
        <v>0</v>
      </c>
      <c r="AR37" s="37"/>
      <c r="AS37" s="37"/>
      <c r="AT37" s="37">
        <v>0</v>
      </c>
    </row>
    <row r="38" spans="1:46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T38">
        <v>7</v>
      </c>
      <c r="U38" s="58">
        <v>44691</v>
      </c>
      <c r="V38" t="s">
        <v>774</v>
      </c>
      <c r="W38" s="18"/>
      <c r="X38" s="18"/>
      <c r="Y38" s="18">
        <v>0</v>
      </c>
      <c r="Z38" s="18"/>
      <c r="AA38" s="18"/>
      <c r="AB38" s="18">
        <v>0</v>
      </c>
      <c r="AM38" t="s">
        <v>43</v>
      </c>
      <c r="AN38">
        <v>2022</v>
      </c>
      <c r="AO38">
        <v>1</v>
      </c>
      <c r="AP38" s="18">
        <v>0</v>
      </c>
      <c r="AQ38" s="18"/>
      <c r="AR38" s="18"/>
      <c r="AS38" s="18"/>
      <c r="AT38" s="18">
        <v>0</v>
      </c>
    </row>
    <row r="39" spans="1:46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T39">
        <v>8</v>
      </c>
      <c r="U39" s="58">
        <v>44726</v>
      </c>
      <c r="V39" t="s">
        <v>845</v>
      </c>
      <c r="W39" s="18"/>
      <c r="X39" s="18"/>
      <c r="Y39" s="18">
        <v>0</v>
      </c>
      <c r="Z39" s="18"/>
      <c r="AA39" s="18"/>
      <c r="AB39" s="18">
        <v>0</v>
      </c>
      <c r="AO39">
        <v>2</v>
      </c>
      <c r="AP39" s="18">
        <v>0</v>
      </c>
      <c r="AQ39" s="18"/>
      <c r="AR39" s="18"/>
      <c r="AS39" s="18"/>
      <c r="AT39" s="18">
        <v>0</v>
      </c>
    </row>
    <row r="40" spans="1:46" x14ac:dyDescent="0.35">
      <c r="A40" t="s">
        <v>1206</v>
      </c>
      <c r="B40" s="18">
        <v>0</v>
      </c>
      <c r="C40" s="18"/>
      <c r="D40" s="18"/>
      <c r="E40" s="18"/>
      <c r="F40" s="18"/>
      <c r="G40" s="18">
        <v>0</v>
      </c>
      <c r="U40" s="58">
        <v>44743</v>
      </c>
      <c r="V40" t="s">
        <v>865</v>
      </c>
      <c r="W40" s="18"/>
      <c r="X40" s="18"/>
      <c r="Y40" s="18">
        <v>0</v>
      </c>
      <c r="Z40" s="18"/>
      <c r="AA40" s="18"/>
      <c r="AB40" s="18">
        <v>0</v>
      </c>
      <c r="AO40">
        <v>3</v>
      </c>
      <c r="AP40" s="18">
        <v>0</v>
      </c>
      <c r="AQ40" s="18"/>
      <c r="AR40" s="18"/>
      <c r="AS40" s="18"/>
      <c r="AT40" s="18">
        <v>0</v>
      </c>
    </row>
    <row r="41" spans="1:46" x14ac:dyDescent="0.35">
      <c r="A41" t="s">
        <v>1267</v>
      </c>
      <c r="B41" s="18">
        <v>0</v>
      </c>
      <c r="C41" s="18"/>
      <c r="D41" s="18"/>
      <c r="E41" s="18"/>
      <c r="F41" s="18"/>
      <c r="G41" s="18">
        <v>0</v>
      </c>
      <c r="T41">
        <v>9</v>
      </c>
      <c r="U41" s="58">
        <v>44771</v>
      </c>
      <c r="V41" t="s">
        <v>882</v>
      </c>
      <c r="W41" s="18"/>
      <c r="X41" s="18"/>
      <c r="Y41" s="18">
        <v>0</v>
      </c>
      <c r="Z41" s="18"/>
      <c r="AA41" s="18"/>
      <c r="AB41" s="18">
        <v>0</v>
      </c>
      <c r="AO41">
        <v>5</v>
      </c>
      <c r="AP41" s="18">
        <v>0</v>
      </c>
      <c r="AQ41" s="18"/>
      <c r="AR41" s="18"/>
      <c r="AS41" s="18"/>
      <c r="AT41" s="18">
        <v>0</v>
      </c>
    </row>
    <row r="42" spans="1:46" x14ac:dyDescent="0.35">
      <c r="A42" t="s">
        <v>135</v>
      </c>
      <c r="B42" s="18">
        <v>464479.19999999995</v>
      </c>
      <c r="C42" s="18">
        <v>0</v>
      </c>
      <c r="D42" s="18">
        <v>16691.8</v>
      </c>
      <c r="E42" s="18">
        <v>0</v>
      </c>
      <c r="F42" s="18">
        <v>56209.599999999999</v>
      </c>
      <c r="G42" s="18">
        <v>537380.6</v>
      </c>
      <c r="T42">
        <v>10</v>
      </c>
      <c r="U42" s="58">
        <v>44796</v>
      </c>
      <c r="V42" t="s">
        <v>920</v>
      </c>
      <c r="W42" s="18"/>
      <c r="X42" s="18"/>
      <c r="Y42" s="18">
        <v>0</v>
      </c>
      <c r="Z42" s="18"/>
      <c r="AA42" s="18"/>
      <c r="AB42" s="18">
        <v>0</v>
      </c>
      <c r="AO42">
        <v>6</v>
      </c>
      <c r="AP42" s="18">
        <v>0</v>
      </c>
      <c r="AQ42" s="18"/>
      <c r="AR42" s="18"/>
      <c r="AS42" s="18"/>
      <c r="AT42" s="18">
        <v>0</v>
      </c>
    </row>
    <row r="43" spans="1:46" x14ac:dyDescent="0.35">
      <c r="T43">
        <v>11</v>
      </c>
      <c r="U43" t="s">
        <v>935</v>
      </c>
      <c r="V43" t="s">
        <v>934</v>
      </c>
      <c r="W43" s="18"/>
      <c r="X43" s="18"/>
      <c r="Y43" s="18">
        <v>0</v>
      </c>
      <c r="Z43" s="18"/>
      <c r="AA43" s="18"/>
      <c r="AB43" s="18">
        <v>0</v>
      </c>
      <c r="AO43">
        <v>10</v>
      </c>
      <c r="AP43" s="18">
        <v>0</v>
      </c>
      <c r="AQ43" s="18"/>
      <c r="AR43" s="18"/>
      <c r="AS43" s="18"/>
      <c r="AT43" s="18">
        <v>0</v>
      </c>
    </row>
    <row r="44" spans="1:46" x14ac:dyDescent="0.35">
      <c r="T44">
        <v>12</v>
      </c>
      <c r="U44" s="58">
        <v>44852</v>
      </c>
      <c r="V44" t="s">
        <v>1015</v>
      </c>
      <c r="W44" s="18"/>
      <c r="X44" s="18"/>
      <c r="Y44" s="18">
        <v>1960.2</v>
      </c>
      <c r="Z44" s="18"/>
      <c r="AA44" s="18"/>
      <c r="AB44" s="18">
        <v>1960.2</v>
      </c>
      <c r="AM44" s="36" t="s">
        <v>141</v>
      </c>
      <c r="AN44" s="36"/>
      <c r="AO44" s="36"/>
      <c r="AP44" s="37">
        <v>0</v>
      </c>
      <c r="AQ44" s="37"/>
      <c r="AR44" s="37"/>
      <c r="AS44" s="37"/>
      <c r="AT44" s="37">
        <v>0</v>
      </c>
    </row>
    <row r="45" spans="1:46" x14ac:dyDescent="0.35">
      <c r="T45">
        <v>4</v>
      </c>
      <c r="U45" s="58">
        <v>44610</v>
      </c>
      <c r="V45" t="s">
        <v>613</v>
      </c>
      <c r="W45" s="18"/>
      <c r="X45" s="18"/>
      <c r="Y45" s="18">
        <v>0</v>
      </c>
      <c r="Z45" s="18"/>
      <c r="AA45" s="18"/>
      <c r="AB45" s="18">
        <v>0</v>
      </c>
      <c r="AM45" t="s">
        <v>23</v>
      </c>
      <c r="AN45">
        <v>2022</v>
      </c>
      <c r="AO45">
        <v>1</v>
      </c>
      <c r="AP45" s="18"/>
      <c r="AQ45" s="18"/>
      <c r="AR45" s="18"/>
      <c r="AS45" s="18">
        <v>0</v>
      </c>
      <c r="AT45" s="18">
        <v>0</v>
      </c>
    </row>
    <row r="46" spans="1:46" x14ac:dyDescent="0.35">
      <c r="S46">
        <v>2023</v>
      </c>
      <c r="T46">
        <v>1</v>
      </c>
      <c r="U46" s="58">
        <v>44868</v>
      </c>
      <c r="V46" t="s">
        <v>1057</v>
      </c>
      <c r="W46" s="18"/>
      <c r="X46" s="18"/>
      <c r="Y46" s="18">
        <v>4482.8</v>
      </c>
      <c r="Z46" s="18"/>
      <c r="AA46" s="18"/>
      <c r="AB46" s="18">
        <v>4482.8</v>
      </c>
      <c r="AO46">
        <v>5</v>
      </c>
      <c r="AP46" s="18"/>
      <c r="AQ46" s="18"/>
      <c r="AR46" s="18"/>
      <c r="AS46" s="18">
        <v>0</v>
      </c>
      <c r="AT46" s="18">
        <v>0</v>
      </c>
    </row>
    <row r="47" spans="1:46" x14ac:dyDescent="0.35">
      <c r="T47">
        <v>2</v>
      </c>
      <c r="U47" s="58">
        <v>44898</v>
      </c>
      <c r="V47" t="s">
        <v>1122</v>
      </c>
      <c r="W47" s="18"/>
      <c r="X47" s="18"/>
      <c r="Y47" s="18">
        <v>4632.8</v>
      </c>
      <c r="Z47" s="18"/>
      <c r="AA47" s="18"/>
      <c r="AB47" s="18">
        <v>4632.8</v>
      </c>
      <c r="AO47">
        <v>6</v>
      </c>
      <c r="AP47" s="18"/>
      <c r="AQ47" s="18"/>
      <c r="AR47" s="18"/>
      <c r="AS47" s="18">
        <v>0</v>
      </c>
      <c r="AT47" s="18">
        <v>0</v>
      </c>
    </row>
    <row r="48" spans="1:46" x14ac:dyDescent="0.35">
      <c r="T48">
        <v>3</v>
      </c>
      <c r="U48" s="58">
        <v>44953</v>
      </c>
      <c r="V48" t="s">
        <v>1205</v>
      </c>
      <c r="W48" s="18"/>
      <c r="X48" s="18"/>
      <c r="Y48" s="18">
        <v>5616</v>
      </c>
      <c r="Z48" s="18"/>
      <c r="AA48" s="18"/>
      <c r="AB48" s="18">
        <v>5616</v>
      </c>
      <c r="AO48">
        <v>8</v>
      </c>
      <c r="AP48" s="18"/>
      <c r="AQ48" s="18"/>
      <c r="AR48" s="18"/>
      <c r="AS48" s="18">
        <v>0</v>
      </c>
      <c r="AT48" s="18">
        <v>0</v>
      </c>
    </row>
    <row r="49" spans="18:46" x14ac:dyDescent="0.35">
      <c r="R49" s="36" t="s">
        <v>138</v>
      </c>
      <c r="S49" s="36"/>
      <c r="T49" s="36"/>
      <c r="U49" s="36"/>
      <c r="V49" s="36"/>
      <c r="W49" s="37"/>
      <c r="X49" s="37"/>
      <c r="Y49" s="37">
        <v>16691.8</v>
      </c>
      <c r="Z49" s="37"/>
      <c r="AA49" s="37"/>
      <c r="AB49" s="37">
        <v>16691.8</v>
      </c>
      <c r="AO49">
        <v>9</v>
      </c>
      <c r="AP49" s="18"/>
      <c r="AQ49" s="18"/>
      <c r="AR49" s="18"/>
      <c r="AS49" s="18">
        <v>0</v>
      </c>
      <c r="AT49" s="18">
        <v>0</v>
      </c>
    </row>
    <row r="50" spans="18:46" x14ac:dyDescent="0.35">
      <c r="R50" t="s">
        <v>7</v>
      </c>
      <c r="S50">
        <v>2020</v>
      </c>
      <c r="T50">
        <v>6</v>
      </c>
      <c r="U50" s="58">
        <v>43984</v>
      </c>
      <c r="V50" t="s">
        <v>10</v>
      </c>
      <c r="W50" s="18">
        <v>0</v>
      </c>
      <c r="X50" s="18"/>
      <c r="Y50" s="18"/>
      <c r="Z50" s="18"/>
      <c r="AA50" s="18"/>
      <c r="AB50" s="18">
        <v>0</v>
      </c>
      <c r="AO50">
        <v>12</v>
      </c>
      <c r="AP50" s="18"/>
      <c r="AQ50" s="18"/>
      <c r="AR50" s="18"/>
      <c r="AS50" s="18">
        <v>0</v>
      </c>
      <c r="AT50" s="18">
        <v>0</v>
      </c>
    </row>
    <row r="51" spans="18:46" x14ac:dyDescent="0.35">
      <c r="U51" s="58">
        <v>43999</v>
      </c>
      <c r="V51" t="s">
        <v>12</v>
      </c>
      <c r="W51" s="18">
        <v>0</v>
      </c>
      <c r="X51" s="18"/>
      <c r="Y51" s="18"/>
      <c r="Z51" s="18"/>
      <c r="AA51" s="18"/>
      <c r="AB51" s="18">
        <v>0</v>
      </c>
      <c r="AO51">
        <v>4</v>
      </c>
      <c r="AP51" s="18"/>
      <c r="AQ51" s="18"/>
      <c r="AR51" s="18"/>
      <c r="AS51" s="18">
        <v>0</v>
      </c>
      <c r="AT51" s="18">
        <v>0</v>
      </c>
    </row>
    <row r="52" spans="18:46" x14ac:dyDescent="0.35">
      <c r="T52">
        <v>7</v>
      </c>
      <c r="U52" s="58">
        <v>44027</v>
      </c>
      <c r="V52" t="s">
        <v>27</v>
      </c>
      <c r="W52" s="18">
        <v>0</v>
      </c>
      <c r="X52" s="18"/>
      <c r="Y52" s="18"/>
      <c r="Z52" s="18"/>
      <c r="AA52" s="18"/>
      <c r="AB52" s="18">
        <v>0</v>
      </c>
      <c r="AN52">
        <v>2023</v>
      </c>
      <c r="AO52">
        <v>2</v>
      </c>
      <c r="AP52" s="18">
        <v>1620</v>
      </c>
      <c r="AQ52" s="18"/>
      <c r="AR52" s="18"/>
      <c r="AS52" s="18">
        <v>0</v>
      </c>
      <c r="AT52" s="18">
        <v>1620</v>
      </c>
    </row>
    <row r="53" spans="18:46" x14ac:dyDescent="0.35">
      <c r="T53">
        <v>8</v>
      </c>
      <c r="U53" s="58">
        <v>44055</v>
      </c>
      <c r="V53" t="s">
        <v>37</v>
      </c>
      <c r="W53" s="18">
        <v>0</v>
      </c>
      <c r="X53" s="18"/>
      <c r="Y53" s="18"/>
      <c r="Z53" s="18"/>
      <c r="AA53" s="18"/>
      <c r="AB53" s="18">
        <v>0</v>
      </c>
      <c r="AO53">
        <v>3</v>
      </c>
      <c r="AP53" s="18"/>
      <c r="AQ53" s="18"/>
      <c r="AR53" s="18"/>
      <c r="AS53" s="18">
        <v>0</v>
      </c>
      <c r="AT53" s="18">
        <v>0</v>
      </c>
    </row>
    <row r="54" spans="18:46" x14ac:dyDescent="0.35">
      <c r="U54" s="58">
        <v>44056</v>
      </c>
      <c r="V54" t="s">
        <v>38</v>
      </c>
      <c r="W54" s="18">
        <v>0</v>
      </c>
      <c r="X54" s="18"/>
      <c r="Y54" s="18"/>
      <c r="Z54" s="18"/>
      <c r="AA54" s="18"/>
      <c r="AB54" s="18">
        <v>0</v>
      </c>
      <c r="AM54" s="36" t="s">
        <v>142</v>
      </c>
      <c r="AN54" s="36"/>
      <c r="AO54" s="36"/>
      <c r="AP54" s="37">
        <v>1620</v>
      </c>
      <c r="AQ54" s="37"/>
      <c r="AR54" s="37"/>
      <c r="AS54" s="37">
        <v>0</v>
      </c>
      <c r="AT54" s="37">
        <v>1620</v>
      </c>
    </row>
    <row r="55" spans="18:46" x14ac:dyDescent="0.35">
      <c r="U55" s="58">
        <v>44068</v>
      </c>
      <c r="V55" t="s">
        <v>58</v>
      </c>
      <c r="W55" s="18">
        <v>0</v>
      </c>
      <c r="X55" s="18"/>
      <c r="Y55" s="18"/>
      <c r="Z55" s="18"/>
      <c r="AA55" s="18"/>
      <c r="AB55" s="18">
        <v>0</v>
      </c>
      <c r="AM55" t="s">
        <v>64</v>
      </c>
      <c r="AN55">
        <v>2022</v>
      </c>
      <c r="AO55">
        <v>1</v>
      </c>
      <c r="AP55" s="18"/>
      <c r="AQ55" s="18"/>
      <c r="AR55" s="18"/>
      <c r="AS55" s="18">
        <v>0</v>
      </c>
      <c r="AT55" s="18">
        <v>0</v>
      </c>
    </row>
    <row r="56" spans="18:46" x14ac:dyDescent="0.35">
      <c r="T56">
        <v>9</v>
      </c>
      <c r="U56" s="58">
        <v>44076</v>
      </c>
      <c r="V56" t="s">
        <v>70</v>
      </c>
      <c r="W56" s="18">
        <v>0</v>
      </c>
      <c r="X56" s="18"/>
      <c r="Y56" s="18"/>
      <c r="Z56" s="18"/>
      <c r="AA56" s="18"/>
      <c r="AB56" s="18">
        <v>0</v>
      </c>
      <c r="AO56">
        <v>2</v>
      </c>
      <c r="AP56" s="18"/>
      <c r="AQ56" s="18"/>
      <c r="AR56" s="18"/>
      <c r="AS56" s="18">
        <v>0</v>
      </c>
      <c r="AT56" s="18">
        <v>0</v>
      </c>
    </row>
    <row r="57" spans="18:46" x14ac:dyDescent="0.35">
      <c r="U57" s="58">
        <v>44079</v>
      </c>
      <c r="V57" t="s">
        <v>95</v>
      </c>
      <c r="W57" s="18">
        <v>0</v>
      </c>
      <c r="X57" s="18"/>
      <c r="Y57" s="18"/>
      <c r="Z57" s="18"/>
      <c r="AA57" s="18"/>
      <c r="AB57" s="18">
        <v>0</v>
      </c>
      <c r="AO57">
        <v>3</v>
      </c>
      <c r="AP57" s="18"/>
      <c r="AQ57" s="18"/>
      <c r="AR57" s="18"/>
      <c r="AS57" s="18">
        <v>0</v>
      </c>
      <c r="AT57" s="18">
        <v>0</v>
      </c>
    </row>
    <row r="58" spans="18:46" x14ac:dyDescent="0.35">
      <c r="U58" s="58">
        <v>44091</v>
      </c>
      <c r="V58" t="s">
        <v>104</v>
      </c>
      <c r="W58" s="18">
        <v>0</v>
      </c>
      <c r="X58" s="18"/>
      <c r="Y58" s="18"/>
      <c r="Z58" s="18"/>
      <c r="AA58" s="18"/>
      <c r="AB58" s="18">
        <v>0</v>
      </c>
      <c r="AO58">
        <v>5</v>
      </c>
      <c r="AP58" s="18"/>
      <c r="AQ58" s="18"/>
      <c r="AR58" s="18"/>
      <c r="AS58" s="18">
        <v>0</v>
      </c>
      <c r="AT58" s="18">
        <v>0</v>
      </c>
    </row>
    <row r="59" spans="18:46" x14ac:dyDescent="0.35">
      <c r="U59" s="58">
        <v>44097</v>
      </c>
      <c r="V59" t="s">
        <v>107</v>
      </c>
      <c r="W59" s="18">
        <v>0</v>
      </c>
      <c r="X59" s="18"/>
      <c r="Y59" s="18"/>
      <c r="Z59" s="18"/>
      <c r="AA59" s="18"/>
      <c r="AB59" s="18">
        <v>0</v>
      </c>
      <c r="AO59">
        <v>6</v>
      </c>
      <c r="AP59" s="18"/>
      <c r="AQ59" s="18"/>
      <c r="AR59" s="18"/>
      <c r="AS59" s="18">
        <v>0</v>
      </c>
      <c r="AT59" s="18">
        <v>0</v>
      </c>
    </row>
    <row r="60" spans="18:46" x14ac:dyDescent="0.35">
      <c r="U60" s="58">
        <v>44100</v>
      </c>
      <c r="V60" t="s">
        <v>109</v>
      </c>
      <c r="W60" s="18">
        <v>0</v>
      </c>
      <c r="X60" s="18"/>
      <c r="Y60" s="18"/>
      <c r="Z60" s="18"/>
      <c r="AA60" s="18"/>
      <c r="AB60" s="18">
        <v>0</v>
      </c>
      <c r="AO60">
        <v>7</v>
      </c>
      <c r="AP60" s="18"/>
      <c r="AQ60" s="18"/>
      <c r="AR60" s="18"/>
      <c r="AS60" s="18">
        <v>0</v>
      </c>
      <c r="AT60" s="18">
        <v>0</v>
      </c>
    </row>
    <row r="61" spans="18:46" x14ac:dyDescent="0.35">
      <c r="T61">
        <v>10</v>
      </c>
      <c r="U61" s="58">
        <v>44116</v>
      </c>
      <c r="V61" t="s">
        <v>120</v>
      </c>
      <c r="W61" s="18">
        <v>0</v>
      </c>
      <c r="X61" s="18"/>
      <c r="Y61" s="18"/>
      <c r="Z61" s="18"/>
      <c r="AA61" s="18"/>
      <c r="AB61" s="18">
        <v>0</v>
      </c>
      <c r="AO61">
        <v>8</v>
      </c>
      <c r="AP61" s="18"/>
      <c r="AQ61" s="18"/>
      <c r="AR61" s="18"/>
      <c r="AS61" s="18">
        <v>0</v>
      </c>
      <c r="AT61" s="18">
        <v>0</v>
      </c>
    </row>
    <row r="62" spans="18:46" x14ac:dyDescent="0.35">
      <c r="U62" s="58">
        <v>44123</v>
      </c>
      <c r="V62" t="s">
        <v>126</v>
      </c>
      <c r="W62" s="18">
        <v>0</v>
      </c>
      <c r="X62" s="18"/>
      <c r="Y62" s="18"/>
      <c r="Z62" s="18"/>
      <c r="AA62" s="18"/>
      <c r="AB62" s="18">
        <v>0</v>
      </c>
      <c r="AO62">
        <v>9</v>
      </c>
      <c r="AP62" s="18"/>
      <c r="AQ62" s="18"/>
      <c r="AR62" s="18"/>
      <c r="AS62" s="18">
        <v>0</v>
      </c>
      <c r="AT62" s="18">
        <v>0</v>
      </c>
    </row>
    <row r="63" spans="18:46" x14ac:dyDescent="0.35">
      <c r="U63" s="58">
        <v>44135</v>
      </c>
      <c r="V63" t="s">
        <v>152</v>
      </c>
      <c r="W63" s="18">
        <v>0</v>
      </c>
      <c r="X63" s="18"/>
      <c r="Y63" s="18"/>
      <c r="Z63" s="18"/>
      <c r="AA63" s="18"/>
      <c r="AB63" s="18">
        <v>0</v>
      </c>
      <c r="AO63">
        <v>10</v>
      </c>
      <c r="AP63" s="18"/>
      <c r="AQ63" s="18"/>
      <c r="AR63" s="18"/>
      <c r="AS63" s="18">
        <v>0</v>
      </c>
      <c r="AT63" s="18">
        <v>0</v>
      </c>
    </row>
    <row r="64" spans="18:46" x14ac:dyDescent="0.35">
      <c r="T64">
        <v>11</v>
      </c>
      <c r="U64" s="58">
        <v>44145</v>
      </c>
      <c r="V64" t="s">
        <v>158</v>
      </c>
      <c r="W64" s="18">
        <v>0</v>
      </c>
      <c r="X64" s="18"/>
      <c r="Y64" s="18"/>
      <c r="Z64" s="18"/>
      <c r="AA64" s="18"/>
      <c r="AB64" s="18">
        <v>0</v>
      </c>
      <c r="AO64">
        <v>11</v>
      </c>
      <c r="AP64" s="18"/>
      <c r="AQ64" s="18"/>
      <c r="AR64" s="18"/>
      <c r="AS64" s="18">
        <v>0</v>
      </c>
      <c r="AT64" s="18">
        <v>0</v>
      </c>
    </row>
    <row r="65" spans="19:46" x14ac:dyDescent="0.35">
      <c r="U65" s="58">
        <v>44153</v>
      </c>
      <c r="V65" t="s">
        <v>170</v>
      </c>
      <c r="W65" s="18">
        <v>0</v>
      </c>
      <c r="X65" s="18"/>
      <c r="Y65" s="18"/>
      <c r="Z65" s="18"/>
      <c r="AA65" s="18"/>
      <c r="AB65" s="18">
        <v>0</v>
      </c>
      <c r="AO65">
        <v>12</v>
      </c>
      <c r="AP65" s="18"/>
      <c r="AQ65" s="18"/>
      <c r="AR65" s="18"/>
      <c r="AS65" s="18">
        <v>0</v>
      </c>
      <c r="AT65" s="18">
        <v>0</v>
      </c>
    </row>
    <row r="66" spans="19:46" x14ac:dyDescent="0.35">
      <c r="U66" s="58">
        <v>44159</v>
      </c>
      <c r="V66" t="s">
        <v>171</v>
      </c>
      <c r="W66" s="18">
        <v>0</v>
      </c>
      <c r="X66" s="18"/>
      <c r="Y66" s="18"/>
      <c r="Z66" s="18"/>
      <c r="AA66" s="18"/>
      <c r="AB66" s="18">
        <v>0</v>
      </c>
      <c r="AO66">
        <v>4</v>
      </c>
      <c r="AP66" s="18"/>
      <c r="AQ66" s="18"/>
      <c r="AR66" s="18"/>
      <c r="AS66" s="18">
        <v>0</v>
      </c>
      <c r="AT66" s="18">
        <v>0</v>
      </c>
    </row>
    <row r="67" spans="19:46" x14ac:dyDescent="0.35">
      <c r="U67" s="58">
        <v>44162</v>
      </c>
      <c r="V67" t="s">
        <v>186</v>
      </c>
      <c r="W67" s="18">
        <v>0</v>
      </c>
      <c r="X67" s="18"/>
      <c r="Y67" s="18"/>
      <c r="Z67" s="18"/>
      <c r="AA67" s="18"/>
      <c r="AB67" s="18">
        <v>0</v>
      </c>
      <c r="AN67">
        <v>2023</v>
      </c>
      <c r="AO67">
        <v>1</v>
      </c>
      <c r="AP67" s="18"/>
      <c r="AQ67" s="18"/>
      <c r="AR67" s="18"/>
      <c r="AS67" s="18">
        <v>0</v>
      </c>
      <c r="AT67" s="18">
        <v>0</v>
      </c>
    </row>
    <row r="68" spans="19:46" x14ac:dyDescent="0.35">
      <c r="T68">
        <v>12</v>
      </c>
      <c r="U68" s="58">
        <v>44180</v>
      </c>
      <c r="V68" t="s">
        <v>215</v>
      </c>
      <c r="W68" s="18">
        <v>0</v>
      </c>
      <c r="X68" s="18"/>
      <c r="Y68" s="18"/>
      <c r="Z68" s="18"/>
      <c r="AA68" s="18"/>
      <c r="AB68" s="18">
        <v>0</v>
      </c>
      <c r="AO68">
        <v>2</v>
      </c>
      <c r="AP68" s="18"/>
      <c r="AQ68" s="18"/>
      <c r="AR68" s="18"/>
      <c r="AS68" s="18">
        <v>0</v>
      </c>
      <c r="AT68" s="18">
        <v>0</v>
      </c>
    </row>
    <row r="69" spans="19:46" x14ac:dyDescent="0.35">
      <c r="S69">
        <v>2021</v>
      </c>
      <c r="T69">
        <v>1</v>
      </c>
      <c r="U69" s="58">
        <v>44225</v>
      </c>
      <c r="V69" t="s">
        <v>258</v>
      </c>
      <c r="W69" s="18">
        <v>0</v>
      </c>
      <c r="X69" s="18"/>
      <c r="Y69" s="18"/>
      <c r="Z69" s="18"/>
      <c r="AA69" s="18"/>
      <c r="AB69" s="18">
        <v>0</v>
      </c>
      <c r="AO69">
        <v>3</v>
      </c>
      <c r="AP69" s="18"/>
      <c r="AQ69" s="18"/>
      <c r="AR69" s="18"/>
      <c r="AS69" s="18">
        <v>0</v>
      </c>
      <c r="AT69" s="18">
        <v>0</v>
      </c>
    </row>
    <row r="70" spans="19:46" x14ac:dyDescent="0.35">
      <c r="T70">
        <v>2</v>
      </c>
      <c r="U70" s="58">
        <v>44246</v>
      </c>
      <c r="V70" t="s">
        <v>279</v>
      </c>
      <c r="W70" s="18">
        <v>0</v>
      </c>
      <c r="X70" s="18"/>
      <c r="Y70" s="18"/>
      <c r="Z70" s="18"/>
      <c r="AA70" s="18"/>
      <c r="AB70" s="18">
        <v>0</v>
      </c>
      <c r="AO70">
        <v>5</v>
      </c>
      <c r="AP70" s="18"/>
      <c r="AQ70" s="18"/>
      <c r="AR70" s="18"/>
      <c r="AS70" s="18">
        <v>31397</v>
      </c>
      <c r="AT70" s="18">
        <v>31397</v>
      </c>
    </row>
    <row r="71" spans="19:46" x14ac:dyDescent="0.35">
      <c r="T71">
        <v>5</v>
      </c>
      <c r="U71" s="58">
        <v>44323</v>
      </c>
      <c r="V71" t="s">
        <v>344</v>
      </c>
      <c r="W71" s="18">
        <v>0</v>
      </c>
      <c r="X71" s="18"/>
      <c r="Y71" s="18"/>
      <c r="Z71" s="18"/>
      <c r="AA71" s="18"/>
      <c r="AB71" s="18">
        <v>0</v>
      </c>
      <c r="AO71">
        <v>6</v>
      </c>
      <c r="AP71" s="18"/>
      <c r="AQ71" s="18"/>
      <c r="AR71" s="18"/>
      <c r="AS71" s="18">
        <v>10765</v>
      </c>
      <c r="AT71" s="18">
        <v>10765</v>
      </c>
    </row>
    <row r="72" spans="19:46" x14ac:dyDescent="0.35">
      <c r="T72">
        <v>9</v>
      </c>
      <c r="U72" s="58">
        <v>44464</v>
      </c>
      <c r="V72" t="s">
        <v>382</v>
      </c>
      <c r="W72" s="18">
        <v>0</v>
      </c>
      <c r="X72" s="18"/>
      <c r="Y72" s="18"/>
      <c r="Z72" s="18"/>
      <c r="AA72" s="18"/>
      <c r="AB72" s="18">
        <v>0</v>
      </c>
      <c r="AO72">
        <v>4</v>
      </c>
      <c r="AP72" s="18"/>
      <c r="AQ72" s="18"/>
      <c r="AR72" s="18"/>
      <c r="AS72" s="18">
        <v>14047.6</v>
      </c>
      <c r="AT72" s="18">
        <v>14047.6</v>
      </c>
    </row>
    <row r="73" spans="19:46" x14ac:dyDescent="0.35">
      <c r="T73">
        <v>10</v>
      </c>
      <c r="U73" s="58">
        <v>44495</v>
      </c>
      <c r="V73" t="s">
        <v>449</v>
      </c>
      <c r="W73" s="18">
        <v>0</v>
      </c>
      <c r="X73" s="18"/>
      <c r="Y73" s="18"/>
      <c r="Z73" s="18"/>
      <c r="AA73" s="18"/>
      <c r="AB73" s="18">
        <v>0</v>
      </c>
      <c r="AM73" s="36" t="s">
        <v>209</v>
      </c>
      <c r="AN73" s="36"/>
      <c r="AO73" s="36"/>
      <c r="AP73" s="37"/>
      <c r="AQ73" s="37"/>
      <c r="AR73" s="37"/>
      <c r="AS73" s="37">
        <v>56209.599999999999</v>
      </c>
      <c r="AT73" s="37">
        <v>56209.599999999999</v>
      </c>
    </row>
    <row r="74" spans="19:46" x14ac:dyDescent="0.35">
      <c r="T74">
        <v>12</v>
      </c>
      <c r="U74" s="58">
        <v>44558</v>
      </c>
      <c r="V74" t="s">
        <v>540</v>
      </c>
      <c r="W74" s="18">
        <v>0</v>
      </c>
      <c r="X74" s="18"/>
      <c r="Y74" s="18"/>
      <c r="Z74" s="18"/>
      <c r="AA74" s="18"/>
      <c r="AB74" s="18">
        <v>0</v>
      </c>
      <c r="AM74" t="s">
        <v>268</v>
      </c>
      <c r="AN74">
        <v>2023</v>
      </c>
      <c r="AO74">
        <v>1</v>
      </c>
      <c r="AP74" s="18">
        <v>0</v>
      </c>
      <c r="AQ74" s="18"/>
      <c r="AR74" s="18"/>
      <c r="AS74" s="18"/>
      <c r="AT74" s="18">
        <v>0</v>
      </c>
    </row>
    <row r="75" spans="19:46" x14ac:dyDescent="0.35">
      <c r="T75">
        <v>4</v>
      </c>
      <c r="U75" s="58">
        <v>44295</v>
      </c>
      <c r="V75" t="s">
        <v>333</v>
      </c>
      <c r="W75" s="18">
        <v>0</v>
      </c>
      <c r="X75" s="18"/>
      <c r="Y75" s="18"/>
      <c r="Z75" s="18"/>
      <c r="AA75" s="18"/>
      <c r="AB75" s="18">
        <v>0</v>
      </c>
      <c r="AM75" s="36" t="s">
        <v>269</v>
      </c>
      <c r="AN75" s="36"/>
      <c r="AO75" s="36"/>
      <c r="AP75" s="37">
        <v>0</v>
      </c>
      <c r="AQ75" s="37"/>
      <c r="AR75" s="37"/>
      <c r="AS75" s="37"/>
      <c r="AT75" s="37">
        <v>0</v>
      </c>
    </row>
    <row r="76" spans="19:46" x14ac:dyDescent="0.35">
      <c r="S76">
        <v>2019</v>
      </c>
      <c r="T76">
        <v>12</v>
      </c>
      <c r="U76" s="58">
        <v>43822</v>
      </c>
      <c r="V76" t="s">
        <v>317</v>
      </c>
      <c r="W76" s="18">
        <v>0</v>
      </c>
      <c r="X76" s="18"/>
      <c r="Y76" s="18"/>
      <c r="Z76" s="18"/>
      <c r="AA76" s="18"/>
      <c r="AB76" s="18">
        <v>0</v>
      </c>
      <c r="AM76" t="s">
        <v>407</v>
      </c>
      <c r="AN76">
        <v>2022</v>
      </c>
      <c r="AO76">
        <v>1</v>
      </c>
      <c r="AP76" s="18">
        <v>0</v>
      </c>
      <c r="AQ76" s="18"/>
      <c r="AR76" s="18"/>
      <c r="AS76" s="18"/>
      <c r="AT76" s="18">
        <v>0</v>
      </c>
    </row>
    <row r="77" spans="19:46" x14ac:dyDescent="0.35">
      <c r="S77">
        <v>2022</v>
      </c>
      <c r="T77">
        <v>3</v>
      </c>
      <c r="U77" s="58">
        <v>44649</v>
      </c>
      <c r="V77" t="s">
        <v>670</v>
      </c>
      <c r="W77" s="18">
        <v>0</v>
      </c>
      <c r="X77" s="18"/>
      <c r="Y77" s="18"/>
      <c r="Z77" s="18"/>
      <c r="AA77" s="18"/>
      <c r="AB77" s="18">
        <v>0</v>
      </c>
      <c r="AO77">
        <v>2</v>
      </c>
      <c r="AP77" s="18">
        <v>0</v>
      </c>
      <c r="AQ77" s="18"/>
      <c r="AR77" s="18"/>
      <c r="AS77" s="18"/>
      <c r="AT77" s="18">
        <v>0</v>
      </c>
    </row>
    <row r="78" spans="19:46" x14ac:dyDescent="0.35">
      <c r="T78">
        <v>6</v>
      </c>
      <c r="U78" s="58">
        <v>44719</v>
      </c>
      <c r="V78" t="s">
        <v>838</v>
      </c>
      <c r="W78" s="18">
        <v>0</v>
      </c>
      <c r="X78" s="18"/>
      <c r="Y78" s="18"/>
      <c r="Z78" s="18"/>
      <c r="AA78" s="18"/>
      <c r="AB78" s="18">
        <v>0</v>
      </c>
      <c r="AO78">
        <v>3</v>
      </c>
      <c r="AP78" s="18">
        <v>0</v>
      </c>
      <c r="AQ78" s="18"/>
      <c r="AR78" s="18"/>
      <c r="AS78" s="18"/>
      <c r="AT78" s="18">
        <v>0</v>
      </c>
    </row>
    <row r="79" spans="19:46" x14ac:dyDescent="0.35">
      <c r="U79" s="58">
        <v>44726</v>
      </c>
      <c r="V79" t="s">
        <v>846</v>
      </c>
      <c r="W79" s="18">
        <v>0</v>
      </c>
      <c r="X79" s="18"/>
      <c r="Y79" s="18"/>
      <c r="Z79" s="18"/>
      <c r="AA79" s="18"/>
      <c r="AB79" s="18">
        <v>0</v>
      </c>
      <c r="AO79">
        <v>5</v>
      </c>
      <c r="AP79" s="18">
        <v>0</v>
      </c>
      <c r="AQ79" s="18"/>
      <c r="AR79" s="18"/>
      <c r="AS79" s="18"/>
      <c r="AT79" s="18">
        <v>0</v>
      </c>
    </row>
    <row r="80" spans="19:46" x14ac:dyDescent="0.35">
      <c r="T80">
        <v>7</v>
      </c>
      <c r="U80" s="58">
        <v>44765</v>
      </c>
      <c r="V80" t="s">
        <v>878</v>
      </c>
      <c r="W80" s="18">
        <v>0</v>
      </c>
      <c r="X80" s="18"/>
      <c r="Y80" s="18"/>
      <c r="Z80" s="18"/>
      <c r="AA80" s="18"/>
      <c r="AB80" s="18">
        <v>0</v>
      </c>
      <c r="AO80">
        <v>6</v>
      </c>
      <c r="AP80" s="18">
        <v>0</v>
      </c>
      <c r="AQ80" s="18"/>
      <c r="AR80" s="18"/>
      <c r="AS80" s="18"/>
      <c r="AT80" s="18">
        <v>0</v>
      </c>
    </row>
    <row r="81" spans="18:46" x14ac:dyDescent="0.35">
      <c r="T81">
        <v>8</v>
      </c>
      <c r="U81" s="58">
        <v>44779</v>
      </c>
      <c r="V81" t="s">
        <v>906</v>
      </c>
      <c r="W81" s="18">
        <v>0</v>
      </c>
      <c r="X81" s="18"/>
      <c r="Y81" s="18"/>
      <c r="Z81" s="18"/>
      <c r="AA81" s="18"/>
      <c r="AB81" s="18">
        <v>0</v>
      </c>
      <c r="AO81">
        <v>7</v>
      </c>
      <c r="AP81" s="18">
        <v>0</v>
      </c>
      <c r="AQ81" s="18"/>
      <c r="AR81" s="18"/>
      <c r="AS81" s="18"/>
      <c r="AT81" s="18">
        <v>0</v>
      </c>
    </row>
    <row r="82" spans="18:46" x14ac:dyDescent="0.35">
      <c r="T82">
        <v>9</v>
      </c>
      <c r="U82" s="58">
        <v>44818</v>
      </c>
      <c r="V82" t="s">
        <v>945</v>
      </c>
      <c r="W82" s="18">
        <v>0</v>
      </c>
      <c r="X82" s="18"/>
      <c r="Y82" s="18"/>
      <c r="Z82" s="18"/>
      <c r="AA82" s="18"/>
      <c r="AB82" s="18">
        <v>0</v>
      </c>
      <c r="AO82">
        <v>8</v>
      </c>
      <c r="AP82" s="18">
        <v>0</v>
      </c>
      <c r="AQ82" s="18"/>
      <c r="AR82" s="18"/>
      <c r="AS82" s="18"/>
      <c r="AT82" s="18">
        <v>0</v>
      </c>
    </row>
    <row r="83" spans="18:46" x14ac:dyDescent="0.35">
      <c r="T83">
        <v>10</v>
      </c>
      <c r="U83" s="58">
        <v>44855</v>
      </c>
      <c r="V83" t="s">
        <v>1018</v>
      </c>
      <c r="W83" s="18">
        <v>0</v>
      </c>
      <c r="X83" s="18"/>
      <c r="Y83" s="18"/>
      <c r="Z83" s="18"/>
      <c r="AA83" s="18"/>
      <c r="AB83" s="18">
        <v>0</v>
      </c>
      <c r="AO83">
        <v>9</v>
      </c>
      <c r="AP83" s="18">
        <v>0</v>
      </c>
      <c r="AQ83" s="18"/>
      <c r="AR83" s="18"/>
      <c r="AS83" s="18"/>
      <c r="AT83" s="18">
        <v>0</v>
      </c>
    </row>
    <row r="84" spans="18:46" x14ac:dyDescent="0.35">
      <c r="T84">
        <v>11</v>
      </c>
      <c r="U84" t="s">
        <v>1079</v>
      </c>
      <c r="V84" t="s">
        <v>1077</v>
      </c>
      <c r="W84" s="18">
        <v>0</v>
      </c>
      <c r="X84" s="18"/>
      <c r="Y84" s="18"/>
      <c r="Z84" s="18"/>
      <c r="AA84" s="18"/>
      <c r="AB84" s="18">
        <v>0</v>
      </c>
      <c r="AO84">
        <v>10</v>
      </c>
      <c r="AP84" s="18">
        <v>0</v>
      </c>
      <c r="AQ84" s="18"/>
      <c r="AR84" s="18"/>
      <c r="AS84" s="18"/>
      <c r="AT84" s="18">
        <v>0</v>
      </c>
    </row>
    <row r="85" spans="18:46" x14ac:dyDescent="0.35">
      <c r="T85">
        <v>12</v>
      </c>
      <c r="U85" s="58">
        <v>44915</v>
      </c>
      <c r="V85" t="s">
        <v>1137</v>
      </c>
      <c r="W85" s="18">
        <v>0</v>
      </c>
      <c r="X85" s="18"/>
      <c r="Y85" s="18"/>
      <c r="Z85" s="18"/>
      <c r="AA85" s="18"/>
      <c r="AB85" s="18">
        <v>0</v>
      </c>
      <c r="AO85">
        <v>11</v>
      </c>
      <c r="AP85" s="18">
        <v>0</v>
      </c>
      <c r="AQ85" s="18"/>
      <c r="AR85" s="18"/>
      <c r="AS85" s="18"/>
      <c r="AT85" s="18">
        <v>0</v>
      </c>
    </row>
    <row r="86" spans="18:46" x14ac:dyDescent="0.35">
      <c r="T86">
        <v>4</v>
      </c>
      <c r="U86" s="58">
        <v>44672</v>
      </c>
      <c r="V86" t="s">
        <v>724</v>
      </c>
      <c r="W86" s="18">
        <v>0</v>
      </c>
      <c r="X86" s="18"/>
      <c r="Y86" s="18"/>
      <c r="Z86" s="18"/>
      <c r="AA86" s="18"/>
      <c r="AB86" s="18">
        <v>0</v>
      </c>
      <c r="AO86">
        <v>12</v>
      </c>
      <c r="AP86" s="18">
        <v>3024.2999999999997</v>
      </c>
      <c r="AQ86" s="18"/>
      <c r="AR86" s="18"/>
      <c r="AS86" s="18"/>
      <c r="AT86" s="18">
        <v>3024.2999999999997</v>
      </c>
    </row>
    <row r="87" spans="18:46" x14ac:dyDescent="0.35">
      <c r="U87" s="58">
        <v>44673</v>
      </c>
      <c r="V87" t="s">
        <v>724</v>
      </c>
      <c r="W87" s="18">
        <v>0</v>
      </c>
      <c r="X87" s="18"/>
      <c r="Y87" s="18"/>
      <c r="Z87" s="18"/>
      <c r="AA87" s="18"/>
      <c r="AB87" s="18">
        <v>0</v>
      </c>
      <c r="AO87">
        <v>4</v>
      </c>
      <c r="AP87" s="18">
        <v>0</v>
      </c>
      <c r="AQ87" s="18"/>
      <c r="AR87" s="18"/>
      <c r="AS87" s="18"/>
      <c r="AT87" s="18">
        <v>0</v>
      </c>
    </row>
    <row r="88" spans="18:46" x14ac:dyDescent="0.35">
      <c r="S88">
        <v>2023</v>
      </c>
      <c r="T88">
        <v>1</v>
      </c>
      <c r="U88" s="58">
        <v>44937</v>
      </c>
      <c r="V88" t="s">
        <v>1186</v>
      </c>
      <c r="W88" s="18">
        <v>0</v>
      </c>
      <c r="X88" s="18"/>
      <c r="Y88" s="18"/>
      <c r="Z88" s="18"/>
      <c r="AA88" s="18"/>
      <c r="AB88" s="18">
        <v>0</v>
      </c>
      <c r="AN88">
        <v>2023</v>
      </c>
      <c r="AO88">
        <v>1</v>
      </c>
      <c r="AP88" s="18">
        <v>6152.1</v>
      </c>
      <c r="AQ88" s="18"/>
      <c r="AR88" s="18"/>
      <c r="AS88" s="18"/>
      <c r="AT88" s="18">
        <v>6152.1</v>
      </c>
    </row>
    <row r="89" spans="18:46" x14ac:dyDescent="0.35">
      <c r="R89" s="36" t="s">
        <v>139</v>
      </c>
      <c r="S89" s="36"/>
      <c r="T89" s="36"/>
      <c r="U89" s="36"/>
      <c r="V89" s="36"/>
      <c r="W89" s="37">
        <v>0</v>
      </c>
      <c r="X89" s="37"/>
      <c r="Y89" s="37"/>
      <c r="Z89" s="37"/>
      <c r="AA89" s="37"/>
      <c r="AB89" s="37">
        <v>0</v>
      </c>
      <c r="AO89">
        <v>2</v>
      </c>
      <c r="AP89" s="18">
        <v>1604.9</v>
      </c>
      <c r="AQ89" s="18"/>
      <c r="AR89" s="18"/>
      <c r="AS89" s="18"/>
      <c r="AT89" s="18">
        <v>1604.9</v>
      </c>
    </row>
    <row r="90" spans="18:46" x14ac:dyDescent="0.35">
      <c r="R90" t="s">
        <v>20</v>
      </c>
      <c r="S90">
        <v>2020</v>
      </c>
      <c r="T90">
        <v>8</v>
      </c>
      <c r="U90" s="58">
        <v>44004</v>
      </c>
      <c r="V90" t="s">
        <v>18</v>
      </c>
      <c r="W90" s="18"/>
      <c r="X90" s="18">
        <v>0</v>
      </c>
      <c r="Y90" s="18"/>
      <c r="Z90" s="18"/>
      <c r="AA90" s="18"/>
      <c r="AB90" s="18">
        <v>0</v>
      </c>
      <c r="AM90" s="36" t="s">
        <v>428</v>
      </c>
      <c r="AN90" s="36"/>
      <c r="AO90" s="36"/>
      <c r="AP90" s="37">
        <v>10781.3</v>
      </c>
      <c r="AQ90" s="37"/>
      <c r="AR90" s="37"/>
      <c r="AS90" s="37"/>
      <c r="AT90" s="37">
        <v>10781.3</v>
      </c>
    </row>
    <row r="91" spans="18:46" x14ac:dyDescent="0.35">
      <c r="U91" s="58">
        <v>44026</v>
      </c>
      <c r="V91" t="s">
        <v>26</v>
      </c>
      <c r="W91" s="18"/>
      <c r="X91" s="18">
        <v>0</v>
      </c>
      <c r="Y91" s="18"/>
      <c r="Z91" s="18"/>
      <c r="AA91" s="18"/>
      <c r="AB91" s="18">
        <v>0</v>
      </c>
      <c r="AM91" t="s">
        <v>416</v>
      </c>
      <c r="AN91">
        <v>2022</v>
      </c>
      <c r="AO91">
        <v>1</v>
      </c>
      <c r="AP91" s="18">
        <v>0</v>
      </c>
      <c r="AQ91" s="18"/>
      <c r="AR91" s="18"/>
      <c r="AS91" s="18"/>
      <c r="AT91" s="18">
        <v>0</v>
      </c>
    </row>
    <row r="92" spans="18:46" x14ac:dyDescent="0.35">
      <c r="T92">
        <v>9</v>
      </c>
      <c r="U92" s="58">
        <v>44053</v>
      </c>
      <c r="V92" t="s">
        <v>36</v>
      </c>
      <c r="W92" s="18"/>
      <c r="X92" s="18">
        <v>0</v>
      </c>
      <c r="Y92" s="18"/>
      <c r="Z92" s="18"/>
      <c r="AA92" s="18"/>
      <c r="AB92" s="18">
        <v>0</v>
      </c>
      <c r="AO92">
        <v>2</v>
      </c>
      <c r="AP92" s="18">
        <v>0</v>
      </c>
      <c r="AQ92" s="18"/>
      <c r="AR92" s="18"/>
      <c r="AS92" s="18"/>
      <c r="AT92" s="18">
        <v>0</v>
      </c>
    </row>
    <row r="93" spans="18:46" x14ac:dyDescent="0.35">
      <c r="T93">
        <v>10</v>
      </c>
      <c r="U93" s="58">
        <v>44062</v>
      </c>
      <c r="V93" t="s">
        <v>40</v>
      </c>
      <c r="W93" s="18"/>
      <c r="X93" s="18">
        <v>0</v>
      </c>
      <c r="Y93" s="18"/>
      <c r="Z93" s="18"/>
      <c r="AA93" s="18"/>
      <c r="AB93" s="18">
        <v>0</v>
      </c>
      <c r="AO93">
        <v>3</v>
      </c>
      <c r="AP93" s="18">
        <v>0</v>
      </c>
      <c r="AQ93" s="18"/>
      <c r="AR93" s="18"/>
      <c r="AS93" s="18"/>
      <c r="AT93" s="18">
        <v>0</v>
      </c>
    </row>
    <row r="94" spans="18:46" x14ac:dyDescent="0.35">
      <c r="U94" s="58">
        <v>44067</v>
      </c>
      <c r="V94" t="s">
        <v>55</v>
      </c>
      <c r="W94" s="18"/>
      <c r="X94" s="18">
        <v>0</v>
      </c>
      <c r="Y94" s="18"/>
      <c r="Z94" s="18"/>
      <c r="AA94" s="18"/>
      <c r="AB94" s="18">
        <v>0</v>
      </c>
      <c r="AO94">
        <v>5</v>
      </c>
      <c r="AP94" s="18">
        <v>0</v>
      </c>
      <c r="AQ94" s="18"/>
      <c r="AR94" s="18"/>
      <c r="AS94" s="18"/>
      <c r="AT94" s="18">
        <v>0</v>
      </c>
    </row>
    <row r="95" spans="18:46" x14ac:dyDescent="0.35">
      <c r="T95">
        <v>11</v>
      </c>
      <c r="U95" s="58">
        <v>44109</v>
      </c>
      <c r="V95" t="s">
        <v>113</v>
      </c>
      <c r="W95" s="18"/>
      <c r="X95" s="18">
        <v>0</v>
      </c>
      <c r="Y95" s="18"/>
      <c r="Z95" s="18"/>
      <c r="AA95" s="18"/>
      <c r="AB95" s="18">
        <v>0</v>
      </c>
      <c r="AO95">
        <v>6</v>
      </c>
      <c r="AP95" s="18">
        <v>0</v>
      </c>
      <c r="AQ95" s="18"/>
      <c r="AR95" s="18"/>
      <c r="AS95" s="18"/>
      <c r="AT95" s="18">
        <v>0</v>
      </c>
    </row>
    <row r="96" spans="18:46" x14ac:dyDescent="0.35">
      <c r="T96">
        <v>12</v>
      </c>
      <c r="U96" s="58">
        <v>44121</v>
      </c>
      <c r="V96" t="s">
        <v>122</v>
      </c>
      <c r="W96" s="18"/>
      <c r="X96" s="18">
        <v>0</v>
      </c>
      <c r="Y96" s="18"/>
      <c r="Z96" s="18"/>
      <c r="AA96" s="18"/>
      <c r="AB96" s="18">
        <v>0</v>
      </c>
      <c r="AO96">
        <v>7</v>
      </c>
      <c r="AP96" s="18">
        <v>0</v>
      </c>
      <c r="AQ96" s="18"/>
      <c r="AR96" s="18"/>
      <c r="AS96" s="18"/>
      <c r="AT96" s="18">
        <v>0</v>
      </c>
    </row>
    <row r="97" spans="19:46" x14ac:dyDescent="0.35">
      <c r="V97" t="s">
        <v>124</v>
      </c>
      <c r="W97" s="18"/>
      <c r="X97" s="18">
        <v>0</v>
      </c>
      <c r="Y97" s="18"/>
      <c r="Z97" s="18"/>
      <c r="AA97" s="18"/>
      <c r="AB97" s="18">
        <v>0</v>
      </c>
      <c r="AO97">
        <v>8</v>
      </c>
      <c r="AP97" s="18">
        <v>0</v>
      </c>
      <c r="AQ97" s="18"/>
      <c r="AR97" s="18"/>
      <c r="AS97" s="18"/>
      <c r="AT97" s="18">
        <v>0</v>
      </c>
    </row>
    <row r="98" spans="19:46" x14ac:dyDescent="0.35">
      <c r="U98" s="58">
        <v>44130</v>
      </c>
      <c r="V98" t="s">
        <v>134</v>
      </c>
      <c r="W98" s="18"/>
      <c r="X98" s="18">
        <v>0</v>
      </c>
      <c r="Y98" s="18"/>
      <c r="Z98" s="18"/>
      <c r="AA98" s="18"/>
      <c r="AB98" s="18">
        <v>0</v>
      </c>
      <c r="AO98">
        <v>9</v>
      </c>
      <c r="AP98" s="18">
        <v>0</v>
      </c>
      <c r="AQ98" s="18"/>
      <c r="AR98" s="18"/>
      <c r="AS98" s="18"/>
      <c r="AT98" s="18">
        <v>0</v>
      </c>
    </row>
    <row r="99" spans="19:46" x14ac:dyDescent="0.35">
      <c r="S99">
        <v>2021</v>
      </c>
      <c r="T99">
        <v>1</v>
      </c>
      <c r="U99" s="58">
        <v>44159</v>
      </c>
      <c r="V99" t="s">
        <v>184</v>
      </c>
      <c r="W99" s="18"/>
      <c r="X99" s="18">
        <v>0</v>
      </c>
      <c r="Y99" s="18"/>
      <c r="Z99" s="18"/>
      <c r="AA99" s="18"/>
      <c r="AB99" s="18">
        <v>0</v>
      </c>
      <c r="AO99">
        <v>10</v>
      </c>
      <c r="AP99" s="18">
        <v>35895.599999999999</v>
      </c>
      <c r="AQ99" s="18"/>
      <c r="AR99" s="18"/>
      <c r="AS99" s="18"/>
      <c r="AT99" s="18">
        <v>35895.599999999999</v>
      </c>
    </row>
    <row r="100" spans="19:46" x14ac:dyDescent="0.35">
      <c r="T100">
        <v>2</v>
      </c>
      <c r="U100" s="58">
        <v>44195</v>
      </c>
      <c r="V100" t="s">
        <v>221</v>
      </c>
      <c r="W100" s="18"/>
      <c r="X100" s="18">
        <v>0</v>
      </c>
      <c r="Y100" s="18"/>
      <c r="Z100" s="18"/>
      <c r="AA100" s="18"/>
      <c r="AB100" s="18">
        <v>0</v>
      </c>
      <c r="AO100">
        <v>11</v>
      </c>
      <c r="AP100" s="18">
        <v>32123.1</v>
      </c>
      <c r="AQ100" s="18"/>
      <c r="AR100" s="18"/>
      <c r="AS100" s="18"/>
      <c r="AT100" s="18">
        <v>32123.1</v>
      </c>
    </row>
    <row r="101" spans="19:46" x14ac:dyDescent="0.35">
      <c r="U101" s="58">
        <v>44205</v>
      </c>
      <c r="V101" t="s">
        <v>250</v>
      </c>
      <c r="W101" s="18"/>
      <c r="X101" s="18">
        <v>0</v>
      </c>
      <c r="Y101" s="18"/>
      <c r="Z101" s="18"/>
      <c r="AA101" s="18"/>
      <c r="AB101" s="18">
        <v>0</v>
      </c>
      <c r="AO101">
        <v>12</v>
      </c>
      <c r="AP101" s="18">
        <v>134314.6</v>
      </c>
      <c r="AQ101" s="18"/>
      <c r="AR101" s="18"/>
      <c r="AS101" s="18"/>
      <c r="AT101" s="18">
        <v>134314.6</v>
      </c>
    </row>
    <row r="102" spans="19:46" x14ac:dyDescent="0.35">
      <c r="T102">
        <v>3</v>
      </c>
      <c r="U102" s="58">
        <v>44223</v>
      </c>
      <c r="V102" t="s">
        <v>256</v>
      </c>
      <c r="W102" s="18"/>
      <c r="X102" s="18">
        <v>0</v>
      </c>
      <c r="Y102" s="18"/>
      <c r="Z102" s="18"/>
      <c r="AA102" s="18"/>
      <c r="AB102" s="18">
        <v>0</v>
      </c>
      <c r="AO102">
        <v>4</v>
      </c>
      <c r="AP102" s="18">
        <v>0</v>
      </c>
      <c r="AQ102" s="18"/>
      <c r="AR102" s="18"/>
      <c r="AS102" s="18"/>
      <c r="AT102" s="18">
        <v>0</v>
      </c>
    </row>
    <row r="103" spans="19:46" x14ac:dyDescent="0.35">
      <c r="T103">
        <v>5</v>
      </c>
      <c r="U103" s="58">
        <v>44287</v>
      </c>
      <c r="V103" t="s">
        <v>329</v>
      </c>
      <c r="W103" s="18"/>
      <c r="X103" s="18">
        <v>0</v>
      </c>
      <c r="Y103" s="18"/>
      <c r="Z103" s="18"/>
      <c r="AA103" s="18"/>
      <c r="AB103" s="18">
        <v>0</v>
      </c>
      <c r="AN103">
        <v>2023</v>
      </c>
      <c r="AO103">
        <v>1</v>
      </c>
      <c r="AP103" s="18">
        <v>100417.3</v>
      </c>
      <c r="AQ103" s="18"/>
      <c r="AR103" s="18"/>
      <c r="AS103" s="18"/>
      <c r="AT103" s="18">
        <v>100417.3</v>
      </c>
    </row>
    <row r="104" spans="19:46" x14ac:dyDescent="0.35">
      <c r="V104" t="s">
        <v>330</v>
      </c>
      <c r="W104" s="18"/>
      <c r="X104" s="18">
        <v>0</v>
      </c>
      <c r="Y104" s="18"/>
      <c r="Z104" s="18"/>
      <c r="AA104" s="18"/>
      <c r="AB104" s="18">
        <v>0</v>
      </c>
      <c r="AO104">
        <v>2</v>
      </c>
      <c r="AP104" s="18">
        <v>103918.50000000001</v>
      </c>
      <c r="AQ104" s="18"/>
      <c r="AR104" s="18"/>
      <c r="AS104" s="18"/>
      <c r="AT104" s="18">
        <v>103918.50000000001</v>
      </c>
    </row>
    <row r="105" spans="19:46" x14ac:dyDescent="0.35">
      <c r="U105" s="58">
        <v>44337</v>
      </c>
      <c r="V105" t="s">
        <v>347</v>
      </c>
      <c r="W105" s="18"/>
      <c r="X105" s="18">
        <v>0</v>
      </c>
      <c r="Y105" s="18"/>
      <c r="Z105" s="18"/>
      <c r="AA105" s="18"/>
      <c r="AB105" s="18">
        <v>0</v>
      </c>
      <c r="AM105" s="36" t="s">
        <v>429</v>
      </c>
      <c r="AN105" s="36"/>
      <c r="AO105" s="36"/>
      <c r="AP105" s="37">
        <v>406669.1</v>
      </c>
      <c r="AQ105" s="37"/>
      <c r="AR105" s="37"/>
      <c r="AS105" s="37"/>
      <c r="AT105" s="37">
        <v>406669.1</v>
      </c>
    </row>
    <row r="106" spans="19:46" x14ac:dyDescent="0.35">
      <c r="T106">
        <v>10</v>
      </c>
      <c r="U106" s="58">
        <v>44453</v>
      </c>
      <c r="V106" t="s">
        <v>377</v>
      </c>
      <c r="W106" s="18"/>
      <c r="X106" s="18">
        <v>0</v>
      </c>
      <c r="Y106" s="18"/>
      <c r="Z106" s="18"/>
      <c r="AA106" s="18"/>
      <c r="AB106" s="18">
        <v>0</v>
      </c>
      <c r="AM106" t="s">
        <v>499</v>
      </c>
      <c r="AN106">
        <v>2022</v>
      </c>
      <c r="AO106">
        <v>2</v>
      </c>
      <c r="AP106" s="18">
        <v>0</v>
      </c>
      <c r="AQ106" s="18"/>
      <c r="AR106" s="18"/>
      <c r="AS106" s="18"/>
      <c r="AT106" s="18">
        <v>0</v>
      </c>
    </row>
    <row r="107" spans="19:46" x14ac:dyDescent="0.35">
      <c r="T107">
        <v>11</v>
      </c>
      <c r="U107" s="58">
        <v>44476</v>
      </c>
      <c r="V107" t="s">
        <v>410</v>
      </c>
      <c r="W107" s="18"/>
      <c r="X107" s="18">
        <v>0</v>
      </c>
      <c r="Y107" s="18"/>
      <c r="Z107" s="18"/>
      <c r="AA107" s="18"/>
      <c r="AB107" s="18">
        <v>0</v>
      </c>
      <c r="AO107">
        <v>3</v>
      </c>
      <c r="AP107" s="18">
        <v>0</v>
      </c>
      <c r="AQ107" s="18"/>
      <c r="AR107" s="18"/>
      <c r="AS107" s="18"/>
      <c r="AT107" s="18">
        <v>0</v>
      </c>
    </row>
    <row r="108" spans="19:46" x14ac:dyDescent="0.35">
      <c r="U108" s="58">
        <v>44477</v>
      </c>
      <c r="V108" t="s">
        <v>412</v>
      </c>
      <c r="W108" s="18"/>
      <c r="X108" s="18">
        <v>0</v>
      </c>
      <c r="Y108" s="18"/>
      <c r="Z108" s="18"/>
      <c r="AA108" s="18"/>
      <c r="AB108" s="18">
        <v>0</v>
      </c>
      <c r="AO108">
        <v>5</v>
      </c>
      <c r="AP108" s="18">
        <v>0</v>
      </c>
      <c r="AQ108" s="18"/>
      <c r="AR108" s="18"/>
      <c r="AS108" s="18"/>
      <c r="AT108" s="18">
        <v>0</v>
      </c>
    </row>
    <row r="109" spans="19:46" x14ac:dyDescent="0.35">
      <c r="T109">
        <v>12</v>
      </c>
      <c r="U109" s="58">
        <v>44502</v>
      </c>
      <c r="V109" t="s">
        <v>465</v>
      </c>
      <c r="W109" s="18"/>
      <c r="X109" s="18">
        <v>0</v>
      </c>
      <c r="Y109" s="18"/>
      <c r="Z109" s="18"/>
      <c r="AA109" s="18"/>
      <c r="AB109" s="18">
        <v>0</v>
      </c>
      <c r="AO109">
        <v>6</v>
      </c>
      <c r="AP109" s="18">
        <v>0</v>
      </c>
      <c r="AQ109" s="18"/>
      <c r="AR109" s="18"/>
      <c r="AS109" s="18"/>
      <c r="AT109" s="18">
        <v>0</v>
      </c>
    </row>
    <row r="110" spans="19:46" x14ac:dyDescent="0.35">
      <c r="S110">
        <v>2022</v>
      </c>
      <c r="T110">
        <v>1</v>
      </c>
      <c r="U110" s="58">
        <v>44523</v>
      </c>
      <c r="V110" t="s">
        <v>488</v>
      </c>
      <c r="W110" s="18"/>
      <c r="X110" s="18">
        <v>0</v>
      </c>
      <c r="Y110" s="18"/>
      <c r="Z110" s="18"/>
      <c r="AA110" s="18"/>
      <c r="AB110" s="18">
        <v>0</v>
      </c>
      <c r="AO110">
        <v>7</v>
      </c>
      <c r="AP110" s="18">
        <v>0</v>
      </c>
      <c r="AQ110" s="18"/>
      <c r="AR110" s="18"/>
      <c r="AS110" s="18"/>
      <c r="AT110" s="18">
        <v>0</v>
      </c>
    </row>
    <row r="111" spans="19:46" x14ac:dyDescent="0.35">
      <c r="T111">
        <v>2</v>
      </c>
      <c r="U111" s="58">
        <v>44571</v>
      </c>
      <c r="V111" t="s">
        <v>559</v>
      </c>
      <c r="W111" s="18"/>
      <c r="X111" s="18">
        <v>0</v>
      </c>
      <c r="Y111" s="18"/>
      <c r="Z111" s="18"/>
      <c r="AA111" s="18"/>
      <c r="AB111" s="18">
        <v>0</v>
      </c>
      <c r="AO111">
        <v>8</v>
      </c>
      <c r="AP111" s="18">
        <v>0</v>
      </c>
      <c r="AQ111" s="18"/>
      <c r="AR111" s="18"/>
      <c r="AS111" s="18"/>
      <c r="AT111" s="18">
        <v>0</v>
      </c>
    </row>
    <row r="112" spans="19:46" x14ac:dyDescent="0.35">
      <c r="T112">
        <v>5</v>
      </c>
      <c r="U112" s="58">
        <v>44659</v>
      </c>
      <c r="V112" t="s">
        <v>696</v>
      </c>
      <c r="W112" s="18"/>
      <c r="X112" s="18">
        <v>0</v>
      </c>
      <c r="Y112" s="18"/>
      <c r="Z112" s="18"/>
      <c r="AA112" s="18"/>
      <c r="AB112" s="18">
        <v>0</v>
      </c>
      <c r="AO112">
        <v>9</v>
      </c>
      <c r="AP112" s="18">
        <v>0</v>
      </c>
      <c r="AQ112" s="18"/>
      <c r="AR112" s="18"/>
      <c r="AS112" s="18"/>
      <c r="AT112" s="18">
        <v>0</v>
      </c>
    </row>
    <row r="113" spans="18:46" x14ac:dyDescent="0.35">
      <c r="T113">
        <v>6</v>
      </c>
      <c r="U113" s="58">
        <v>44697</v>
      </c>
      <c r="V113" t="s">
        <v>788</v>
      </c>
      <c r="W113" s="18"/>
      <c r="X113" s="18">
        <v>0</v>
      </c>
      <c r="Y113" s="18"/>
      <c r="Z113" s="18"/>
      <c r="AA113" s="18"/>
      <c r="AB113" s="18">
        <v>0</v>
      </c>
      <c r="AO113">
        <v>10</v>
      </c>
      <c r="AP113" s="18">
        <v>0</v>
      </c>
      <c r="AQ113" s="18"/>
      <c r="AR113" s="18"/>
      <c r="AS113" s="18"/>
      <c r="AT113" s="18">
        <v>0</v>
      </c>
    </row>
    <row r="114" spans="18:46" x14ac:dyDescent="0.35">
      <c r="T114">
        <v>9</v>
      </c>
      <c r="U114" s="58">
        <v>44788</v>
      </c>
      <c r="V114" t="s">
        <v>915</v>
      </c>
      <c r="W114" s="18"/>
      <c r="X114" s="18">
        <v>0</v>
      </c>
      <c r="Y114" s="18"/>
      <c r="Z114" s="18"/>
      <c r="AA114" s="18"/>
      <c r="AB114" s="18">
        <v>0</v>
      </c>
      <c r="AO114">
        <v>11</v>
      </c>
      <c r="AP114" s="18">
        <v>3094</v>
      </c>
      <c r="AQ114" s="18"/>
      <c r="AR114" s="18"/>
      <c r="AS114" s="18"/>
      <c r="AT114" s="18">
        <v>3094</v>
      </c>
    </row>
    <row r="115" spans="18:46" x14ac:dyDescent="0.35">
      <c r="T115">
        <v>11</v>
      </c>
      <c r="U115" s="58">
        <v>44836</v>
      </c>
      <c r="V115" t="s">
        <v>1004</v>
      </c>
      <c r="W115" s="18"/>
      <c r="X115" s="18">
        <v>0</v>
      </c>
      <c r="Y115" s="18"/>
      <c r="Z115" s="18"/>
      <c r="AA115" s="18"/>
      <c r="AB115" s="18">
        <v>0</v>
      </c>
      <c r="AO115">
        <v>12</v>
      </c>
      <c r="AP115" s="18">
        <v>8751</v>
      </c>
      <c r="AQ115" s="18"/>
      <c r="AR115" s="18"/>
      <c r="AS115" s="18"/>
      <c r="AT115" s="18">
        <v>8751</v>
      </c>
    </row>
    <row r="116" spans="18:46" x14ac:dyDescent="0.35">
      <c r="V116" t="s">
        <v>1005</v>
      </c>
      <c r="W116" s="18"/>
      <c r="X116" s="18">
        <v>0</v>
      </c>
      <c r="Y116" s="18"/>
      <c r="Z116" s="18"/>
      <c r="AA116" s="18"/>
      <c r="AB116" s="18">
        <v>0</v>
      </c>
      <c r="AO116">
        <v>4</v>
      </c>
      <c r="AP116" s="18">
        <v>0</v>
      </c>
      <c r="AQ116" s="18"/>
      <c r="AR116" s="18"/>
      <c r="AS116" s="18"/>
      <c r="AT116" s="18">
        <v>0</v>
      </c>
    </row>
    <row r="117" spans="18:46" x14ac:dyDescent="0.35">
      <c r="T117">
        <v>4</v>
      </c>
      <c r="U117" s="58">
        <v>44611</v>
      </c>
      <c r="V117" t="s">
        <v>614</v>
      </c>
      <c r="W117" s="18"/>
      <c r="X117" s="18">
        <v>0</v>
      </c>
      <c r="Y117" s="18"/>
      <c r="Z117" s="18"/>
      <c r="AA117" s="18"/>
      <c r="AB117" s="18">
        <v>0</v>
      </c>
      <c r="AN117">
        <v>2023</v>
      </c>
      <c r="AO117">
        <v>1</v>
      </c>
      <c r="AP117" s="18">
        <v>6205.5</v>
      </c>
      <c r="AQ117" s="18"/>
      <c r="AR117" s="18"/>
      <c r="AS117" s="18"/>
      <c r="AT117" s="18">
        <v>6205.5</v>
      </c>
    </row>
    <row r="118" spans="18:46" x14ac:dyDescent="0.35">
      <c r="U118" s="58">
        <v>44618</v>
      </c>
      <c r="V118" t="s">
        <v>620</v>
      </c>
      <c r="W118" s="18"/>
      <c r="X118" s="18">
        <v>0</v>
      </c>
      <c r="Y118" s="18"/>
      <c r="Z118" s="18"/>
      <c r="AA118" s="18"/>
      <c r="AB118" s="18">
        <v>0</v>
      </c>
      <c r="AO118">
        <v>2</v>
      </c>
      <c r="AP118" s="18">
        <v>7680</v>
      </c>
      <c r="AQ118" s="18"/>
      <c r="AR118" s="18"/>
      <c r="AS118" s="18"/>
      <c r="AT118" s="18">
        <v>7680</v>
      </c>
    </row>
    <row r="119" spans="18:46" x14ac:dyDescent="0.35">
      <c r="S119">
        <v>2023</v>
      </c>
      <c r="T119">
        <v>1</v>
      </c>
      <c r="U119" s="58">
        <v>44894</v>
      </c>
      <c r="V119" t="s">
        <v>1100</v>
      </c>
      <c r="W119" s="18"/>
      <c r="X119" s="18">
        <v>0</v>
      </c>
      <c r="Y119" s="18"/>
      <c r="Z119" s="18"/>
      <c r="AA119" s="18"/>
      <c r="AB119" s="18">
        <v>0</v>
      </c>
      <c r="AM119" s="36" t="s">
        <v>508</v>
      </c>
      <c r="AN119" s="36"/>
      <c r="AO119" s="36"/>
      <c r="AP119" s="37">
        <v>25730.5</v>
      </c>
      <c r="AQ119" s="37"/>
      <c r="AR119" s="37"/>
      <c r="AS119" s="37"/>
      <c r="AT119" s="37">
        <v>25730.5</v>
      </c>
    </row>
    <row r="120" spans="18:46" x14ac:dyDescent="0.35">
      <c r="R120" s="36" t="s">
        <v>140</v>
      </c>
      <c r="S120" s="36"/>
      <c r="T120" s="36"/>
      <c r="U120" s="36"/>
      <c r="V120" s="36"/>
      <c r="W120" s="37"/>
      <c r="X120" s="37">
        <v>0</v>
      </c>
      <c r="Y120" s="37"/>
      <c r="Z120" s="37"/>
      <c r="AA120" s="37"/>
      <c r="AB120" s="37">
        <v>0</v>
      </c>
      <c r="AM120" t="s">
        <v>646</v>
      </c>
      <c r="AN120">
        <v>2022</v>
      </c>
      <c r="AO120">
        <v>3</v>
      </c>
      <c r="AP120" s="18">
        <v>0</v>
      </c>
      <c r="AQ120" s="18"/>
      <c r="AR120" s="18"/>
      <c r="AS120" s="18"/>
      <c r="AT120" s="18">
        <v>0</v>
      </c>
    </row>
    <row r="121" spans="18:46" x14ac:dyDescent="0.35">
      <c r="R121" t="s">
        <v>43</v>
      </c>
      <c r="S121">
        <v>2020</v>
      </c>
      <c r="T121">
        <v>8</v>
      </c>
      <c r="U121" s="58">
        <v>44062</v>
      </c>
      <c r="V121" t="s">
        <v>41</v>
      </c>
      <c r="W121" s="18">
        <v>0</v>
      </c>
      <c r="X121" s="18"/>
      <c r="Y121" s="18"/>
      <c r="Z121" s="18"/>
      <c r="AA121" s="18"/>
      <c r="AB121" s="18">
        <v>0</v>
      </c>
      <c r="AO121">
        <v>5</v>
      </c>
      <c r="AP121" s="18">
        <v>0</v>
      </c>
      <c r="AQ121" s="18"/>
      <c r="AR121" s="18"/>
      <c r="AS121" s="18"/>
      <c r="AT121" s="18">
        <v>0</v>
      </c>
    </row>
    <row r="122" spans="18:46" x14ac:dyDescent="0.35">
      <c r="T122">
        <v>11</v>
      </c>
      <c r="U122" s="58">
        <v>44144</v>
      </c>
      <c r="V122" t="s">
        <v>156</v>
      </c>
      <c r="W122" s="18">
        <v>0</v>
      </c>
      <c r="X122" s="18"/>
      <c r="Y122" s="18"/>
      <c r="Z122" s="18"/>
      <c r="AA122" s="18"/>
      <c r="AB122" s="18">
        <v>0</v>
      </c>
      <c r="AO122">
        <v>6</v>
      </c>
      <c r="AP122" s="18">
        <v>0</v>
      </c>
      <c r="AQ122" s="18"/>
      <c r="AR122" s="18"/>
      <c r="AS122" s="18"/>
      <c r="AT122" s="18">
        <v>0</v>
      </c>
    </row>
    <row r="123" spans="18:46" x14ac:dyDescent="0.35">
      <c r="S123">
        <v>2021</v>
      </c>
      <c r="T123">
        <v>10</v>
      </c>
      <c r="U123" s="58">
        <v>44470</v>
      </c>
      <c r="V123" t="s">
        <v>404</v>
      </c>
      <c r="W123" s="18">
        <v>0</v>
      </c>
      <c r="X123" s="18"/>
      <c r="Y123" s="18"/>
      <c r="Z123" s="18"/>
      <c r="AA123" s="18"/>
      <c r="AB123" s="18">
        <v>0</v>
      </c>
      <c r="AO123">
        <v>9</v>
      </c>
      <c r="AP123" s="18">
        <v>0</v>
      </c>
      <c r="AQ123" s="18"/>
      <c r="AR123" s="18"/>
      <c r="AS123" s="18"/>
      <c r="AT123" s="18">
        <v>0</v>
      </c>
    </row>
    <row r="124" spans="18:46" x14ac:dyDescent="0.35">
      <c r="S124">
        <v>2022</v>
      </c>
      <c r="T124">
        <v>1</v>
      </c>
      <c r="U124" s="58">
        <v>44586</v>
      </c>
      <c r="V124" t="s">
        <v>577</v>
      </c>
      <c r="W124" s="18">
        <v>0</v>
      </c>
      <c r="X124" s="18"/>
      <c r="Y124" s="18"/>
      <c r="Z124" s="18"/>
      <c r="AA124" s="18"/>
      <c r="AB124" s="18">
        <v>0</v>
      </c>
      <c r="AO124">
        <v>11</v>
      </c>
      <c r="AP124" s="18">
        <v>0</v>
      </c>
      <c r="AQ124" s="18"/>
      <c r="AR124" s="18"/>
      <c r="AS124" s="18"/>
      <c r="AT124" s="18">
        <v>0</v>
      </c>
    </row>
    <row r="125" spans="18:46" x14ac:dyDescent="0.35">
      <c r="T125">
        <v>2</v>
      </c>
      <c r="U125" s="58">
        <v>44613</v>
      </c>
      <c r="V125" t="s">
        <v>616</v>
      </c>
      <c r="W125" s="18">
        <v>0</v>
      </c>
      <c r="X125" s="18"/>
      <c r="Y125" s="18"/>
      <c r="Z125" s="18"/>
      <c r="AA125" s="18"/>
      <c r="AB125" s="18">
        <v>0</v>
      </c>
      <c r="AO125">
        <v>12</v>
      </c>
      <c r="AP125" s="18">
        <v>0</v>
      </c>
      <c r="AQ125" s="18"/>
      <c r="AR125" s="18"/>
      <c r="AS125" s="18"/>
      <c r="AT125" s="18">
        <v>0</v>
      </c>
    </row>
    <row r="126" spans="18:46" x14ac:dyDescent="0.35">
      <c r="T126">
        <v>3</v>
      </c>
      <c r="U126" s="58">
        <v>44632</v>
      </c>
      <c r="V126" t="s">
        <v>654</v>
      </c>
      <c r="W126" s="18">
        <v>0</v>
      </c>
      <c r="X126" s="18"/>
      <c r="Y126" s="18"/>
      <c r="Z126" s="18"/>
      <c r="AA126" s="18"/>
      <c r="AB126" s="18">
        <v>0</v>
      </c>
      <c r="AO126">
        <v>4</v>
      </c>
      <c r="AP126" s="18">
        <v>0</v>
      </c>
      <c r="AQ126" s="18"/>
      <c r="AR126" s="18"/>
      <c r="AS126" s="18"/>
      <c r="AT126" s="18">
        <v>0</v>
      </c>
    </row>
    <row r="127" spans="18:46" x14ac:dyDescent="0.35">
      <c r="U127" s="58">
        <v>44641</v>
      </c>
      <c r="V127" t="s">
        <v>661</v>
      </c>
      <c r="W127" s="18">
        <v>0</v>
      </c>
      <c r="X127" s="18"/>
      <c r="Y127" s="18"/>
      <c r="Z127" s="18"/>
      <c r="AA127" s="18"/>
      <c r="AB127" s="18">
        <v>0</v>
      </c>
      <c r="AN127">
        <v>2023</v>
      </c>
      <c r="AO127">
        <v>1</v>
      </c>
      <c r="AP127" s="18">
        <v>786</v>
      </c>
      <c r="AQ127" s="18"/>
      <c r="AR127" s="18"/>
      <c r="AS127" s="18"/>
      <c r="AT127" s="18">
        <v>786</v>
      </c>
    </row>
    <row r="128" spans="18:46" x14ac:dyDescent="0.35">
      <c r="T128">
        <v>5</v>
      </c>
      <c r="U128" t="s">
        <v>776</v>
      </c>
      <c r="V128" t="s">
        <v>775</v>
      </c>
      <c r="W128" s="18">
        <v>0</v>
      </c>
      <c r="X128" s="18"/>
      <c r="Y128" s="18"/>
      <c r="Z128" s="18"/>
      <c r="AA128" s="18"/>
      <c r="AB128" s="18">
        <v>0</v>
      </c>
      <c r="AO128">
        <v>2</v>
      </c>
      <c r="AP128" s="18">
        <v>3268</v>
      </c>
      <c r="AQ128" s="18"/>
      <c r="AR128" s="18"/>
      <c r="AS128" s="18"/>
      <c r="AT128" s="18">
        <v>3268</v>
      </c>
    </row>
    <row r="129" spans="18:46" x14ac:dyDescent="0.35">
      <c r="U129" s="58">
        <v>44695</v>
      </c>
      <c r="V129" t="s">
        <v>785</v>
      </c>
      <c r="W129" s="18">
        <v>0</v>
      </c>
      <c r="X129" s="18"/>
      <c r="Y129" s="18"/>
      <c r="Z129" s="18"/>
      <c r="AA129" s="18"/>
      <c r="AB129" s="18">
        <v>0</v>
      </c>
      <c r="AM129" s="36" t="s">
        <v>650</v>
      </c>
      <c r="AN129" s="36"/>
      <c r="AO129" s="36"/>
      <c r="AP129" s="37">
        <v>4054</v>
      </c>
      <c r="AQ129" s="37"/>
      <c r="AR129" s="37"/>
      <c r="AS129" s="37"/>
      <c r="AT129" s="37">
        <v>4054</v>
      </c>
    </row>
    <row r="130" spans="18:46" x14ac:dyDescent="0.35">
      <c r="T130">
        <v>6</v>
      </c>
      <c r="U130" s="58">
        <v>44732</v>
      </c>
      <c r="V130" t="s">
        <v>852</v>
      </c>
      <c r="W130" s="18">
        <v>0</v>
      </c>
      <c r="X130" s="18"/>
      <c r="Y130" s="18"/>
      <c r="Z130" s="18"/>
      <c r="AA130" s="18"/>
      <c r="AB130" s="18">
        <v>0</v>
      </c>
      <c r="AM130" t="s">
        <v>674</v>
      </c>
      <c r="AN130">
        <v>2022</v>
      </c>
      <c r="AO130">
        <v>3</v>
      </c>
      <c r="AP130" s="18">
        <v>0</v>
      </c>
      <c r="AQ130" s="18"/>
      <c r="AR130" s="18"/>
      <c r="AS130" s="18"/>
      <c r="AT130" s="18">
        <v>0</v>
      </c>
    </row>
    <row r="131" spans="18:46" x14ac:dyDescent="0.35">
      <c r="T131">
        <v>10</v>
      </c>
      <c r="U131" s="58">
        <v>44845</v>
      </c>
      <c r="V131" t="s">
        <v>1006</v>
      </c>
      <c r="W131" s="18">
        <v>0</v>
      </c>
      <c r="X131" s="18"/>
      <c r="Y131" s="18"/>
      <c r="Z131" s="18"/>
      <c r="AA131" s="18"/>
      <c r="AB131" s="18">
        <v>0</v>
      </c>
      <c r="AO131">
        <v>5</v>
      </c>
      <c r="AP131" s="18">
        <v>0</v>
      </c>
      <c r="AQ131" s="18"/>
      <c r="AR131" s="18"/>
      <c r="AS131" s="18"/>
      <c r="AT131" s="18">
        <v>0</v>
      </c>
    </row>
    <row r="132" spans="18:46" x14ac:dyDescent="0.35">
      <c r="R132" s="36" t="s">
        <v>141</v>
      </c>
      <c r="S132" s="36"/>
      <c r="T132" s="36"/>
      <c r="U132" s="36"/>
      <c r="V132" s="36"/>
      <c r="W132" s="37">
        <v>0</v>
      </c>
      <c r="X132" s="37"/>
      <c r="Y132" s="37"/>
      <c r="Z132" s="37"/>
      <c r="AA132" s="37"/>
      <c r="AB132" s="37">
        <v>0</v>
      </c>
      <c r="AO132">
        <v>6</v>
      </c>
      <c r="AP132" s="18">
        <v>0</v>
      </c>
      <c r="AQ132" s="18"/>
      <c r="AR132" s="18"/>
      <c r="AS132" s="18"/>
      <c r="AT132" s="18">
        <v>0</v>
      </c>
    </row>
    <row r="133" spans="18:46" x14ac:dyDescent="0.35">
      <c r="R133" t="s">
        <v>23</v>
      </c>
      <c r="S133">
        <v>2020</v>
      </c>
      <c r="T133">
        <v>10</v>
      </c>
      <c r="U133" s="58">
        <v>44013</v>
      </c>
      <c r="V133" t="s">
        <v>21</v>
      </c>
      <c r="W133" s="18"/>
      <c r="X133" s="18"/>
      <c r="Y133" s="18"/>
      <c r="Z133" s="18">
        <v>0</v>
      </c>
      <c r="AA133" s="18"/>
      <c r="AB133" s="18">
        <v>0</v>
      </c>
      <c r="AO133">
        <v>4</v>
      </c>
      <c r="AP133" s="18">
        <v>0</v>
      </c>
      <c r="AQ133" s="18"/>
      <c r="AR133" s="18"/>
      <c r="AS133" s="18"/>
      <c r="AT133" s="18">
        <v>0</v>
      </c>
    </row>
    <row r="134" spans="18:46" x14ac:dyDescent="0.35">
      <c r="T134">
        <v>11</v>
      </c>
      <c r="U134" s="58">
        <v>44044</v>
      </c>
      <c r="V134" t="s">
        <v>30</v>
      </c>
      <c r="W134" s="18"/>
      <c r="X134" s="18"/>
      <c r="Y134" s="18"/>
      <c r="Z134" s="18">
        <v>0</v>
      </c>
      <c r="AA134" s="18"/>
      <c r="AB134" s="18">
        <v>0</v>
      </c>
      <c r="AN134">
        <v>2023</v>
      </c>
      <c r="AO134">
        <v>1</v>
      </c>
      <c r="AP134" s="18">
        <v>0</v>
      </c>
      <c r="AQ134" s="18"/>
      <c r="AR134" s="18"/>
      <c r="AS134" s="18"/>
      <c r="AT134" s="18">
        <v>0</v>
      </c>
    </row>
    <row r="135" spans="18:46" x14ac:dyDescent="0.35">
      <c r="T135">
        <v>12</v>
      </c>
      <c r="U135" s="58">
        <v>44051</v>
      </c>
      <c r="V135" t="s">
        <v>31</v>
      </c>
      <c r="W135" s="18"/>
      <c r="X135" s="18"/>
      <c r="Y135" s="18"/>
      <c r="Z135" s="18">
        <v>0</v>
      </c>
      <c r="AA135" s="18"/>
      <c r="AB135" s="18">
        <v>0</v>
      </c>
      <c r="AM135" s="36" t="s">
        <v>688</v>
      </c>
      <c r="AN135" s="36"/>
      <c r="AO135" s="36"/>
      <c r="AP135" s="37">
        <v>0</v>
      </c>
      <c r="AQ135" s="37"/>
      <c r="AR135" s="37"/>
      <c r="AS135" s="37"/>
      <c r="AT135" s="37">
        <v>0</v>
      </c>
    </row>
    <row r="136" spans="18:46" x14ac:dyDescent="0.35">
      <c r="V136" t="s">
        <v>32</v>
      </c>
      <c r="W136" s="18"/>
      <c r="X136" s="18"/>
      <c r="Y136" s="18"/>
      <c r="Z136" s="18">
        <v>0</v>
      </c>
      <c r="AA136" s="18"/>
      <c r="AB136" s="18">
        <v>0</v>
      </c>
      <c r="AM136" t="s">
        <v>718</v>
      </c>
      <c r="AN136">
        <v>2022</v>
      </c>
      <c r="AO136">
        <v>4</v>
      </c>
      <c r="AP136" s="18">
        <v>0</v>
      </c>
      <c r="AQ136" s="18"/>
      <c r="AR136" s="18"/>
      <c r="AS136" s="18"/>
      <c r="AT136" s="18">
        <v>0</v>
      </c>
    </row>
    <row r="137" spans="18:46" x14ac:dyDescent="0.35">
      <c r="S137">
        <v>2021</v>
      </c>
      <c r="T137">
        <v>1</v>
      </c>
      <c r="U137" s="58">
        <v>44091</v>
      </c>
      <c r="V137" t="s">
        <v>103</v>
      </c>
      <c r="W137" s="18"/>
      <c r="X137" s="18"/>
      <c r="Y137" s="18"/>
      <c r="Z137" s="18">
        <v>0</v>
      </c>
      <c r="AA137" s="18"/>
      <c r="AB137" s="18">
        <v>0</v>
      </c>
      <c r="AM137" s="36" t="s">
        <v>763</v>
      </c>
      <c r="AN137" s="36"/>
      <c r="AO137" s="36"/>
      <c r="AP137" s="37">
        <v>0</v>
      </c>
      <c r="AQ137" s="37"/>
      <c r="AR137" s="37"/>
      <c r="AS137" s="37"/>
      <c r="AT137" s="37">
        <v>0</v>
      </c>
    </row>
    <row r="138" spans="18:46" x14ac:dyDescent="0.35">
      <c r="U138" s="58">
        <v>44096</v>
      </c>
      <c r="V138" t="s">
        <v>105</v>
      </c>
      <c r="W138" s="18"/>
      <c r="X138" s="18"/>
      <c r="Y138" s="18"/>
      <c r="Z138" s="18">
        <v>0</v>
      </c>
      <c r="AA138" s="18"/>
      <c r="AB138" s="18">
        <v>0</v>
      </c>
      <c r="AM138" t="s">
        <v>782</v>
      </c>
      <c r="AN138">
        <v>2022</v>
      </c>
      <c r="AO138">
        <v>5</v>
      </c>
      <c r="AP138" s="18">
        <v>0</v>
      </c>
      <c r="AQ138" s="18"/>
      <c r="AR138" s="18"/>
      <c r="AS138" s="18"/>
      <c r="AT138" s="18">
        <v>0</v>
      </c>
    </row>
    <row r="139" spans="18:46" x14ac:dyDescent="0.35">
      <c r="T139">
        <v>2</v>
      </c>
      <c r="U139" s="58">
        <v>44112</v>
      </c>
      <c r="V139" t="s">
        <v>114</v>
      </c>
      <c r="W139" s="18"/>
      <c r="X139" s="18"/>
      <c r="Y139" s="18"/>
      <c r="Z139" s="18">
        <v>0</v>
      </c>
      <c r="AA139" s="18"/>
      <c r="AB139" s="18">
        <v>0</v>
      </c>
      <c r="AO139">
        <v>4</v>
      </c>
      <c r="AP139" s="18">
        <v>0</v>
      </c>
      <c r="AQ139" s="18"/>
      <c r="AR139" s="18"/>
      <c r="AS139" s="18"/>
      <c r="AT139" s="18">
        <v>0</v>
      </c>
    </row>
    <row r="140" spans="18:46" x14ac:dyDescent="0.35">
      <c r="U140" s="58">
        <v>44116</v>
      </c>
      <c r="V140" t="s">
        <v>116</v>
      </c>
      <c r="W140" s="18"/>
      <c r="X140" s="18"/>
      <c r="Y140" s="18"/>
      <c r="Z140" s="18">
        <v>0</v>
      </c>
      <c r="AA140" s="18"/>
      <c r="AB140" s="18">
        <v>0</v>
      </c>
      <c r="AM140" s="36" t="s">
        <v>807</v>
      </c>
      <c r="AN140" s="36"/>
      <c r="AO140" s="36"/>
      <c r="AP140" s="37">
        <v>0</v>
      </c>
      <c r="AQ140" s="37"/>
      <c r="AR140" s="37"/>
      <c r="AS140" s="37"/>
      <c r="AT140" s="37">
        <v>0</v>
      </c>
    </row>
    <row r="141" spans="18:46" x14ac:dyDescent="0.35">
      <c r="T141">
        <v>6</v>
      </c>
      <c r="U141" s="58">
        <v>44251</v>
      </c>
      <c r="V141" t="s">
        <v>280</v>
      </c>
      <c r="W141" s="18"/>
      <c r="X141" s="18"/>
      <c r="Y141" s="18"/>
      <c r="Z141" s="18"/>
      <c r="AA141" s="18">
        <v>0</v>
      </c>
      <c r="AB141" s="18">
        <v>0</v>
      </c>
      <c r="AM141" t="s">
        <v>793</v>
      </c>
      <c r="AN141">
        <v>2022</v>
      </c>
      <c r="AO141">
        <v>5</v>
      </c>
      <c r="AP141" s="18">
        <v>0</v>
      </c>
      <c r="AQ141" s="18"/>
      <c r="AR141" s="18"/>
      <c r="AS141" s="18"/>
      <c r="AT141" s="18">
        <v>0</v>
      </c>
    </row>
    <row r="142" spans="18:46" x14ac:dyDescent="0.35">
      <c r="T142">
        <v>7</v>
      </c>
      <c r="U142" s="58">
        <v>44263</v>
      </c>
      <c r="V142" t="s">
        <v>291</v>
      </c>
      <c r="W142" s="18"/>
      <c r="X142" s="18"/>
      <c r="Y142" s="18"/>
      <c r="Z142" s="18"/>
      <c r="AA142" s="18">
        <v>0</v>
      </c>
      <c r="AB142" s="18">
        <v>0</v>
      </c>
      <c r="AO142">
        <v>8</v>
      </c>
      <c r="AP142" s="18">
        <v>0</v>
      </c>
      <c r="AQ142" s="18"/>
      <c r="AR142" s="18"/>
      <c r="AS142" s="18"/>
      <c r="AT142" s="18">
        <v>0</v>
      </c>
    </row>
    <row r="143" spans="18:46" x14ac:dyDescent="0.35">
      <c r="U143" s="58">
        <v>44278</v>
      </c>
      <c r="V143" t="s">
        <v>324</v>
      </c>
      <c r="W143" s="18"/>
      <c r="X143" s="18"/>
      <c r="Y143" s="18"/>
      <c r="Z143" s="18"/>
      <c r="AA143" s="18">
        <v>0</v>
      </c>
      <c r="AB143" s="18">
        <v>0</v>
      </c>
      <c r="AO143">
        <v>10</v>
      </c>
      <c r="AP143" s="18">
        <v>0</v>
      </c>
      <c r="AQ143" s="18"/>
      <c r="AR143" s="18"/>
      <c r="AS143" s="18"/>
      <c r="AT143" s="18">
        <v>0</v>
      </c>
    </row>
    <row r="144" spans="18:46" x14ac:dyDescent="0.35">
      <c r="U144" s="58">
        <v>44285</v>
      </c>
      <c r="V144" t="s">
        <v>328</v>
      </c>
      <c r="W144" s="18"/>
      <c r="X144" s="18"/>
      <c r="Y144" s="18"/>
      <c r="Z144" s="18"/>
      <c r="AA144" s="18">
        <v>0</v>
      </c>
      <c r="AB144" s="18">
        <v>0</v>
      </c>
      <c r="AO144">
        <v>12</v>
      </c>
      <c r="AP144" s="18">
        <v>0</v>
      </c>
      <c r="AQ144" s="18"/>
      <c r="AR144" s="18"/>
      <c r="AS144" s="18"/>
      <c r="AT144" s="18">
        <v>0</v>
      </c>
    </row>
    <row r="145" spans="19:46" x14ac:dyDescent="0.35">
      <c r="T145">
        <v>8</v>
      </c>
      <c r="U145" s="58">
        <v>44319</v>
      </c>
      <c r="V145" t="s">
        <v>335</v>
      </c>
      <c r="W145" s="18"/>
      <c r="X145" s="18"/>
      <c r="Y145" s="18"/>
      <c r="Z145" s="18"/>
      <c r="AA145" s="18">
        <v>0</v>
      </c>
      <c r="AB145" s="18">
        <v>0</v>
      </c>
      <c r="AM145" s="36" t="s">
        <v>808</v>
      </c>
      <c r="AN145" s="36"/>
      <c r="AO145" s="36"/>
      <c r="AP145" s="37">
        <v>0</v>
      </c>
      <c r="AQ145" s="37"/>
      <c r="AR145" s="37"/>
      <c r="AS145" s="37"/>
      <c r="AT145" s="37">
        <v>0</v>
      </c>
    </row>
    <row r="146" spans="19:46" x14ac:dyDescent="0.35">
      <c r="T146">
        <v>12</v>
      </c>
      <c r="U146" s="58">
        <v>44440</v>
      </c>
      <c r="V146" t="s">
        <v>375</v>
      </c>
      <c r="W146" s="18"/>
      <c r="X146" s="18"/>
      <c r="Y146" s="18"/>
      <c r="Z146" s="18"/>
      <c r="AA146" s="18">
        <v>0</v>
      </c>
      <c r="AB146" s="18">
        <v>0</v>
      </c>
      <c r="AM146" t="s">
        <v>868</v>
      </c>
      <c r="AN146">
        <v>2022</v>
      </c>
      <c r="AO146">
        <v>7</v>
      </c>
      <c r="AP146" s="18">
        <v>0</v>
      </c>
      <c r="AQ146" s="18"/>
      <c r="AR146" s="18"/>
      <c r="AS146" s="18"/>
      <c r="AT146" s="18">
        <v>0</v>
      </c>
    </row>
    <row r="147" spans="19:46" x14ac:dyDescent="0.35">
      <c r="T147">
        <v>4</v>
      </c>
      <c r="U147" s="58">
        <v>44191</v>
      </c>
      <c r="V147" t="s">
        <v>216</v>
      </c>
      <c r="W147" s="18"/>
      <c r="X147" s="18"/>
      <c r="Y147" s="18"/>
      <c r="Z147" s="18"/>
      <c r="AA147" s="18">
        <v>0</v>
      </c>
      <c r="AB147" s="18">
        <v>0</v>
      </c>
      <c r="AO147">
        <v>8</v>
      </c>
      <c r="AP147" s="18">
        <v>0.20000000000004547</v>
      </c>
      <c r="AQ147" s="18"/>
      <c r="AR147" s="18"/>
      <c r="AS147" s="18"/>
      <c r="AT147" s="18">
        <v>0.20000000000004547</v>
      </c>
    </row>
    <row r="148" spans="19:46" x14ac:dyDescent="0.35">
      <c r="S148">
        <v>2022</v>
      </c>
      <c r="T148">
        <v>1</v>
      </c>
      <c r="U148" s="58">
        <v>44466</v>
      </c>
      <c r="V148" t="s">
        <v>383</v>
      </c>
      <c r="W148" s="18"/>
      <c r="X148" s="18"/>
      <c r="Y148" s="18"/>
      <c r="Z148" s="18"/>
      <c r="AA148" s="18">
        <v>0</v>
      </c>
      <c r="AB148" s="18">
        <v>0</v>
      </c>
      <c r="AO148">
        <v>9</v>
      </c>
      <c r="AP148" s="18">
        <v>0</v>
      </c>
      <c r="AQ148" s="18"/>
      <c r="AR148" s="18"/>
      <c r="AS148" s="18"/>
      <c r="AT148" s="18">
        <v>0</v>
      </c>
    </row>
    <row r="149" spans="19:46" x14ac:dyDescent="0.35">
      <c r="U149" s="58">
        <v>44469</v>
      </c>
      <c r="V149" t="s">
        <v>386</v>
      </c>
      <c r="W149" s="18"/>
      <c r="X149" s="18"/>
      <c r="Y149" s="18"/>
      <c r="Z149" s="18"/>
      <c r="AA149" s="18">
        <v>0</v>
      </c>
      <c r="AB149" s="18">
        <v>0</v>
      </c>
      <c r="AO149">
        <v>11</v>
      </c>
      <c r="AP149" s="18">
        <v>14564.6</v>
      </c>
      <c r="AQ149" s="18"/>
      <c r="AR149" s="18"/>
      <c r="AS149" s="18"/>
      <c r="AT149" s="18">
        <v>14564.6</v>
      </c>
    </row>
    <row r="150" spans="19:46" x14ac:dyDescent="0.35">
      <c r="T150">
        <v>5</v>
      </c>
      <c r="U150" s="58">
        <v>44575</v>
      </c>
      <c r="V150" t="s">
        <v>568</v>
      </c>
      <c r="W150" s="18"/>
      <c r="X150" s="18"/>
      <c r="Y150" s="18"/>
      <c r="Z150" s="18"/>
      <c r="AA150" s="18">
        <v>0</v>
      </c>
      <c r="AB150" s="18">
        <v>0</v>
      </c>
      <c r="AN150">
        <v>2023</v>
      </c>
      <c r="AO150">
        <v>2</v>
      </c>
      <c r="AP150" s="18">
        <v>1059.5</v>
      </c>
      <c r="AQ150" s="18"/>
      <c r="AR150" s="18"/>
      <c r="AS150" s="18"/>
      <c r="AT150" s="18">
        <v>1059.5</v>
      </c>
    </row>
    <row r="151" spans="19:46" x14ac:dyDescent="0.35">
      <c r="V151" t="s">
        <v>570</v>
      </c>
      <c r="W151" s="18"/>
      <c r="X151" s="18"/>
      <c r="Y151" s="18"/>
      <c r="Z151" s="18"/>
      <c r="AA151" s="18">
        <v>0</v>
      </c>
      <c r="AB151" s="18">
        <v>0</v>
      </c>
      <c r="AM151" s="36" t="s">
        <v>883</v>
      </c>
      <c r="AN151" s="36"/>
      <c r="AO151" s="36"/>
      <c r="AP151" s="37">
        <v>15624.300000000001</v>
      </c>
      <c r="AQ151" s="37"/>
      <c r="AR151" s="37"/>
      <c r="AS151" s="37"/>
      <c r="AT151" s="37">
        <v>15624.300000000001</v>
      </c>
    </row>
    <row r="152" spans="19:46" x14ac:dyDescent="0.35">
      <c r="U152" s="58">
        <v>44578</v>
      </c>
      <c r="V152" t="s">
        <v>571</v>
      </c>
      <c r="W152" s="18"/>
      <c r="X152" s="18"/>
      <c r="Y152" s="18"/>
      <c r="Z152" s="18"/>
      <c r="AA152" s="18">
        <v>0</v>
      </c>
      <c r="AB152" s="18">
        <v>0</v>
      </c>
      <c r="AM152" t="s">
        <v>967</v>
      </c>
      <c r="AN152">
        <v>2022</v>
      </c>
      <c r="AO152">
        <v>9</v>
      </c>
      <c r="AP152" s="18">
        <v>0</v>
      </c>
      <c r="AQ152" s="18"/>
      <c r="AR152" s="18"/>
      <c r="AS152" s="18"/>
      <c r="AT152" s="18">
        <v>0</v>
      </c>
    </row>
    <row r="153" spans="19:46" x14ac:dyDescent="0.35">
      <c r="U153" s="58">
        <v>44587</v>
      </c>
      <c r="V153" t="s">
        <v>578</v>
      </c>
      <c r="W153" s="18"/>
      <c r="X153" s="18"/>
      <c r="Y153" s="18"/>
      <c r="Z153" s="18"/>
      <c r="AA153" s="18">
        <v>0</v>
      </c>
      <c r="AB153" s="18">
        <v>0</v>
      </c>
      <c r="AN153">
        <v>2023</v>
      </c>
      <c r="AO153">
        <v>1</v>
      </c>
      <c r="AP153" s="18">
        <v>0</v>
      </c>
      <c r="AQ153" s="18"/>
      <c r="AR153" s="18"/>
      <c r="AS153" s="18"/>
      <c r="AT153" s="18">
        <v>0</v>
      </c>
    </row>
    <row r="154" spans="19:46" x14ac:dyDescent="0.35">
      <c r="T154">
        <v>6</v>
      </c>
      <c r="U154" s="58">
        <v>44607</v>
      </c>
      <c r="V154" t="s">
        <v>611</v>
      </c>
      <c r="W154" s="18"/>
      <c r="X154" s="18"/>
      <c r="Y154" s="18"/>
      <c r="Z154" s="18"/>
      <c r="AA154" s="18">
        <v>0</v>
      </c>
      <c r="AB154" s="18">
        <v>0</v>
      </c>
      <c r="AM154" s="36" t="s">
        <v>994</v>
      </c>
      <c r="AN154" s="36"/>
      <c r="AO154" s="36"/>
      <c r="AP154" s="37">
        <v>0</v>
      </c>
      <c r="AQ154" s="37"/>
      <c r="AR154" s="37"/>
      <c r="AS154" s="37"/>
      <c r="AT154" s="37">
        <v>0</v>
      </c>
    </row>
    <row r="155" spans="19:46" x14ac:dyDescent="0.35">
      <c r="T155">
        <v>8</v>
      </c>
      <c r="U155" s="58">
        <v>44672</v>
      </c>
      <c r="V155" t="s">
        <v>709</v>
      </c>
      <c r="W155" s="18"/>
      <c r="X155" s="18"/>
      <c r="Y155" s="18"/>
      <c r="Z155" s="18"/>
      <c r="AA155" s="18">
        <v>0</v>
      </c>
      <c r="AB155" s="18">
        <v>0</v>
      </c>
      <c r="AM155" t="s">
        <v>1053</v>
      </c>
      <c r="AN155">
        <v>2022</v>
      </c>
      <c r="AO155">
        <v>8</v>
      </c>
      <c r="AP155" s="18">
        <v>0</v>
      </c>
      <c r="AQ155" s="18"/>
      <c r="AR155" s="18"/>
      <c r="AS155" s="18"/>
      <c r="AT155" s="18">
        <v>0</v>
      </c>
    </row>
    <row r="156" spans="19:46" x14ac:dyDescent="0.35">
      <c r="T156">
        <v>9</v>
      </c>
      <c r="U156" s="58">
        <v>44705</v>
      </c>
      <c r="V156" t="s">
        <v>804</v>
      </c>
      <c r="W156" s="18"/>
      <c r="X156" s="18"/>
      <c r="Y156" s="18"/>
      <c r="Z156" s="18"/>
      <c r="AA156" s="18">
        <v>0</v>
      </c>
      <c r="AB156" s="18">
        <v>0</v>
      </c>
      <c r="AM156" s="36" t="s">
        <v>1054</v>
      </c>
      <c r="AN156" s="36"/>
      <c r="AO156" s="36"/>
      <c r="AP156" s="37">
        <v>0</v>
      </c>
      <c r="AQ156" s="37"/>
      <c r="AR156" s="37"/>
      <c r="AS156" s="37"/>
      <c r="AT156" s="37">
        <v>0</v>
      </c>
    </row>
    <row r="157" spans="19:46" x14ac:dyDescent="0.35">
      <c r="T157">
        <v>12</v>
      </c>
      <c r="U157" s="58">
        <v>44788</v>
      </c>
      <c r="V157" t="s">
        <v>911</v>
      </c>
      <c r="W157" s="18"/>
      <c r="X157" s="18"/>
      <c r="Y157" s="18"/>
      <c r="Z157" s="18"/>
      <c r="AA157" s="18">
        <v>0</v>
      </c>
      <c r="AB157" s="18">
        <v>0</v>
      </c>
      <c r="AM157" t="s">
        <v>1060</v>
      </c>
      <c r="AN157">
        <v>2022</v>
      </c>
      <c r="AO157">
        <v>11</v>
      </c>
      <c r="AP157" s="18">
        <v>0</v>
      </c>
      <c r="AQ157" s="18"/>
      <c r="AR157" s="18"/>
      <c r="AS157" s="18"/>
      <c r="AT157" s="18">
        <v>0</v>
      </c>
    </row>
    <row r="158" spans="19:46" x14ac:dyDescent="0.35">
      <c r="T158">
        <v>4</v>
      </c>
      <c r="U158" s="58">
        <v>44545</v>
      </c>
      <c r="V158" t="s">
        <v>516</v>
      </c>
      <c r="W158" s="18"/>
      <c r="X158" s="18"/>
      <c r="Y158" s="18"/>
      <c r="Z158" s="18"/>
      <c r="AA158" s="18">
        <v>0</v>
      </c>
      <c r="AB158" s="18">
        <v>0</v>
      </c>
      <c r="AO158">
        <v>12</v>
      </c>
      <c r="AP158" s="18">
        <v>0</v>
      </c>
      <c r="AQ158" s="18"/>
      <c r="AR158" s="18"/>
      <c r="AS158" s="18"/>
      <c r="AT158" s="18">
        <v>0</v>
      </c>
    </row>
    <row r="159" spans="19:46" x14ac:dyDescent="0.35">
      <c r="U159" s="58">
        <v>44546</v>
      </c>
      <c r="V159" t="s">
        <v>519</v>
      </c>
      <c r="W159" s="18"/>
      <c r="X159" s="18"/>
      <c r="Y159" s="18"/>
      <c r="Z159" s="18"/>
      <c r="AA159" s="18">
        <v>0</v>
      </c>
      <c r="AB159" s="18">
        <v>0</v>
      </c>
      <c r="AM159" s="36" t="s">
        <v>1097</v>
      </c>
      <c r="AN159" s="36"/>
      <c r="AO159" s="36"/>
      <c r="AP159" s="37">
        <v>0</v>
      </c>
      <c r="AQ159" s="37"/>
      <c r="AR159" s="37"/>
      <c r="AS159" s="37"/>
      <c r="AT159" s="37">
        <v>0</v>
      </c>
    </row>
    <row r="160" spans="19:46" x14ac:dyDescent="0.35">
      <c r="U160" s="58">
        <v>44551</v>
      </c>
      <c r="V160" t="s">
        <v>521</v>
      </c>
      <c r="W160" s="18"/>
      <c r="X160" s="18"/>
      <c r="Y160" s="18"/>
      <c r="Z160" s="18"/>
      <c r="AA160" s="18">
        <v>0</v>
      </c>
      <c r="AB160" s="18">
        <v>0</v>
      </c>
      <c r="AM160" t="s">
        <v>1066</v>
      </c>
      <c r="AN160">
        <v>2022</v>
      </c>
      <c r="AO160">
        <v>11</v>
      </c>
      <c r="AP160" s="18">
        <v>0</v>
      </c>
      <c r="AQ160" s="18"/>
      <c r="AR160" s="18"/>
      <c r="AS160" s="18"/>
      <c r="AT160" s="18">
        <v>0</v>
      </c>
    </row>
    <row r="161" spans="18:46" x14ac:dyDescent="0.35">
      <c r="S161">
        <v>2023</v>
      </c>
      <c r="T161">
        <v>2</v>
      </c>
      <c r="U161" s="58">
        <v>44854</v>
      </c>
      <c r="V161" t="s">
        <v>1017</v>
      </c>
      <c r="W161" s="18"/>
      <c r="X161" s="18"/>
      <c r="Y161" s="18"/>
      <c r="Z161" s="18"/>
      <c r="AA161" s="18">
        <v>0</v>
      </c>
      <c r="AB161" s="18">
        <v>0</v>
      </c>
      <c r="AM161" s="36" t="s">
        <v>1098</v>
      </c>
      <c r="AN161" s="36"/>
      <c r="AO161" s="36"/>
      <c r="AP161" s="37">
        <v>0</v>
      </c>
      <c r="AQ161" s="37"/>
      <c r="AR161" s="37"/>
      <c r="AS161" s="37"/>
      <c r="AT161" s="37">
        <v>0</v>
      </c>
    </row>
    <row r="162" spans="18:46" x14ac:dyDescent="0.35">
      <c r="U162" s="58">
        <v>44978</v>
      </c>
      <c r="V162" t="s">
        <v>1283</v>
      </c>
      <c r="W162" s="18">
        <v>1620</v>
      </c>
      <c r="X162" s="18"/>
      <c r="Y162" s="18"/>
      <c r="Z162" s="18"/>
      <c r="AA162" s="18"/>
      <c r="AB162" s="18">
        <v>1620</v>
      </c>
      <c r="AM162" t="s">
        <v>1110</v>
      </c>
      <c r="AN162">
        <v>2022</v>
      </c>
      <c r="AO162">
        <v>11</v>
      </c>
      <c r="AP162" s="18">
        <v>0</v>
      </c>
      <c r="AQ162" s="18"/>
      <c r="AR162" s="18"/>
      <c r="AS162" s="18"/>
      <c r="AT162" s="18">
        <v>0</v>
      </c>
    </row>
    <row r="163" spans="18:46" x14ac:dyDescent="0.35">
      <c r="T163">
        <v>3</v>
      </c>
      <c r="U163" s="58">
        <v>44866</v>
      </c>
      <c r="V163" t="s">
        <v>1055</v>
      </c>
      <c r="W163" s="18"/>
      <c r="X163" s="18"/>
      <c r="Y163" s="18"/>
      <c r="Z163" s="18"/>
      <c r="AA163" s="18">
        <v>0</v>
      </c>
      <c r="AB163" s="18">
        <v>0</v>
      </c>
      <c r="AM163" s="36" t="s">
        <v>1113</v>
      </c>
      <c r="AN163" s="36"/>
      <c r="AO163" s="36"/>
      <c r="AP163" s="37">
        <v>0</v>
      </c>
      <c r="AQ163" s="37"/>
      <c r="AR163" s="37"/>
      <c r="AS163" s="37"/>
      <c r="AT163" s="37">
        <v>0</v>
      </c>
    </row>
    <row r="164" spans="18:46" x14ac:dyDescent="0.35">
      <c r="R164" s="36" t="s">
        <v>142</v>
      </c>
      <c r="S164" s="36"/>
      <c r="T164" s="36"/>
      <c r="U164" s="36"/>
      <c r="V164" s="36"/>
      <c r="W164" s="37">
        <v>1620</v>
      </c>
      <c r="X164" s="37"/>
      <c r="Y164" s="37"/>
      <c r="Z164" s="37">
        <v>0</v>
      </c>
      <c r="AA164" s="37">
        <v>0</v>
      </c>
      <c r="AB164" s="37">
        <v>1620</v>
      </c>
      <c r="AM164" t="s">
        <v>1109</v>
      </c>
      <c r="AN164">
        <v>2022</v>
      </c>
      <c r="AO164">
        <v>11</v>
      </c>
      <c r="AP164" s="18">
        <v>0</v>
      </c>
      <c r="AQ164" s="18"/>
      <c r="AR164" s="18"/>
      <c r="AS164" s="18"/>
      <c r="AT164" s="18">
        <v>0</v>
      </c>
    </row>
    <row r="165" spans="18:46" x14ac:dyDescent="0.35">
      <c r="R165" t="s">
        <v>14</v>
      </c>
      <c r="S165">
        <v>2020</v>
      </c>
      <c r="T165">
        <v>6</v>
      </c>
      <c r="U165" s="58">
        <v>43993</v>
      </c>
      <c r="V165" t="s">
        <v>11</v>
      </c>
      <c r="W165" s="18">
        <v>0</v>
      </c>
      <c r="X165" s="18"/>
      <c r="Y165" s="18"/>
      <c r="Z165" s="18"/>
      <c r="AA165" s="18"/>
      <c r="AB165" s="18">
        <v>0</v>
      </c>
      <c r="AM165" s="36" t="s">
        <v>1114</v>
      </c>
      <c r="AN165" s="36"/>
      <c r="AO165" s="36"/>
      <c r="AP165" s="37">
        <v>0</v>
      </c>
      <c r="AQ165" s="37"/>
      <c r="AR165" s="37"/>
      <c r="AS165" s="37"/>
      <c r="AT165" s="37">
        <v>0</v>
      </c>
    </row>
    <row r="166" spans="18:46" x14ac:dyDescent="0.35">
      <c r="S166">
        <v>2021</v>
      </c>
      <c r="T166">
        <v>9</v>
      </c>
      <c r="U166" s="58">
        <v>44440</v>
      </c>
      <c r="V166" t="s">
        <v>376</v>
      </c>
      <c r="W166" s="18">
        <v>0</v>
      </c>
      <c r="X166" s="18"/>
      <c r="Y166" s="18"/>
      <c r="Z166" s="18"/>
      <c r="AA166" s="18"/>
      <c r="AB166" s="18">
        <v>0</v>
      </c>
      <c r="AM166" t="s">
        <v>1206</v>
      </c>
      <c r="AN166">
        <v>2023</v>
      </c>
      <c r="AO166">
        <v>1</v>
      </c>
      <c r="AP166" s="18">
        <v>0</v>
      </c>
      <c r="AQ166" s="18"/>
      <c r="AR166" s="18"/>
      <c r="AS166" s="18"/>
      <c r="AT166" s="18">
        <v>0</v>
      </c>
    </row>
    <row r="167" spans="18:46" x14ac:dyDescent="0.35">
      <c r="R167" s="36" t="s">
        <v>143</v>
      </c>
      <c r="S167" s="36"/>
      <c r="T167" s="36"/>
      <c r="U167" s="36"/>
      <c r="V167" s="36"/>
      <c r="W167" s="37">
        <v>0</v>
      </c>
      <c r="X167" s="37"/>
      <c r="Y167" s="37"/>
      <c r="Z167" s="37"/>
      <c r="AA167" s="37"/>
      <c r="AB167" s="37">
        <v>0</v>
      </c>
      <c r="AO167">
        <v>2</v>
      </c>
      <c r="AP167" s="18">
        <v>0</v>
      </c>
      <c r="AQ167" s="18"/>
      <c r="AR167" s="18"/>
      <c r="AS167" s="18"/>
      <c r="AT167" s="18">
        <v>0</v>
      </c>
    </row>
    <row r="168" spans="18:46" x14ac:dyDescent="0.35">
      <c r="R168" t="s">
        <v>54</v>
      </c>
      <c r="S168">
        <v>2020</v>
      </c>
      <c r="T168">
        <v>8</v>
      </c>
      <c r="U168" s="58">
        <v>44065</v>
      </c>
      <c r="V168" t="s">
        <v>52</v>
      </c>
      <c r="W168" s="18">
        <v>0</v>
      </c>
      <c r="X168" s="18"/>
      <c r="Y168" s="18"/>
      <c r="Z168" s="18"/>
      <c r="AA168" s="18"/>
      <c r="AB168" s="18">
        <v>0</v>
      </c>
      <c r="AM168" s="36" t="s">
        <v>1242</v>
      </c>
      <c r="AN168" s="36"/>
      <c r="AO168" s="36"/>
      <c r="AP168" s="37">
        <v>0</v>
      </c>
      <c r="AQ168" s="37"/>
      <c r="AR168" s="37"/>
      <c r="AS168" s="37"/>
      <c r="AT168" s="37">
        <v>0</v>
      </c>
    </row>
    <row r="169" spans="18:46" x14ac:dyDescent="0.35">
      <c r="T169">
        <v>9</v>
      </c>
      <c r="U169" s="58">
        <v>44075</v>
      </c>
      <c r="V169" t="s">
        <v>68</v>
      </c>
      <c r="W169" s="18">
        <v>0</v>
      </c>
      <c r="X169" s="18"/>
      <c r="Y169" s="18"/>
      <c r="Z169" s="18"/>
      <c r="AA169" s="18"/>
      <c r="AB169" s="18">
        <v>0</v>
      </c>
      <c r="AM169" t="s">
        <v>1267</v>
      </c>
      <c r="AN169">
        <v>2023</v>
      </c>
      <c r="AO169">
        <v>2</v>
      </c>
      <c r="AP169" s="18">
        <v>0</v>
      </c>
      <c r="AQ169" s="18"/>
      <c r="AR169" s="18"/>
      <c r="AS169" s="18"/>
      <c r="AT169" s="18">
        <v>0</v>
      </c>
    </row>
    <row r="170" spans="18:46" x14ac:dyDescent="0.35">
      <c r="T170">
        <v>11</v>
      </c>
      <c r="U170" s="58">
        <v>44156</v>
      </c>
      <c r="V170" t="s">
        <v>175</v>
      </c>
      <c r="W170" s="18">
        <v>0</v>
      </c>
      <c r="X170" s="18"/>
      <c r="Y170" s="18"/>
      <c r="Z170" s="18"/>
      <c r="AA170" s="18"/>
      <c r="AB170" s="18">
        <v>0</v>
      </c>
      <c r="AM170" s="36" t="s">
        <v>1314</v>
      </c>
      <c r="AN170" s="36"/>
      <c r="AO170" s="36"/>
      <c r="AP170" s="37">
        <v>0</v>
      </c>
      <c r="AQ170" s="37"/>
      <c r="AR170" s="37"/>
      <c r="AS170" s="37"/>
      <c r="AT170" s="37">
        <v>0</v>
      </c>
    </row>
    <row r="171" spans="18:46" x14ac:dyDescent="0.35">
      <c r="U171" s="58">
        <v>44165</v>
      </c>
      <c r="V171" t="s">
        <v>188</v>
      </c>
      <c r="W171" s="18">
        <v>0</v>
      </c>
      <c r="X171" s="18"/>
      <c r="Y171" s="18"/>
      <c r="Z171" s="18"/>
      <c r="AA171" s="18"/>
      <c r="AB171" s="18">
        <v>0</v>
      </c>
      <c r="AM171" t="s">
        <v>135</v>
      </c>
      <c r="AP171" s="18">
        <v>464479.2</v>
      </c>
      <c r="AQ171" s="18">
        <v>0</v>
      </c>
      <c r="AR171" s="18">
        <v>16691.8</v>
      </c>
      <c r="AS171" s="18">
        <v>56209.599999999999</v>
      </c>
      <c r="AT171" s="18">
        <v>537380.6</v>
      </c>
    </row>
    <row r="172" spans="18:46" x14ac:dyDescent="0.35">
      <c r="S172">
        <v>2021</v>
      </c>
      <c r="T172">
        <v>2</v>
      </c>
      <c r="U172" s="58">
        <v>44250</v>
      </c>
      <c r="V172" t="s">
        <v>281</v>
      </c>
      <c r="W172" s="18">
        <v>0</v>
      </c>
      <c r="X172" s="18"/>
      <c r="Y172" s="18"/>
      <c r="Z172" s="18"/>
      <c r="AA172" s="18"/>
      <c r="AB172" s="18">
        <v>0</v>
      </c>
    </row>
    <row r="173" spans="18:46" x14ac:dyDescent="0.35">
      <c r="T173">
        <v>10</v>
      </c>
      <c r="U173" s="58">
        <v>44492</v>
      </c>
      <c r="V173" t="s">
        <v>448</v>
      </c>
      <c r="W173" s="18">
        <v>0</v>
      </c>
      <c r="X173" s="18"/>
      <c r="Y173" s="18"/>
      <c r="Z173" s="18"/>
      <c r="AA173" s="18"/>
      <c r="AB173" s="18">
        <v>0</v>
      </c>
    </row>
    <row r="174" spans="18:46" x14ac:dyDescent="0.35">
      <c r="U174" s="58">
        <v>44497</v>
      </c>
      <c r="V174" t="s">
        <v>451</v>
      </c>
      <c r="W174" s="18">
        <v>0</v>
      </c>
      <c r="X174" s="18"/>
      <c r="Y174" s="18"/>
      <c r="Z174" s="18"/>
      <c r="AA174" s="18"/>
      <c r="AB174" s="18">
        <v>0</v>
      </c>
    </row>
    <row r="175" spans="18:46" x14ac:dyDescent="0.35">
      <c r="T175">
        <v>11</v>
      </c>
      <c r="U175" s="58">
        <v>44529</v>
      </c>
      <c r="V175" t="s">
        <v>492</v>
      </c>
      <c r="W175" s="18">
        <v>0</v>
      </c>
      <c r="X175" s="18"/>
      <c r="Y175" s="18"/>
      <c r="Z175" s="18"/>
      <c r="AA175" s="18"/>
      <c r="AB175" s="18">
        <v>0</v>
      </c>
    </row>
    <row r="176" spans="18:46" x14ac:dyDescent="0.35">
      <c r="R176" s="36" t="s">
        <v>144</v>
      </c>
      <c r="S176" s="36"/>
      <c r="T176" s="36"/>
      <c r="U176" s="36"/>
      <c r="V176" s="36"/>
      <c r="W176" s="37">
        <v>0</v>
      </c>
      <c r="X176" s="37"/>
      <c r="Y176" s="37"/>
      <c r="Z176" s="37"/>
      <c r="AA176" s="37"/>
      <c r="AB176" s="37">
        <v>0</v>
      </c>
    </row>
    <row r="177" spans="18:28" x14ac:dyDescent="0.35">
      <c r="R177" t="s">
        <v>64</v>
      </c>
      <c r="S177">
        <v>2020</v>
      </c>
      <c r="T177">
        <v>12</v>
      </c>
      <c r="U177" s="58">
        <v>44070</v>
      </c>
      <c r="V177" t="s">
        <v>62</v>
      </c>
      <c r="W177" s="18"/>
      <c r="X177" s="18"/>
      <c r="Y177" s="18"/>
      <c r="Z177" s="18">
        <v>0</v>
      </c>
      <c r="AA177" s="18"/>
      <c r="AB177" s="18">
        <v>0</v>
      </c>
    </row>
    <row r="178" spans="18:28" x14ac:dyDescent="0.35">
      <c r="S178">
        <v>2021</v>
      </c>
      <c r="T178">
        <v>1</v>
      </c>
      <c r="U178" s="58">
        <v>44097</v>
      </c>
      <c r="V178" t="s">
        <v>106</v>
      </c>
      <c r="W178" s="18"/>
      <c r="X178" s="18"/>
      <c r="Y178" s="18"/>
      <c r="Z178" s="18">
        <v>0</v>
      </c>
      <c r="AA178" s="18"/>
      <c r="AB178" s="18">
        <v>0</v>
      </c>
    </row>
    <row r="179" spans="18:28" x14ac:dyDescent="0.35">
      <c r="U179" s="58">
        <v>44207</v>
      </c>
      <c r="V179" t="s">
        <v>244</v>
      </c>
      <c r="W179" s="18">
        <v>0</v>
      </c>
      <c r="X179" s="18"/>
      <c r="Y179" s="18"/>
      <c r="Z179" s="18"/>
      <c r="AA179" s="18"/>
      <c r="AB179" s="18">
        <v>0</v>
      </c>
    </row>
    <row r="180" spans="18:28" x14ac:dyDescent="0.35">
      <c r="T180">
        <v>2</v>
      </c>
      <c r="U180" s="58">
        <v>44125</v>
      </c>
      <c r="V180" t="s">
        <v>131</v>
      </c>
      <c r="W180" s="18"/>
      <c r="X180" s="18"/>
      <c r="Y180" s="18"/>
      <c r="Z180" s="18">
        <v>0</v>
      </c>
      <c r="AA180" s="18"/>
      <c r="AB180" s="18">
        <v>0</v>
      </c>
    </row>
    <row r="181" spans="18:28" x14ac:dyDescent="0.35">
      <c r="T181">
        <v>3</v>
      </c>
      <c r="U181" s="58">
        <v>44155</v>
      </c>
      <c r="V181" t="s">
        <v>172</v>
      </c>
      <c r="W181" s="18"/>
      <c r="X181" s="18"/>
      <c r="Y181" s="18"/>
      <c r="Z181" s="18">
        <v>0</v>
      </c>
      <c r="AA181" s="18"/>
      <c r="AB181" s="18">
        <v>0</v>
      </c>
    </row>
    <row r="182" spans="18:28" x14ac:dyDescent="0.35">
      <c r="U182" s="58">
        <v>44165</v>
      </c>
      <c r="V182" t="s">
        <v>189</v>
      </c>
      <c r="W182" s="18"/>
      <c r="X182" s="18"/>
      <c r="Y182" s="18"/>
      <c r="Z182" s="18">
        <v>0</v>
      </c>
      <c r="AA182" s="18"/>
      <c r="AB182" s="18">
        <v>0</v>
      </c>
    </row>
    <row r="183" spans="18:28" x14ac:dyDescent="0.35">
      <c r="V183" t="s">
        <v>205</v>
      </c>
      <c r="W183" s="18"/>
      <c r="X183" s="18"/>
      <c r="Y183" s="18"/>
      <c r="Z183" s="18">
        <v>0</v>
      </c>
      <c r="AA183" s="18"/>
      <c r="AB183" s="18">
        <v>0</v>
      </c>
    </row>
    <row r="184" spans="18:28" x14ac:dyDescent="0.35">
      <c r="T184">
        <v>5</v>
      </c>
      <c r="U184" s="58">
        <v>44225</v>
      </c>
      <c r="V184" t="s">
        <v>259</v>
      </c>
      <c r="W184" s="18"/>
      <c r="X184" s="18"/>
      <c r="Y184" s="18"/>
      <c r="Z184" s="18">
        <v>0</v>
      </c>
      <c r="AA184" s="18"/>
      <c r="AB184" s="18">
        <v>0</v>
      </c>
    </row>
    <row r="185" spans="18:28" x14ac:dyDescent="0.35">
      <c r="T185">
        <v>7</v>
      </c>
      <c r="U185" s="58">
        <v>44279</v>
      </c>
      <c r="V185" t="s">
        <v>326</v>
      </c>
      <c r="W185" s="18"/>
      <c r="X185" s="18"/>
      <c r="Y185" s="18"/>
      <c r="Z185" s="18">
        <v>0</v>
      </c>
      <c r="AA185" s="18"/>
      <c r="AB185" s="18">
        <v>0</v>
      </c>
    </row>
    <row r="186" spans="18:28" x14ac:dyDescent="0.35">
      <c r="T186">
        <v>8</v>
      </c>
      <c r="U186" s="58">
        <v>44294</v>
      </c>
      <c r="V186" t="s">
        <v>332</v>
      </c>
      <c r="W186" s="18"/>
      <c r="X186" s="18"/>
      <c r="Y186" s="18"/>
      <c r="Z186" s="18"/>
      <c r="AA186" s="18">
        <v>0</v>
      </c>
      <c r="AB186" s="18">
        <v>0</v>
      </c>
    </row>
    <row r="187" spans="18:28" x14ac:dyDescent="0.35">
      <c r="U187" s="58">
        <v>44315</v>
      </c>
      <c r="V187" t="s">
        <v>337</v>
      </c>
      <c r="W187" s="18"/>
      <c r="X187" s="18"/>
      <c r="Y187" s="18"/>
      <c r="Z187" s="18"/>
      <c r="AA187" s="18">
        <v>0</v>
      </c>
      <c r="AB187" s="18">
        <v>0</v>
      </c>
    </row>
    <row r="188" spans="18:28" x14ac:dyDescent="0.35">
      <c r="T188">
        <v>9</v>
      </c>
      <c r="U188" s="58">
        <v>44348</v>
      </c>
      <c r="V188" t="s">
        <v>361</v>
      </c>
      <c r="W188" s="18"/>
      <c r="X188" s="18"/>
      <c r="Y188" s="18"/>
      <c r="Z188" s="18"/>
      <c r="AA188" s="18">
        <v>0</v>
      </c>
      <c r="AB188" s="18">
        <v>0</v>
      </c>
    </row>
    <row r="189" spans="18:28" x14ac:dyDescent="0.35">
      <c r="V189" t="s">
        <v>364</v>
      </c>
      <c r="W189" s="18"/>
      <c r="X189" s="18"/>
      <c r="Y189" s="18"/>
      <c r="Z189" s="18"/>
      <c r="AA189" s="18">
        <v>0</v>
      </c>
      <c r="AB189" s="18">
        <v>0</v>
      </c>
    </row>
    <row r="190" spans="18:28" x14ac:dyDescent="0.35">
      <c r="T190">
        <v>4</v>
      </c>
      <c r="U190" s="58">
        <v>44196</v>
      </c>
      <c r="V190" t="s">
        <v>222</v>
      </c>
      <c r="W190" s="18"/>
      <c r="X190" s="18"/>
      <c r="Y190" s="18"/>
      <c r="Z190" s="18">
        <v>0</v>
      </c>
      <c r="AA190" s="18"/>
      <c r="AB190" s="18">
        <v>0</v>
      </c>
    </row>
    <row r="191" spans="18:28" x14ac:dyDescent="0.35">
      <c r="S191">
        <v>2022</v>
      </c>
      <c r="T191">
        <v>1</v>
      </c>
      <c r="U191" s="58">
        <v>44453</v>
      </c>
      <c r="V191" t="s">
        <v>378</v>
      </c>
      <c r="W191" s="18"/>
      <c r="X191" s="18"/>
      <c r="Y191" s="18"/>
      <c r="Z191" s="18"/>
      <c r="AA191" s="18">
        <v>0</v>
      </c>
      <c r="AB191" s="18">
        <v>0</v>
      </c>
    </row>
    <row r="192" spans="18:28" x14ac:dyDescent="0.35">
      <c r="T192">
        <v>2</v>
      </c>
      <c r="U192" s="58">
        <v>44474</v>
      </c>
      <c r="V192" t="s">
        <v>409</v>
      </c>
      <c r="W192" s="18"/>
      <c r="X192" s="18"/>
      <c r="Y192" s="18"/>
      <c r="Z192" s="18"/>
      <c r="AA192" s="18">
        <v>0</v>
      </c>
      <c r="AB192" s="18">
        <v>0</v>
      </c>
    </row>
    <row r="193" spans="20:28" x14ac:dyDescent="0.35">
      <c r="U193" s="58">
        <v>44497</v>
      </c>
      <c r="V193" t="s">
        <v>453</v>
      </c>
      <c r="W193" s="18"/>
      <c r="X193" s="18"/>
      <c r="Y193" s="18"/>
      <c r="Z193" s="18"/>
      <c r="AA193" s="18">
        <v>0</v>
      </c>
      <c r="AB193" s="18">
        <v>0</v>
      </c>
    </row>
    <row r="194" spans="20:28" x14ac:dyDescent="0.35">
      <c r="U194" s="58">
        <v>44499</v>
      </c>
      <c r="V194" t="s">
        <v>456</v>
      </c>
      <c r="W194" s="18"/>
      <c r="X194" s="18"/>
      <c r="Y194" s="18"/>
      <c r="Z194" s="18"/>
      <c r="AA194" s="18">
        <v>0</v>
      </c>
      <c r="AB194" s="18">
        <v>0</v>
      </c>
    </row>
    <row r="195" spans="20:28" x14ac:dyDescent="0.35">
      <c r="T195">
        <v>3</v>
      </c>
      <c r="U195" s="58">
        <v>44503</v>
      </c>
      <c r="V195" t="s">
        <v>467</v>
      </c>
      <c r="W195" s="18"/>
      <c r="X195" s="18"/>
      <c r="Y195" s="18"/>
      <c r="Z195" s="18"/>
      <c r="AA195" s="18">
        <v>0</v>
      </c>
      <c r="AB195" s="18">
        <v>0</v>
      </c>
    </row>
    <row r="196" spans="20:28" x14ac:dyDescent="0.35">
      <c r="U196" s="58">
        <v>44508</v>
      </c>
      <c r="V196" t="s">
        <v>472</v>
      </c>
      <c r="W196" s="18"/>
      <c r="X196" s="18"/>
      <c r="Y196" s="18"/>
      <c r="Z196" s="18"/>
      <c r="AA196" s="18">
        <v>0</v>
      </c>
      <c r="AB196" s="18">
        <v>0</v>
      </c>
    </row>
    <row r="197" spans="20:28" x14ac:dyDescent="0.35">
      <c r="T197">
        <v>5</v>
      </c>
      <c r="U197" s="58">
        <v>44572</v>
      </c>
      <c r="V197" t="s">
        <v>561</v>
      </c>
      <c r="W197" s="18"/>
      <c r="X197" s="18"/>
      <c r="Y197" s="18"/>
      <c r="Z197" s="18"/>
      <c r="AA197" s="18">
        <v>0</v>
      </c>
      <c r="AB197" s="18">
        <v>0</v>
      </c>
    </row>
    <row r="198" spans="20:28" x14ac:dyDescent="0.35">
      <c r="U198" s="58">
        <v>44585</v>
      </c>
      <c r="V198" t="s">
        <v>576</v>
      </c>
      <c r="W198" s="18"/>
      <c r="X198" s="18"/>
      <c r="Y198" s="18"/>
      <c r="Z198" s="18"/>
      <c r="AA198" s="18">
        <v>0</v>
      </c>
      <c r="AB198" s="18">
        <v>0</v>
      </c>
    </row>
    <row r="199" spans="20:28" x14ac:dyDescent="0.35">
      <c r="T199">
        <v>6</v>
      </c>
      <c r="U199" s="58">
        <v>44609</v>
      </c>
      <c r="V199" t="s">
        <v>612</v>
      </c>
      <c r="W199" s="18"/>
      <c r="X199" s="18"/>
      <c r="Y199" s="18"/>
      <c r="Z199" s="18"/>
      <c r="AA199" s="18">
        <v>0</v>
      </c>
      <c r="AB199" s="18">
        <v>0</v>
      </c>
    </row>
    <row r="200" spans="20:28" x14ac:dyDescent="0.35">
      <c r="T200">
        <v>7</v>
      </c>
      <c r="U200" s="58">
        <v>44628</v>
      </c>
      <c r="V200" t="s">
        <v>644</v>
      </c>
      <c r="W200" s="18"/>
      <c r="X200" s="18"/>
      <c r="Y200" s="18"/>
      <c r="Z200" s="18"/>
      <c r="AA200" s="18">
        <v>0</v>
      </c>
      <c r="AB200" s="18">
        <v>0</v>
      </c>
    </row>
    <row r="201" spans="20:28" x14ac:dyDescent="0.35">
      <c r="U201" s="58">
        <v>44635</v>
      </c>
      <c r="V201" t="s">
        <v>656</v>
      </c>
      <c r="W201" s="18"/>
      <c r="X201" s="18"/>
      <c r="Y201" s="18"/>
      <c r="Z201" s="18"/>
      <c r="AA201" s="18">
        <v>0</v>
      </c>
      <c r="AB201" s="18">
        <v>0</v>
      </c>
    </row>
    <row r="202" spans="20:28" x14ac:dyDescent="0.35">
      <c r="T202">
        <v>8</v>
      </c>
      <c r="U202" s="58">
        <v>44678</v>
      </c>
      <c r="V202" t="s">
        <v>732</v>
      </c>
      <c r="W202" s="18"/>
      <c r="X202" s="18"/>
      <c r="Y202" s="18"/>
      <c r="Z202" s="18"/>
      <c r="AA202" s="18">
        <v>0</v>
      </c>
      <c r="AB202" s="18">
        <v>0</v>
      </c>
    </row>
    <row r="203" spans="20:28" x14ac:dyDescent="0.35">
      <c r="T203">
        <v>9</v>
      </c>
      <c r="U203" s="58">
        <v>44704</v>
      </c>
      <c r="V203" t="s">
        <v>799</v>
      </c>
      <c r="W203" s="18"/>
      <c r="X203" s="18"/>
      <c r="Y203" s="18"/>
      <c r="Z203" s="18"/>
      <c r="AA203" s="18">
        <v>0</v>
      </c>
      <c r="AB203" s="18">
        <v>0</v>
      </c>
    </row>
    <row r="204" spans="20:28" x14ac:dyDescent="0.35">
      <c r="T204">
        <v>10</v>
      </c>
      <c r="U204" s="58">
        <v>44721</v>
      </c>
      <c r="V204" t="s">
        <v>840</v>
      </c>
      <c r="W204" s="18"/>
      <c r="X204" s="18"/>
      <c r="Y204" s="18"/>
      <c r="Z204" s="18"/>
      <c r="AA204" s="18">
        <v>0</v>
      </c>
      <c r="AB204" s="18">
        <v>0</v>
      </c>
    </row>
    <row r="205" spans="20:28" x14ac:dyDescent="0.35">
      <c r="U205" s="58">
        <v>44741</v>
      </c>
      <c r="V205" t="s">
        <v>856</v>
      </c>
      <c r="W205" s="18"/>
      <c r="X205" s="18"/>
      <c r="Y205" s="18"/>
      <c r="Z205" s="18"/>
      <c r="AA205" s="18">
        <v>0</v>
      </c>
      <c r="AB205" s="18">
        <v>0</v>
      </c>
    </row>
    <row r="206" spans="20:28" x14ac:dyDescent="0.35">
      <c r="T206">
        <v>11</v>
      </c>
      <c r="U206" s="58">
        <v>44768</v>
      </c>
      <c r="V206" t="s">
        <v>879</v>
      </c>
      <c r="W206" s="18"/>
      <c r="X206" s="18"/>
      <c r="Y206" s="18"/>
      <c r="Z206" s="18"/>
      <c r="AA206" s="18">
        <v>0</v>
      </c>
      <c r="AB206" s="18">
        <v>0</v>
      </c>
    </row>
    <row r="207" spans="20:28" x14ac:dyDescent="0.35">
      <c r="T207">
        <v>12</v>
      </c>
      <c r="U207" s="58">
        <v>44798</v>
      </c>
      <c r="V207" t="s">
        <v>921</v>
      </c>
      <c r="W207" s="18"/>
      <c r="X207" s="18"/>
      <c r="Y207" s="18"/>
      <c r="Z207" s="18"/>
      <c r="AA207" s="18">
        <v>0</v>
      </c>
      <c r="AB207" s="18">
        <v>0</v>
      </c>
    </row>
    <row r="208" spans="20:28" x14ac:dyDescent="0.35">
      <c r="T208">
        <v>4</v>
      </c>
      <c r="U208" s="58">
        <v>44545</v>
      </c>
      <c r="V208" t="s">
        <v>515</v>
      </c>
      <c r="W208" s="18"/>
      <c r="X208" s="18"/>
      <c r="Y208" s="18"/>
      <c r="Z208" s="18"/>
      <c r="AA208" s="18">
        <v>0</v>
      </c>
      <c r="AB208" s="18">
        <v>0</v>
      </c>
    </row>
    <row r="209" spans="18:28" x14ac:dyDescent="0.35">
      <c r="U209" s="58">
        <v>44561</v>
      </c>
      <c r="V209" t="s">
        <v>544</v>
      </c>
      <c r="W209" s="18"/>
      <c r="X209" s="18"/>
      <c r="Y209" s="18"/>
      <c r="Z209" s="18"/>
      <c r="AA209" s="18">
        <v>0</v>
      </c>
      <c r="AB209" s="18">
        <v>0</v>
      </c>
    </row>
    <row r="210" spans="18:28" x14ac:dyDescent="0.35">
      <c r="S210">
        <v>2023</v>
      </c>
      <c r="T210">
        <v>1</v>
      </c>
      <c r="U210" s="58">
        <v>44828</v>
      </c>
      <c r="V210" t="s">
        <v>956</v>
      </c>
      <c r="W210" s="18"/>
      <c r="X210" s="18"/>
      <c r="Y210" s="18"/>
      <c r="Z210" s="18"/>
      <c r="AA210" s="18">
        <v>0</v>
      </c>
      <c r="AB210" s="18">
        <v>0</v>
      </c>
    </row>
    <row r="211" spans="18:28" x14ac:dyDescent="0.35">
      <c r="U211" s="58">
        <v>44835</v>
      </c>
      <c r="V211" t="s">
        <v>995</v>
      </c>
      <c r="W211" s="18"/>
      <c r="X211" s="18"/>
      <c r="Y211" s="18"/>
      <c r="Z211" s="18"/>
      <c r="AA211" s="18">
        <v>0</v>
      </c>
      <c r="AB211" s="18">
        <v>0</v>
      </c>
    </row>
    <row r="212" spans="18:28" x14ac:dyDescent="0.35">
      <c r="T212">
        <v>2</v>
      </c>
      <c r="U212" s="58">
        <v>44849</v>
      </c>
      <c r="V212" t="s">
        <v>1010</v>
      </c>
      <c r="W212" s="18"/>
      <c r="X212" s="18"/>
      <c r="Y212" s="18"/>
      <c r="Z212" s="18"/>
      <c r="AA212" s="18">
        <v>0</v>
      </c>
      <c r="AB212" s="18">
        <v>0</v>
      </c>
    </row>
    <row r="213" spans="18:28" x14ac:dyDescent="0.35">
      <c r="U213" s="58">
        <v>44851</v>
      </c>
      <c r="V213" t="s">
        <v>1014</v>
      </c>
      <c r="W213" s="18"/>
      <c r="X213" s="18"/>
      <c r="Y213" s="18"/>
      <c r="Z213" s="18"/>
      <c r="AA213" s="18">
        <v>0</v>
      </c>
      <c r="AB213" s="18">
        <v>0</v>
      </c>
    </row>
    <row r="214" spans="18:28" x14ac:dyDescent="0.35">
      <c r="T214">
        <v>3</v>
      </c>
      <c r="U214" s="58">
        <v>44866</v>
      </c>
      <c r="V214" t="s">
        <v>1056</v>
      </c>
      <c r="W214" s="18"/>
      <c r="X214" s="18"/>
      <c r="Y214" s="18"/>
      <c r="Z214" s="18"/>
      <c r="AA214" s="18">
        <v>0</v>
      </c>
      <c r="AB214" s="18">
        <v>0</v>
      </c>
    </row>
    <row r="215" spans="18:28" x14ac:dyDescent="0.35">
      <c r="U215" s="58">
        <v>44894</v>
      </c>
      <c r="V215" t="s">
        <v>1101</v>
      </c>
      <c r="W215" s="18"/>
      <c r="X215" s="18"/>
      <c r="Y215" s="18"/>
      <c r="Z215" s="18"/>
      <c r="AA215" s="18">
        <v>0</v>
      </c>
      <c r="AB215" s="18">
        <v>0</v>
      </c>
    </row>
    <row r="216" spans="18:28" x14ac:dyDescent="0.35">
      <c r="T216">
        <v>5</v>
      </c>
      <c r="U216" s="58">
        <v>44938</v>
      </c>
      <c r="V216" t="s">
        <v>1190</v>
      </c>
      <c r="W216" s="18"/>
      <c r="X216" s="18"/>
      <c r="Y216" s="18"/>
      <c r="Z216" s="18"/>
      <c r="AA216" s="18">
        <v>14268</v>
      </c>
      <c r="AB216" s="18">
        <v>14268</v>
      </c>
    </row>
    <row r="217" spans="18:28" x14ac:dyDescent="0.35">
      <c r="U217" s="58">
        <v>44944</v>
      </c>
      <c r="V217" t="s">
        <v>1202</v>
      </c>
      <c r="W217" s="18"/>
      <c r="X217" s="18"/>
      <c r="Y217" s="18"/>
      <c r="Z217" s="18"/>
      <c r="AA217" s="18">
        <v>17129</v>
      </c>
      <c r="AB217" s="18">
        <v>17129</v>
      </c>
    </row>
    <row r="218" spans="18:28" x14ac:dyDescent="0.35">
      <c r="T218">
        <v>6</v>
      </c>
      <c r="U218" t="s">
        <v>1260</v>
      </c>
      <c r="V218" t="s">
        <v>1261</v>
      </c>
      <c r="W218" s="18"/>
      <c r="X218" s="18"/>
      <c r="Y218" s="18"/>
      <c r="Z218" s="18"/>
      <c r="AA218" s="18">
        <v>10765</v>
      </c>
      <c r="AB218" s="18">
        <v>10765</v>
      </c>
    </row>
    <row r="219" spans="18:28" x14ac:dyDescent="0.35">
      <c r="T219">
        <v>4</v>
      </c>
      <c r="U219" s="58">
        <v>44922</v>
      </c>
      <c r="V219" t="s">
        <v>1146</v>
      </c>
      <c r="W219" s="18"/>
      <c r="X219" s="18"/>
      <c r="Y219" s="18"/>
      <c r="Z219" s="18"/>
      <c r="AA219" s="18">
        <v>14047.6</v>
      </c>
      <c r="AB219" s="18">
        <v>14047.6</v>
      </c>
    </row>
    <row r="220" spans="18:28" x14ac:dyDescent="0.35">
      <c r="R220" s="36" t="s">
        <v>209</v>
      </c>
      <c r="S220" s="36"/>
      <c r="T220" s="36"/>
      <c r="U220" s="36"/>
      <c r="V220" s="36"/>
      <c r="W220" s="37">
        <v>0</v>
      </c>
      <c r="X220" s="37"/>
      <c r="Y220" s="37"/>
      <c r="Z220" s="37">
        <v>0</v>
      </c>
      <c r="AA220" s="37">
        <v>56209.599999999999</v>
      </c>
      <c r="AB220" s="37">
        <v>56209.599999999999</v>
      </c>
    </row>
    <row r="221" spans="18:28" x14ac:dyDescent="0.35">
      <c r="R221" t="s">
        <v>178</v>
      </c>
      <c r="S221">
        <v>2020</v>
      </c>
      <c r="T221">
        <v>11</v>
      </c>
      <c r="U221" s="58">
        <v>44159</v>
      </c>
      <c r="V221" t="s">
        <v>180</v>
      </c>
      <c r="W221" s="18">
        <v>0</v>
      </c>
      <c r="X221" s="18"/>
      <c r="Y221" s="18"/>
      <c r="Z221" s="18"/>
      <c r="AA221" s="18"/>
      <c r="AB221" s="18">
        <v>0</v>
      </c>
    </row>
    <row r="222" spans="18:28" x14ac:dyDescent="0.35">
      <c r="R222" s="36" t="s">
        <v>190</v>
      </c>
      <c r="S222" s="36"/>
      <c r="T222" s="36"/>
      <c r="U222" s="36"/>
      <c r="V222" s="36"/>
      <c r="W222" s="37">
        <v>0</v>
      </c>
      <c r="X222" s="37"/>
      <c r="Y222" s="37"/>
      <c r="Z222" s="37"/>
      <c r="AA222" s="37"/>
      <c r="AB222" s="37">
        <v>0</v>
      </c>
    </row>
    <row r="223" spans="18:28" x14ac:dyDescent="0.35">
      <c r="R223" t="s">
        <v>228</v>
      </c>
      <c r="S223">
        <v>2020</v>
      </c>
      <c r="T223">
        <v>12</v>
      </c>
      <c r="U223" s="58">
        <v>44170</v>
      </c>
      <c r="V223" t="s">
        <v>214</v>
      </c>
      <c r="W223" s="18">
        <v>0</v>
      </c>
      <c r="X223" s="18"/>
      <c r="Y223" s="18"/>
      <c r="Z223" s="18"/>
      <c r="AA223" s="18"/>
      <c r="AB223" s="18">
        <v>0</v>
      </c>
    </row>
    <row r="224" spans="18:28" x14ac:dyDescent="0.35">
      <c r="R224" s="36" t="s">
        <v>229</v>
      </c>
      <c r="S224" s="36"/>
      <c r="T224" s="36"/>
      <c r="U224" s="36"/>
      <c r="V224" s="36"/>
      <c r="W224" s="37">
        <v>0</v>
      </c>
      <c r="X224" s="37"/>
      <c r="Y224" s="37"/>
      <c r="Z224" s="37"/>
      <c r="AA224" s="37"/>
      <c r="AB224" s="37">
        <v>0</v>
      </c>
    </row>
    <row r="225" spans="18:28" x14ac:dyDescent="0.35">
      <c r="R225" t="s">
        <v>233</v>
      </c>
      <c r="S225">
        <v>2021</v>
      </c>
      <c r="T225">
        <v>1</v>
      </c>
      <c r="U225" s="58">
        <v>44200</v>
      </c>
      <c r="V225" t="s">
        <v>231</v>
      </c>
      <c r="W225" s="18">
        <v>0</v>
      </c>
      <c r="X225" s="18"/>
      <c r="Y225" s="18"/>
      <c r="Z225" s="18"/>
      <c r="AA225" s="18"/>
      <c r="AB225" s="18">
        <v>0</v>
      </c>
    </row>
    <row r="226" spans="18:28" x14ac:dyDescent="0.35">
      <c r="U226" s="58">
        <v>44204</v>
      </c>
      <c r="V226" t="s">
        <v>247</v>
      </c>
      <c r="W226" s="18">
        <v>0</v>
      </c>
      <c r="X226" s="18"/>
      <c r="Y226" s="18"/>
      <c r="Z226" s="18"/>
      <c r="AA226" s="18"/>
      <c r="AB226" s="18">
        <v>0</v>
      </c>
    </row>
    <row r="227" spans="18:28" x14ac:dyDescent="0.35">
      <c r="U227" s="58">
        <v>44214</v>
      </c>
      <c r="V227" t="s">
        <v>252</v>
      </c>
      <c r="W227" s="18">
        <v>0</v>
      </c>
      <c r="X227" s="18"/>
      <c r="Y227" s="18"/>
      <c r="Z227" s="18"/>
      <c r="AA227" s="18"/>
      <c r="AB227" s="18">
        <v>0</v>
      </c>
    </row>
    <row r="228" spans="18:28" x14ac:dyDescent="0.35">
      <c r="T228">
        <v>2</v>
      </c>
      <c r="U228" s="58">
        <v>44236</v>
      </c>
      <c r="V228" t="s">
        <v>271</v>
      </c>
      <c r="W228" s="18">
        <v>0</v>
      </c>
      <c r="X228" s="18"/>
      <c r="Y228" s="18"/>
      <c r="Z228" s="18"/>
      <c r="AA228" s="18"/>
      <c r="AB228" s="18">
        <v>0</v>
      </c>
    </row>
    <row r="229" spans="18:28" x14ac:dyDescent="0.35">
      <c r="T229">
        <v>5</v>
      </c>
      <c r="U229" s="58">
        <v>44341</v>
      </c>
      <c r="V229" t="s">
        <v>323</v>
      </c>
      <c r="W229" s="18">
        <v>0</v>
      </c>
      <c r="X229" s="18"/>
      <c r="Y229" s="18"/>
      <c r="Z229" s="18"/>
      <c r="AA229" s="18"/>
      <c r="AB229" s="18">
        <v>0</v>
      </c>
    </row>
    <row r="230" spans="18:28" x14ac:dyDescent="0.35">
      <c r="T230">
        <v>10</v>
      </c>
      <c r="U230" s="58">
        <v>44480</v>
      </c>
      <c r="V230" t="s">
        <v>417</v>
      </c>
      <c r="W230" s="18">
        <v>0</v>
      </c>
      <c r="X230" s="18"/>
      <c r="Y230" s="18"/>
      <c r="Z230" s="18"/>
      <c r="AA230" s="18"/>
      <c r="AB230" s="18">
        <v>0</v>
      </c>
    </row>
    <row r="231" spans="18:28" x14ac:dyDescent="0.35">
      <c r="T231">
        <v>11</v>
      </c>
      <c r="U231" s="58">
        <v>44513</v>
      </c>
      <c r="V231" t="s">
        <v>484</v>
      </c>
      <c r="W231" s="18">
        <v>0</v>
      </c>
      <c r="X231" s="18"/>
      <c r="Y231" s="18"/>
      <c r="Z231" s="18"/>
      <c r="AA231" s="18"/>
      <c r="AB231" s="18">
        <v>0</v>
      </c>
    </row>
    <row r="232" spans="18:28" x14ac:dyDescent="0.35">
      <c r="T232">
        <v>12</v>
      </c>
      <c r="U232" s="58">
        <v>44540</v>
      </c>
      <c r="V232" t="s">
        <v>510</v>
      </c>
      <c r="W232" s="18">
        <v>0</v>
      </c>
      <c r="X232" s="18"/>
      <c r="Y232" s="18"/>
      <c r="Z232" s="18"/>
      <c r="AA232" s="18"/>
      <c r="AB232" s="18">
        <v>0</v>
      </c>
    </row>
    <row r="233" spans="18:28" x14ac:dyDescent="0.35">
      <c r="R233" s="36" t="s">
        <v>261</v>
      </c>
      <c r="S233" s="36"/>
      <c r="T233" s="36"/>
      <c r="U233" s="36"/>
      <c r="V233" s="36"/>
      <c r="W233" s="37">
        <v>0</v>
      </c>
      <c r="X233" s="37"/>
      <c r="Y233" s="37"/>
      <c r="Z233" s="37"/>
      <c r="AA233" s="37"/>
      <c r="AB233" s="37">
        <v>0</v>
      </c>
    </row>
    <row r="234" spans="18:28" x14ac:dyDescent="0.35">
      <c r="R234" t="s">
        <v>268</v>
      </c>
      <c r="S234">
        <v>2021</v>
      </c>
      <c r="T234">
        <v>2</v>
      </c>
      <c r="U234" s="58">
        <v>44230</v>
      </c>
      <c r="V234" t="s">
        <v>262</v>
      </c>
      <c r="W234" s="18">
        <v>0</v>
      </c>
      <c r="X234" s="18"/>
      <c r="Y234" s="18"/>
      <c r="Z234" s="18"/>
      <c r="AA234" s="18"/>
      <c r="AB234" s="18">
        <v>0</v>
      </c>
    </row>
    <row r="235" spans="18:28" x14ac:dyDescent="0.35">
      <c r="U235" s="58">
        <v>44233</v>
      </c>
      <c r="V235" t="s">
        <v>267</v>
      </c>
      <c r="W235" s="18">
        <v>0</v>
      </c>
      <c r="X235" s="18"/>
      <c r="Y235" s="18"/>
      <c r="Z235" s="18"/>
      <c r="AA235" s="18"/>
      <c r="AB235" s="18">
        <v>0</v>
      </c>
    </row>
    <row r="236" spans="18:28" x14ac:dyDescent="0.35">
      <c r="T236">
        <v>3</v>
      </c>
      <c r="U236" s="58">
        <v>44280</v>
      </c>
      <c r="V236" t="s">
        <v>327</v>
      </c>
      <c r="W236" s="18">
        <v>0</v>
      </c>
      <c r="X236" s="18"/>
      <c r="Y236" s="18"/>
      <c r="Z236" s="18"/>
      <c r="AA236" s="18"/>
      <c r="AB236" s="18">
        <v>0</v>
      </c>
    </row>
    <row r="237" spans="18:28" x14ac:dyDescent="0.35">
      <c r="T237">
        <v>10</v>
      </c>
      <c r="U237" s="58">
        <v>44484</v>
      </c>
      <c r="V237" t="s">
        <v>426</v>
      </c>
      <c r="W237" s="18">
        <v>0</v>
      </c>
      <c r="X237" s="18"/>
      <c r="Y237" s="18"/>
      <c r="Z237" s="18"/>
      <c r="AA237" s="18"/>
      <c r="AB237" s="18">
        <v>0</v>
      </c>
    </row>
    <row r="238" spans="18:28" x14ac:dyDescent="0.35">
      <c r="S238">
        <v>2023</v>
      </c>
      <c r="T238">
        <v>1</v>
      </c>
      <c r="U238" s="58">
        <v>44937</v>
      </c>
      <c r="V238" t="s">
        <v>1187</v>
      </c>
      <c r="W238" s="18">
        <v>0</v>
      </c>
      <c r="X238" s="18"/>
      <c r="Y238" s="18"/>
      <c r="Z238" s="18"/>
      <c r="AA238" s="18"/>
      <c r="AB238" s="18">
        <v>0</v>
      </c>
    </row>
    <row r="239" spans="18:28" x14ac:dyDescent="0.35">
      <c r="R239" s="36" t="s">
        <v>269</v>
      </c>
      <c r="S239" s="36"/>
      <c r="T239" s="36"/>
      <c r="U239" s="36"/>
      <c r="V239" s="36"/>
      <c r="W239" s="37">
        <v>0</v>
      </c>
      <c r="X239" s="37"/>
      <c r="Y239" s="37"/>
      <c r="Z239" s="37"/>
      <c r="AA239" s="37"/>
      <c r="AB239" s="37">
        <v>0</v>
      </c>
    </row>
    <row r="240" spans="18:28" x14ac:dyDescent="0.35">
      <c r="R240" t="s">
        <v>286</v>
      </c>
      <c r="S240">
        <v>2021</v>
      </c>
      <c r="T240">
        <v>2</v>
      </c>
      <c r="U240" s="58">
        <v>44253</v>
      </c>
      <c r="V240" t="s">
        <v>284</v>
      </c>
      <c r="W240" s="18">
        <v>0</v>
      </c>
      <c r="X240" s="18"/>
      <c r="Y240" s="18"/>
      <c r="Z240" s="18"/>
      <c r="AA240" s="18"/>
      <c r="AB240" s="18">
        <v>0</v>
      </c>
    </row>
    <row r="241" spans="18:28" x14ac:dyDescent="0.35">
      <c r="T241">
        <v>4</v>
      </c>
      <c r="U241" s="58">
        <v>44294</v>
      </c>
      <c r="V241" t="s">
        <v>331</v>
      </c>
      <c r="W241" s="18">
        <v>0</v>
      </c>
      <c r="X241" s="18"/>
      <c r="Y241" s="18"/>
      <c r="Z241" s="18"/>
      <c r="AA241" s="18"/>
      <c r="AB241" s="18">
        <v>0</v>
      </c>
    </row>
    <row r="242" spans="18:28" x14ac:dyDescent="0.35">
      <c r="R242" s="36" t="s">
        <v>287</v>
      </c>
      <c r="S242" s="36"/>
      <c r="T242" s="36"/>
      <c r="U242" s="36"/>
      <c r="V242" s="36"/>
      <c r="W242" s="37">
        <v>0</v>
      </c>
      <c r="X242" s="37"/>
      <c r="Y242" s="37"/>
      <c r="Z242" s="37"/>
      <c r="AA242" s="37"/>
      <c r="AB242" s="37">
        <v>0</v>
      </c>
    </row>
    <row r="243" spans="18:28" x14ac:dyDescent="0.35">
      <c r="R243" t="s">
        <v>295</v>
      </c>
      <c r="S243">
        <v>2021</v>
      </c>
      <c r="T243">
        <v>3</v>
      </c>
      <c r="U243" s="58">
        <v>44265</v>
      </c>
      <c r="V243" t="s">
        <v>321</v>
      </c>
      <c r="W243" s="18">
        <v>0</v>
      </c>
      <c r="X243" s="18"/>
      <c r="Y243" s="18"/>
      <c r="Z243" s="18"/>
      <c r="AA243" s="18"/>
      <c r="AB243" s="18">
        <v>0</v>
      </c>
    </row>
    <row r="244" spans="18:28" x14ac:dyDescent="0.35">
      <c r="R244" s="36" t="s">
        <v>297</v>
      </c>
      <c r="S244" s="36"/>
      <c r="T244" s="36"/>
      <c r="U244" s="36"/>
      <c r="V244" s="36"/>
      <c r="W244" s="37">
        <v>0</v>
      </c>
      <c r="X244" s="37"/>
      <c r="Y244" s="37"/>
      <c r="Z244" s="37"/>
      <c r="AA244" s="37"/>
      <c r="AB244" s="37">
        <v>0</v>
      </c>
    </row>
    <row r="245" spans="18:28" x14ac:dyDescent="0.35">
      <c r="R245" t="s">
        <v>371</v>
      </c>
      <c r="S245">
        <v>2021</v>
      </c>
      <c r="T245">
        <v>9</v>
      </c>
      <c r="U245" s="58">
        <v>44440</v>
      </c>
      <c r="V245" t="s">
        <v>369</v>
      </c>
      <c r="W245" s="18">
        <v>0</v>
      </c>
      <c r="X245" s="18"/>
      <c r="Y245" s="18"/>
      <c r="Z245" s="18"/>
      <c r="AA245" s="18"/>
      <c r="AB245" s="18">
        <v>0</v>
      </c>
    </row>
    <row r="246" spans="18:28" x14ac:dyDescent="0.35">
      <c r="R246" s="36" t="s">
        <v>388</v>
      </c>
      <c r="S246" s="36"/>
      <c r="T246" s="36"/>
      <c r="U246" s="36"/>
      <c r="V246" s="36"/>
      <c r="W246" s="37">
        <v>0</v>
      </c>
      <c r="X246" s="37"/>
      <c r="Y246" s="37"/>
      <c r="Z246" s="37"/>
      <c r="AA246" s="37"/>
      <c r="AB246" s="37">
        <v>0</v>
      </c>
    </row>
    <row r="247" spans="18:28" x14ac:dyDescent="0.35">
      <c r="R247" t="s">
        <v>381</v>
      </c>
      <c r="S247">
        <v>2021</v>
      </c>
      <c r="T247">
        <v>9</v>
      </c>
      <c r="U247" s="58">
        <v>44460</v>
      </c>
      <c r="V247" t="s">
        <v>379</v>
      </c>
      <c r="W247" s="18">
        <v>0</v>
      </c>
      <c r="X247" s="18"/>
      <c r="Y247" s="18"/>
      <c r="Z247" s="18"/>
      <c r="AA247" s="18"/>
      <c r="AB247" s="18">
        <v>0</v>
      </c>
    </row>
    <row r="248" spans="18:28" x14ac:dyDescent="0.35">
      <c r="R248" s="36" t="s">
        <v>389</v>
      </c>
      <c r="S248" s="36"/>
      <c r="T248" s="36"/>
      <c r="U248" s="36"/>
      <c r="V248" s="36"/>
      <c r="W248" s="37">
        <v>0</v>
      </c>
      <c r="X248" s="37"/>
      <c r="Y248" s="37"/>
      <c r="Z248" s="37"/>
      <c r="AA248" s="37"/>
      <c r="AB248" s="37">
        <v>0</v>
      </c>
    </row>
    <row r="249" spans="18:28" x14ac:dyDescent="0.35">
      <c r="R249" t="s">
        <v>407</v>
      </c>
      <c r="S249">
        <v>2021</v>
      </c>
      <c r="T249">
        <v>10</v>
      </c>
      <c r="U249" s="58">
        <v>44471</v>
      </c>
      <c r="V249" t="s">
        <v>405</v>
      </c>
      <c r="W249" s="18">
        <v>0</v>
      </c>
      <c r="X249" s="18"/>
      <c r="Y249" s="18"/>
      <c r="Z249" s="18"/>
      <c r="AA249" s="18"/>
      <c r="AB249" s="18">
        <v>0</v>
      </c>
    </row>
    <row r="250" spans="18:28" x14ac:dyDescent="0.35">
      <c r="U250" s="58">
        <v>44474</v>
      </c>
      <c r="V250" t="s">
        <v>408</v>
      </c>
      <c r="W250" s="18">
        <v>0</v>
      </c>
      <c r="X250" s="18"/>
      <c r="Y250" s="18"/>
      <c r="Z250" s="18"/>
      <c r="AA250" s="18"/>
      <c r="AB250" s="18">
        <v>0</v>
      </c>
    </row>
    <row r="251" spans="18:28" x14ac:dyDescent="0.35">
      <c r="U251" s="58">
        <v>44482</v>
      </c>
      <c r="V251" t="s">
        <v>422</v>
      </c>
      <c r="W251" s="18">
        <v>0</v>
      </c>
      <c r="X251" s="18"/>
      <c r="Y251" s="18"/>
      <c r="Z251" s="18"/>
      <c r="AA251" s="18"/>
      <c r="AB251" s="18">
        <v>0</v>
      </c>
    </row>
    <row r="252" spans="18:28" x14ac:dyDescent="0.35">
      <c r="U252" s="58">
        <v>44483</v>
      </c>
      <c r="V252" t="s">
        <v>423</v>
      </c>
      <c r="W252" s="18">
        <v>0</v>
      </c>
      <c r="X252" s="18"/>
      <c r="Y252" s="18"/>
      <c r="Z252" s="18"/>
      <c r="AA252" s="18"/>
      <c r="AB252" s="18">
        <v>0</v>
      </c>
    </row>
    <row r="253" spans="18:28" x14ac:dyDescent="0.35">
      <c r="U253" s="58">
        <v>44497</v>
      </c>
      <c r="V253" t="s">
        <v>454</v>
      </c>
      <c r="W253" s="18">
        <v>0</v>
      </c>
      <c r="X253" s="18"/>
      <c r="Y253" s="18"/>
      <c r="Z253" s="18"/>
      <c r="AA253" s="18"/>
      <c r="AB253" s="18">
        <v>0</v>
      </c>
    </row>
    <row r="254" spans="18:28" x14ac:dyDescent="0.35">
      <c r="T254">
        <v>11</v>
      </c>
      <c r="U254" s="58">
        <v>44502</v>
      </c>
      <c r="V254" t="s">
        <v>464</v>
      </c>
      <c r="W254" s="18">
        <v>0</v>
      </c>
      <c r="X254" s="18"/>
      <c r="Y254" s="18"/>
      <c r="Z254" s="18"/>
      <c r="AA254" s="18"/>
      <c r="AB254" s="18">
        <v>0</v>
      </c>
    </row>
    <row r="255" spans="18:28" x14ac:dyDescent="0.35">
      <c r="U255" s="58">
        <v>44513</v>
      </c>
      <c r="V255" t="s">
        <v>485</v>
      </c>
      <c r="W255" s="18">
        <v>0</v>
      </c>
      <c r="X255" s="18"/>
      <c r="Y255" s="18"/>
      <c r="Z255" s="18"/>
      <c r="AA255" s="18"/>
      <c r="AB255" s="18">
        <v>0</v>
      </c>
    </row>
    <row r="256" spans="18:28" x14ac:dyDescent="0.35">
      <c r="U256" s="58">
        <v>44526</v>
      </c>
      <c r="V256" t="s">
        <v>489</v>
      </c>
      <c r="W256" s="18">
        <v>0</v>
      </c>
      <c r="X256" s="18"/>
      <c r="Y256" s="18"/>
      <c r="Z256" s="18"/>
      <c r="AA256" s="18"/>
      <c r="AB256" s="18">
        <v>0</v>
      </c>
    </row>
    <row r="257" spans="19:28" x14ac:dyDescent="0.35">
      <c r="V257" t="s">
        <v>490</v>
      </c>
      <c r="W257" s="18">
        <v>0</v>
      </c>
      <c r="X257" s="18"/>
      <c r="Y257" s="18"/>
      <c r="Z257" s="18"/>
      <c r="AA257" s="18"/>
      <c r="AB257" s="18">
        <v>0</v>
      </c>
    </row>
    <row r="258" spans="19:28" x14ac:dyDescent="0.35">
      <c r="T258">
        <v>12</v>
      </c>
      <c r="U258" s="58">
        <v>44561</v>
      </c>
      <c r="V258" t="s">
        <v>545</v>
      </c>
      <c r="W258" s="18">
        <v>0</v>
      </c>
      <c r="X258" s="18"/>
      <c r="Y258" s="18"/>
      <c r="Z258" s="18"/>
      <c r="AA258" s="18"/>
      <c r="AB258" s="18">
        <v>0</v>
      </c>
    </row>
    <row r="259" spans="19:28" x14ac:dyDescent="0.35">
      <c r="S259">
        <v>2022</v>
      </c>
      <c r="T259">
        <v>1</v>
      </c>
      <c r="U259" s="58">
        <v>44567</v>
      </c>
      <c r="V259" t="s">
        <v>556</v>
      </c>
      <c r="W259" s="18">
        <v>0</v>
      </c>
      <c r="X259" s="18"/>
      <c r="Y259" s="18"/>
      <c r="Z259" s="18"/>
      <c r="AA259" s="18"/>
      <c r="AB259" s="18">
        <v>0</v>
      </c>
    </row>
    <row r="260" spans="19:28" x14ac:dyDescent="0.35">
      <c r="U260" s="58">
        <v>44574</v>
      </c>
      <c r="V260" t="s">
        <v>566</v>
      </c>
      <c r="W260" s="18">
        <v>0</v>
      </c>
      <c r="X260" s="18"/>
      <c r="Y260" s="18"/>
      <c r="Z260" s="18"/>
      <c r="AA260" s="18"/>
      <c r="AB260" s="18">
        <v>0</v>
      </c>
    </row>
    <row r="261" spans="19:28" x14ac:dyDescent="0.35">
      <c r="U261" s="58">
        <v>44583</v>
      </c>
      <c r="V261" t="s">
        <v>574</v>
      </c>
      <c r="W261" s="18">
        <v>0</v>
      </c>
      <c r="X261" s="18"/>
      <c r="Y261" s="18"/>
      <c r="Z261" s="18"/>
      <c r="AA261" s="18"/>
      <c r="AB261" s="18">
        <v>0</v>
      </c>
    </row>
    <row r="262" spans="19:28" x14ac:dyDescent="0.35">
      <c r="T262">
        <v>2</v>
      </c>
      <c r="U262" s="58">
        <v>44602</v>
      </c>
      <c r="V262" t="s">
        <v>610</v>
      </c>
      <c r="W262" s="18">
        <v>0</v>
      </c>
      <c r="X262" s="18"/>
      <c r="Y262" s="18"/>
      <c r="Z262" s="18"/>
      <c r="AA262" s="18"/>
      <c r="AB262" s="18">
        <v>0</v>
      </c>
    </row>
    <row r="263" spans="19:28" x14ac:dyDescent="0.35">
      <c r="U263" s="58">
        <v>44614</v>
      </c>
      <c r="V263" t="s">
        <v>617</v>
      </c>
      <c r="W263" s="18">
        <v>0</v>
      </c>
      <c r="X263" s="18"/>
      <c r="Y263" s="18"/>
      <c r="Z263" s="18"/>
      <c r="AA263" s="18"/>
      <c r="AB263" s="18">
        <v>0</v>
      </c>
    </row>
    <row r="264" spans="19:28" x14ac:dyDescent="0.35">
      <c r="T264">
        <v>3</v>
      </c>
      <c r="U264" s="58">
        <v>44631</v>
      </c>
      <c r="V264" t="s">
        <v>652</v>
      </c>
      <c r="W264" s="18">
        <v>0</v>
      </c>
      <c r="X264" s="18"/>
      <c r="Y264" s="18"/>
      <c r="Z264" s="18"/>
      <c r="AA264" s="18"/>
      <c r="AB264" s="18">
        <v>0</v>
      </c>
    </row>
    <row r="265" spans="19:28" x14ac:dyDescent="0.35">
      <c r="U265" s="58">
        <v>44637</v>
      </c>
      <c r="V265" t="s">
        <v>658</v>
      </c>
      <c r="W265" s="18">
        <v>0</v>
      </c>
      <c r="X265" s="18"/>
      <c r="Y265" s="18"/>
      <c r="Z265" s="18"/>
      <c r="AA265" s="18"/>
      <c r="AB265" s="18">
        <v>0</v>
      </c>
    </row>
    <row r="266" spans="19:28" x14ac:dyDescent="0.35">
      <c r="T266">
        <v>5</v>
      </c>
      <c r="U266" s="58">
        <v>44704</v>
      </c>
      <c r="V266" t="s">
        <v>803</v>
      </c>
      <c r="W266" s="18">
        <v>0</v>
      </c>
      <c r="X266" s="18"/>
      <c r="Y266" s="18"/>
      <c r="Z266" s="18"/>
      <c r="AA266" s="18"/>
      <c r="AB266" s="18">
        <v>0</v>
      </c>
    </row>
    <row r="267" spans="19:28" x14ac:dyDescent="0.35">
      <c r="T267">
        <v>6</v>
      </c>
      <c r="U267" s="58">
        <v>44740</v>
      </c>
      <c r="V267" t="s">
        <v>855</v>
      </c>
      <c r="W267" s="18">
        <v>0</v>
      </c>
      <c r="X267" s="18"/>
      <c r="Y267" s="18"/>
      <c r="Z267" s="18"/>
      <c r="AA267" s="18"/>
      <c r="AB267" s="18">
        <v>0</v>
      </c>
    </row>
    <row r="268" spans="19:28" x14ac:dyDescent="0.35">
      <c r="T268">
        <v>7</v>
      </c>
      <c r="U268" s="58">
        <v>44754</v>
      </c>
      <c r="V268" t="s">
        <v>866</v>
      </c>
      <c r="W268" s="18">
        <v>0</v>
      </c>
      <c r="X268" s="18"/>
      <c r="Y268" s="18"/>
      <c r="Z268" s="18"/>
      <c r="AA268" s="18"/>
      <c r="AB268" s="18">
        <v>0</v>
      </c>
    </row>
    <row r="269" spans="19:28" x14ac:dyDescent="0.35">
      <c r="T269">
        <v>8</v>
      </c>
      <c r="U269" s="58">
        <v>44798</v>
      </c>
      <c r="V269" t="s">
        <v>924</v>
      </c>
      <c r="W269" s="18">
        <v>0</v>
      </c>
      <c r="X269" s="18"/>
      <c r="Y269" s="18"/>
      <c r="Z269" s="18"/>
      <c r="AA269" s="18"/>
      <c r="AB269" s="18">
        <v>0</v>
      </c>
    </row>
    <row r="270" spans="19:28" x14ac:dyDescent="0.35">
      <c r="U270" s="58">
        <v>44799</v>
      </c>
      <c r="V270" t="s">
        <v>924</v>
      </c>
      <c r="W270" s="18">
        <v>0</v>
      </c>
      <c r="X270" s="18"/>
      <c r="Y270" s="18"/>
      <c r="Z270" s="18"/>
      <c r="AA270" s="18"/>
      <c r="AB270" s="18">
        <v>0</v>
      </c>
    </row>
    <row r="271" spans="19:28" x14ac:dyDescent="0.35">
      <c r="T271">
        <v>9</v>
      </c>
      <c r="U271" s="58">
        <v>44827</v>
      </c>
      <c r="V271" t="s">
        <v>952</v>
      </c>
      <c r="W271" s="18">
        <v>0</v>
      </c>
      <c r="X271" s="18"/>
      <c r="Y271" s="18"/>
      <c r="Z271" s="18"/>
      <c r="AA271" s="18"/>
      <c r="AB271" s="18">
        <v>0</v>
      </c>
    </row>
    <row r="272" spans="19:28" x14ac:dyDescent="0.35">
      <c r="T272">
        <v>10</v>
      </c>
      <c r="U272" s="58">
        <v>44845</v>
      </c>
      <c r="V272" t="s">
        <v>1007</v>
      </c>
      <c r="W272" s="18">
        <v>0</v>
      </c>
      <c r="X272" s="18"/>
      <c r="Y272" s="18"/>
      <c r="Z272" s="18"/>
      <c r="AA272" s="18"/>
      <c r="AB272" s="18">
        <v>0</v>
      </c>
    </row>
    <row r="273" spans="18:28" x14ac:dyDescent="0.35">
      <c r="T273">
        <v>11</v>
      </c>
      <c r="U273" s="58">
        <v>44880</v>
      </c>
      <c r="V273" t="s">
        <v>1075</v>
      </c>
      <c r="W273" s="18">
        <v>0</v>
      </c>
      <c r="X273" s="18"/>
      <c r="Y273" s="18"/>
      <c r="Z273" s="18"/>
      <c r="AA273" s="18"/>
      <c r="AB273" s="18">
        <v>0</v>
      </c>
    </row>
    <row r="274" spans="18:28" x14ac:dyDescent="0.35">
      <c r="U274" t="s">
        <v>1078</v>
      </c>
      <c r="V274" t="s">
        <v>1076</v>
      </c>
      <c r="W274" s="18">
        <v>0</v>
      </c>
      <c r="X274" s="18"/>
      <c r="Y274" s="18"/>
      <c r="Z274" s="18"/>
      <c r="AA274" s="18"/>
      <c r="AB274" s="18">
        <v>0</v>
      </c>
    </row>
    <row r="275" spans="18:28" x14ac:dyDescent="0.35">
      <c r="T275">
        <v>12</v>
      </c>
      <c r="U275" t="s">
        <v>1143</v>
      </c>
      <c r="V275" t="s">
        <v>1142</v>
      </c>
      <c r="W275" s="18">
        <v>3024.2999999999997</v>
      </c>
      <c r="X275" s="18"/>
      <c r="Y275" s="18"/>
      <c r="Z275" s="18"/>
      <c r="AA275" s="18"/>
      <c r="AB275" s="18">
        <v>3024.2999999999997</v>
      </c>
    </row>
    <row r="276" spans="18:28" x14ac:dyDescent="0.35">
      <c r="T276">
        <v>4</v>
      </c>
      <c r="U276" s="58">
        <v>44659</v>
      </c>
      <c r="V276" t="s">
        <v>695</v>
      </c>
      <c r="W276" s="18">
        <v>0</v>
      </c>
      <c r="X276" s="18"/>
      <c r="Y276" s="18"/>
      <c r="Z276" s="18"/>
      <c r="AA276" s="18"/>
      <c r="AB276" s="18">
        <v>0</v>
      </c>
    </row>
    <row r="277" spans="18:28" x14ac:dyDescent="0.35">
      <c r="U277" s="58">
        <v>44679</v>
      </c>
      <c r="V277" t="s">
        <v>735</v>
      </c>
      <c r="W277" s="18">
        <v>0</v>
      </c>
      <c r="X277" s="18"/>
      <c r="Y277" s="18"/>
      <c r="Z277" s="18"/>
      <c r="AA277" s="18"/>
      <c r="AB277" s="18">
        <v>0</v>
      </c>
    </row>
    <row r="278" spans="18:28" x14ac:dyDescent="0.35">
      <c r="S278">
        <v>2023</v>
      </c>
      <c r="T278">
        <v>1</v>
      </c>
      <c r="U278" s="58">
        <v>44946</v>
      </c>
      <c r="V278" t="s">
        <v>1204</v>
      </c>
      <c r="W278" s="18">
        <v>6152.1</v>
      </c>
      <c r="X278" s="18"/>
      <c r="Y278" s="18"/>
      <c r="Z278" s="18"/>
      <c r="AA278" s="18"/>
      <c r="AB278" s="18">
        <v>6152.1</v>
      </c>
    </row>
    <row r="279" spans="18:28" x14ac:dyDescent="0.35">
      <c r="T279">
        <v>2</v>
      </c>
      <c r="U279" s="58">
        <v>44968</v>
      </c>
      <c r="V279" t="s">
        <v>1266</v>
      </c>
      <c r="W279" s="18">
        <v>450</v>
      </c>
      <c r="X279" s="18"/>
      <c r="Y279" s="18"/>
      <c r="Z279" s="18"/>
      <c r="AA279" s="18"/>
      <c r="AB279" s="18">
        <v>450</v>
      </c>
    </row>
    <row r="280" spans="18:28" x14ac:dyDescent="0.35">
      <c r="U280" t="s">
        <v>1289</v>
      </c>
      <c r="V280" t="s">
        <v>1290</v>
      </c>
      <c r="W280" s="18">
        <v>842.4</v>
      </c>
      <c r="X280" s="18"/>
      <c r="Y280" s="18"/>
      <c r="Z280" s="18"/>
      <c r="AA280" s="18"/>
      <c r="AB280" s="18">
        <v>842.4</v>
      </c>
    </row>
    <row r="281" spans="18:28" x14ac:dyDescent="0.35">
      <c r="U281" t="s">
        <v>1292</v>
      </c>
      <c r="V281" t="s">
        <v>1291</v>
      </c>
      <c r="W281" s="18">
        <v>312.5</v>
      </c>
      <c r="X281" s="18"/>
      <c r="Y281" s="18"/>
      <c r="Z281" s="18"/>
      <c r="AA281" s="18"/>
      <c r="AB281" s="18">
        <v>312.5</v>
      </c>
    </row>
    <row r="282" spans="18:28" x14ac:dyDescent="0.35">
      <c r="R282" s="36" t="s">
        <v>428</v>
      </c>
      <c r="S282" s="36"/>
      <c r="T282" s="36"/>
      <c r="U282" s="36"/>
      <c r="V282" s="36"/>
      <c r="W282" s="37">
        <v>10781.3</v>
      </c>
      <c r="X282" s="37"/>
      <c r="Y282" s="37"/>
      <c r="Z282" s="37"/>
      <c r="AA282" s="37"/>
      <c r="AB282" s="37">
        <v>10781.3</v>
      </c>
    </row>
    <row r="283" spans="18:28" x14ac:dyDescent="0.35">
      <c r="R283" t="s">
        <v>416</v>
      </c>
      <c r="S283">
        <v>2021</v>
      </c>
      <c r="T283">
        <v>10</v>
      </c>
      <c r="U283" s="58">
        <v>44478</v>
      </c>
      <c r="V283" t="s">
        <v>414</v>
      </c>
      <c r="W283" s="18">
        <v>0</v>
      </c>
      <c r="X283" s="18"/>
      <c r="Y283" s="18"/>
      <c r="Z283" s="18"/>
      <c r="AA283" s="18"/>
      <c r="AB283" s="18">
        <v>0</v>
      </c>
    </row>
    <row r="284" spans="18:28" x14ac:dyDescent="0.35">
      <c r="U284" s="58">
        <v>44481</v>
      </c>
      <c r="V284" t="s">
        <v>418</v>
      </c>
      <c r="W284" s="18">
        <v>0</v>
      </c>
      <c r="X284" s="18"/>
      <c r="Y284" s="18"/>
      <c r="Z284" s="18"/>
      <c r="AA284" s="18"/>
      <c r="AB284" s="18">
        <v>0</v>
      </c>
    </row>
    <row r="285" spans="18:28" x14ac:dyDescent="0.35">
      <c r="U285" s="58">
        <v>44484</v>
      </c>
      <c r="V285" t="s">
        <v>431</v>
      </c>
      <c r="W285" s="18">
        <v>0</v>
      </c>
      <c r="X285" s="18"/>
      <c r="Y285" s="18"/>
      <c r="Z285" s="18"/>
      <c r="AA285" s="18"/>
      <c r="AB285" s="18">
        <v>0</v>
      </c>
    </row>
    <row r="286" spans="18:28" x14ac:dyDescent="0.35">
      <c r="U286" s="58">
        <v>44487</v>
      </c>
      <c r="V286" t="s">
        <v>432</v>
      </c>
      <c r="W286" s="18">
        <v>0</v>
      </c>
      <c r="X286" s="18"/>
      <c r="Y286" s="18"/>
      <c r="Z286" s="18"/>
      <c r="AA286" s="18"/>
      <c r="AB286" s="18">
        <v>0</v>
      </c>
    </row>
    <row r="287" spans="18:28" x14ac:dyDescent="0.35">
      <c r="U287" s="58">
        <v>44488</v>
      </c>
      <c r="V287" t="s">
        <v>433</v>
      </c>
      <c r="W287" s="18">
        <v>0</v>
      </c>
      <c r="X287" s="18"/>
      <c r="Y287" s="18"/>
      <c r="Z287" s="18"/>
      <c r="AA287" s="18"/>
      <c r="AB287" s="18">
        <v>0</v>
      </c>
    </row>
    <row r="288" spans="18:28" x14ac:dyDescent="0.35">
      <c r="U288" s="58">
        <v>44489</v>
      </c>
      <c r="V288" t="s">
        <v>434</v>
      </c>
      <c r="W288" s="18">
        <v>0</v>
      </c>
      <c r="X288" s="18"/>
      <c r="Y288" s="18"/>
      <c r="Z288" s="18"/>
      <c r="AA288" s="18"/>
      <c r="AB288" s="18">
        <v>0</v>
      </c>
    </row>
    <row r="289" spans="19:28" x14ac:dyDescent="0.35">
      <c r="U289" s="58">
        <v>44495</v>
      </c>
      <c r="V289" t="s">
        <v>450</v>
      </c>
      <c r="W289" s="18">
        <v>0</v>
      </c>
      <c r="X289" s="18"/>
      <c r="Y289" s="18"/>
      <c r="Z289" s="18"/>
      <c r="AA289" s="18"/>
      <c r="AB289" s="18">
        <v>0</v>
      </c>
    </row>
    <row r="290" spans="19:28" x14ac:dyDescent="0.35">
      <c r="U290" s="58">
        <v>44496</v>
      </c>
      <c r="V290" t="s">
        <v>452</v>
      </c>
      <c r="W290" s="18">
        <v>0</v>
      </c>
      <c r="X290" s="18"/>
      <c r="Y290" s="18"/>
      <c r="Z290" s="18"/>
      <c r="AA290" s="18"/>
      <c r="AB290" s="18">
        <v>0</v>
      </c>
    </row>
    <row r="291" spans="19:28" x14ac:dyDescent="0.35">
      <c r="T291">
        <v>11</v>
      </c>
      <c r="U291" s="58">
        <v>44503</v>
      </c>
      <c r="V291" t="s">
        <v>466</v>
      </c>
      <c r="W291" s="18">
        <v>0</v>
      </c>
      <c r="X291" s="18"/>
      <c r="Y291" s="18"/>
      <c r="Z291" s="18"/>
      <c r="AA291" s="18"/>
      <c r="AB291" s="18">
        <v>0</v>
      </c>
    </row>
    <row r="292" spans="19:28" x14ac:dyDescent="0.35">
      <c r="U292" s="58">
        <v>44506</v>
      </c>
      <c r="V292" t="s">
        <v>471</v>
      </c>
      <c r="W292" s="18">
        <v>0</v>
      </c>
      <c r="X292" s="18"/>
      <c r="Y292" s="18"/>
      <c r="Z292" s="18"/>
      <c r="AA292" s="18"/>
      <c r="AB292" s="18">
        <v>0</v>
      </c>
    </row>
    <row r="293" spans="19:28" x14ac:dyDescent="0.35">
      <c r="U293" s="58">
        <v>44511</v>
      </c>
      <c r="V293" t="s">
        <v>481</v>
      </c>
      <c r="W293" s="18">
        <v>0</v>
      </c>
      <c r="X293" s="18"/>
      <c r="Y293" s="18"/>
      <c r="Z293" s="18"/>
      <c r="AA293" s="18"/>
      <c r="AB293" s="18">
        <v>0</v>
      </c>
    </row>
    <row r="294" spans="19:28" x14ac:dyDescent="0.35">
      <c r="V294" t="s">
        <v>483</v>
      </c>
      <c r="W294" s="18">
        <v>0</v>
      </c>
      <c r="X294" s="18"/>
      <c r="Y294" s="18"/>
      <c r="Z294" s="18"/>
      <c r="AA294" s="18"/>
      <c r="AB294" s="18">
        <v>0</v>
      </c>
    </row>
    <row r="295" spans="19:28" x14ac:dyDescent="0.35">
      <c r="T295">
        <v>12</v>
      </c>
      <c r="U295" s="58">
        <v>44537</v>
      </c>
      <c r="V295" t="s">
        <v>509</v>
      </c>
      <c r="W295" s="18">
        <v>0</v>
      </c>
      <c r="X295" s="18"/>
      <c r="Y295" s="18"/>
      <c r="Z295" s="18"/>
      <c r="AA295" s="18"/>
      <c r="AB295" s="18">
        <v>0</v>
      </c>
    </row>
    <row r="296" spans="19:28" x14ac:dyDescent="0.35">
      <c r="U296" s="58">
        <v>44540</v>
      </c>
      <c r="V296" t="s">
        <v>512</v>
      </c>
      <c r="W296" s="18">
        <v>0</v>
      </c>
      <c r="X296" s="18"/>
      <c r="Y296" s="18"/>
      <c r="Z296" s="18"/>
      <c r="AA296" s="18"/>
      <c r="AB296" s="18">
        <v>0</v>
      </c>
    </row>
    <row r="297" spans="19:28" x14ac:dyDescent="0.35">
      <c r="U297" s="58">
        <v>44550</v>
      </c>
      <c r="V297" t="s">
        <v>520</v>
      </c>
      <c r="W297" s="18">
        <v>0</v>
      </c>
      <c r="X297" s="18"/>
      <c r="Y297" s="18"/>
      <c r="Z297" s="18"/>
      <c r="AA297" s="18"/>
      <c r="AB297" s="18">
        <v>0</v>
      </c>
    </row>
    <row r="298" spans="19:28" x14ac:dyDescent="0.35">
      <c r="U298" s="58">
        <v>44552</v>
      </c>
      <c r="V298" t="s">
        <v>531</v>
      </c>
      <c r="W298" s="18">
        <v>0</v>
      </c>
      <c r="X298" s="18"/>
      <c r="Y298" s="18"/>
      <c r="Z298" s="18"/>
      <c r="AA298" s="18"/>
      <c r="AB298" s="18">
        <v>0</v>
      </c>
    </row>
    <row r="299" spans="19:28" x14ac:dyDescent="0.35">
      <c r="U299" s="58">
        <v>44554</v>
      </c>
      <c r="V299" t="s">
        <v>538</v>
      </c>
      <c r="W299" s="18">
        <v>0</v>
      </c>
      <c r="X299" s="18"/>
      <c r="Y299" s="18"/>
      <c r="Z299" s="18"/>
      <c r="AA299" s="18"/>
      <c r="AB299" s="18">
        <v>0</v>
      </c>
    </row>
    <row r="300" spans="19:28" x14ac:dyDescent="0.35">
      <c r="U300" s="58">
        <v>44557</v>
      </c>
      <c r="V300" t="s">
        <v>539</v>
      </c>
      <c r="W300" s="18">
        <v>0</v>
      </c>
      <c r="X300" s="18"/>
      <c r="Y300" s="18"/>
      <c r="Z300" s="18"/>
      <c r="AA300" s="18"/>
      <c r="AB300" s="18">
        <v>0</v>
      </c>
    </row>
    <row r="301" spans="19:28" x14ac:dyDescent="0.35">
      <c r="U301" s="58">
        <v>44560</v>
      </c>
      <c r="V301" t="s">
        <v>541</v>
      </c>
      <c r="W301" s="18">
        <v>0</v>
      </c>
      <c r="X301" s="18"/>
      <c r="Y301" s="18"/>
      <c r="Z301" s="18"/>
      <c r="AA301" s="18"/>
      <c r="AB301" s="18">
        <v>0</v>
      </c>
    </row>
    <row r="302" spans="19:28" x14ac:dyDescent="0.35">
      <c r="S302">
        <v>2022</v>
      </c>
      <c r="T302">
        <v>1</v>
      </c>
      <c r="U302" s="58">
        <v>44564</v>
      </c>
      <c r="V302" t="s">
        <v>555</v>
      </c>
      <c r="W302" s="18">
        <v>0</v>
      </c>
      <c r="X302" s="18"/>
      <c r="Y302" s="18"/>
      <c r="Z302" s="18"/>
      <c r="AA302" s="18"/>
      <c r="AB302" s="18">
        <v>0</v>
      </c>
    </row>
    <row r="303" spans="19:28" x14ac:dyDescent="0.35">
      <c r="U303" s="58">
        <v>44568</v>
      </c>
      <c r="V303" t="s">
        <v>557</v>
      </c>
      <c r="W303" s="18">
        <v>0</v>
      </c>
      <c r="X303" s="18"/>
      <c r="Y303" s="18"/>
      <c r="Z303" s="18"/>
      <c r="AA303" s="18"/>
      <c r="AB303" s="18">
        <v>0</v>
      </c>
    </row>
    <row r="304" spans="19:28" x14ac:dyDescent="0.35">
      <c r="U304" s="58">
        <v>44569</v>
      </c>
      <c r="V304" t="s">
        <v>558</v>
      </c>
      <c r="W304" s="18">
        <v>0</v>
      </c>
      <c r="X304" s="18"/>
      <c r="Y304" s="18"/>
      <c r="Z304" s="18"/>
      <c r="AA304" s="18"/>
      <c r="AB304" s="18">
        <v>0</v>
      </c>
    </row>
    <row r="305" spans="20:28" x14ac:dyDescent="0.35">
      <c r="U305" s="58">
        <v>44574</v>
      </c>
      <c r="V305" t="s">
        <v>567</v>
      </c>
      <c r="W305" s="18">
        <v>0</v>
      </c>
      <c r="X305" s="18"/>
      <c r="Y305" s="18"/>
      <c r="Z305" s="18"/>
      <c r="AA305" s="18"/>
      <c r="AB305" s="18">
        <v>0</v>
      </c>
    </row>
    <row r="306" spans="20:28" x14ac:dyDescent="0.35">
      <c r="U306" s="58">
        <v>44579</v>
      </c>
      <c r="V306" t="s">
        <v>573</v>
      </c>
      <c r="W306" s="18">
        <v>0</v>
      </c>
      <c r="X306" s="18"/>
      <c r="Y306" s="18"/>
      <c r="Z306" s="18"/>
      <c r="AA306" s="18"/>
      <c r="AB306" s="18">
        <v>0</v>
      </c>
    </row>
    <row r="307" spans="20:28" x14ac:dyDescent="0.35">
      <c r="T307">
        <v>2</v>
      </c>
      <c r="U307" s="58">
        <v>44616</v>
      </c>
      <c r="V307" t="s">
        <v>618</v>
      </c>
      <c r="W307" s="18">
        <v>0</v>
      </c>
      <c r="X307" s="18"/>
      <c r="Y307" s="18"/>
      <c r="Z307" s="18"/>
      <c r="AA307" s="18"/>
      <c r="AB307" s="18">
        <v>0</v>
      </c>
    </row>
    <row r="308" spans="20:28" x14ac:dyDescent="0.35">
      <c r="U308" s="58">
        <v>44618</v>
      </c>
      <c r="V308" t="s">
        <v>619</v>
      </c>
      <c r="W308" s="18">
        <v>0</v>
      </c>
      <c r="X308" s="18"/>
      <c r="Y308" s="18"/>
      <c r="Z308" s="18"/>
      <c r="AA308" s="18"/>
      <c r="AB308" s="18">
        <v>0</v>
      </c>
    </row>
    <row r="309" spans="20:28" x14ac:dyDescent="0.35">
      <c r="T309">
        <v>3</v>
      </c>
      <c r="U309" s="58">
        <v>44634</v>
      </c>
      <c r="V309" t="s">
        <v>655</v>
      </c>
      <c r="W309" s="18">
        <v>0</v>
      </c>
      <c r="X309" s="18"/>
      <c r="Y309" s="18"/>
      <c r="Z309" s="18"/>
      <c r="AA309" s="18"/>
      <c r="AB309" s="18">
        <v>0</v>
      </c>
    </row>
    <row r="310" spans="20:28" x14ac:dyDescent="0.35">
      <c r="U310" s="58">
        <v>44635</v>
      </c>
      <c r="V310" t="s">
        <v>657</v>
      </c>
      <c r="W310" s="18">
        <v>0</v>
      </c>
      <c r="X310" s="18"/>
      <c r="Y310" s="18"/>
      <c r="Z310" s="18"/>
      <c r="AA310" s="18"/>
      <c r="AB310" s="18">
        <v>0</v>
      </c>
    </row>
    <row r="311" spans="20:28" x14ac:dyDescent="0.35">
      <c r="U311" s="58">
        <v>44638</v>
      </c>
      <c r="V311" t="s">
        <v>659</v>
      </c>
      <c r="W311" s="18">
        <v>0</v>
      </c>
      <c r="X311" s="18"/>
      <c r="Y311" s="18"/>
      <c r="Z311" s="18"/>
      <c r="AA311" s="18"/>
      <c r="AB311" s="18">
        <v>0</v>
      </c>
    </row>
    <row r="312" spans="20:28" x14ac:dyDescent="0.35">
      <c r="U312" s="58">
        <v>44643</v>
      </c>
      <c r="V312" t="s">
        <v>662</v>
      </c>
      <c r="W312" s="18">
        <v>0</v>
      </c>
      <c r="X312" s="18"/>
      <c r="Y312" s="18"/>
      <c r="Z312" s="18"/>
      <c r="AA312" s="18"/>
      <c r="AB312" s="18">
        <v>0</v>
      </c>
    </row>
    <row r="313" spans="20:28" x14ac:dyDescent="0.35">
      <c r="U313" s="58">
        <v>44645</v>
      </c>
      <c r="V313" t="s">
        <v>669</v>
      </c>
      <c r="W313" s="18">
        <v>0</v>
      </c>
      <c r="X313" s="18"/>
      <c r="Y313" s="18"/>
      <c r="Z313" s="18"/>
      <c r="AA313" s="18"/>
      <c r="AB313" s="18">
        <v>0</v>
      </c>
    </row>
    <row r="314" spans="20:28" x14ac:dyDescent="0.35">
      <c r="U314" s="58">
        <v>44649</v>
      </c>
      <c r="V314" t="s">
        <v>671</v>
      </c>
      <c r="W314" s="18">
        <v>0</v>
      </c>
      <c r="X314" s="18"/>
      <c r="Y314" s="18"/>
      <c r="Z314" s="18"/>
      <c r="AA314" s="18"/>
      <c r="AB314" s="18">
        <v>0</v>
      </c>
    </row>
    <row r="315" spans="20:28" x14ac:dyDescent="0.35">
      <c r="T315">
        <v>5</v>
      </c>
      <c r="U315" s="58">
        <v>44687</v>
      </c>
      <c r="V315" t="s">
        <v>771</v>
      </c>
      <c r="W315" s="18">
        <v>0</v>
      </c>
      <c r="X315" s="18"/>
      <c r="Y315" s="18"/>
      <c r="Z315" s="18"/>
      <c r="AA315" s="18"/>
      <c r="AB315" s="18">
        <v>0</v>
      </c>
    </row>
    <row r="316" spans="20:28" x14ac:dyDescent="0.35">
      <c r="U316" s="58">
        <v>44688</v>
      </c>
      <c r="V316" t="s">
        <v>773</v>
      </c>
      <c r="W316" s="18">
        <v>0</v>
      </c>
      <c r="X316" s="18"/>
      <c r="Y316" s="18"/>
      <c r="Z316" s="18"/>
      <c r="AA316" s="18"/>
      <c r="AB316" s="18">
        <v>0</v>
      </c>
    </row>
    <row r="317" spans="20:28" x14ac:dyDescent="0.35">
      <c r="U317" s="58">
        <v>44695</v>
      </c>
      <c r="V317" t="s">
        <v>786</v>
      </c>
      <c r="W317" s="18">
        <v>0</v>
      </c>
      <c r="X317" s="18"/>
      <c r="Y317" s="18"/>
      <c r="Z317" s="18"/>
      <c r="AA317" s="18"/>
      <c r="AB317" s="18">
        <v>0</v>
      </c>
    </row>
    <row r="318" spans="20:28" x14ac:dyDescent="0.35">
      <c r="U318" s="58">
        <v>44699</v>
      </c>
      <c r="V318" t="s">
        <v>789</v>
      </c>
      <c r="W318" s="18">
        <v>0</v>
      </c>
      <c r="X318" s="18"/>
      <c r="Y318" s="18"/>
      <c r="Z318" s="18"/>
      <c r="AA318" s="18"/>
      <c r="AB318" s="18">
        <v>0</v>
      </c>
    </row>
    <row r="319" spans="20:28" x14ac:dyDescent="0.35">
      <c r="U319" s="58">
        <v>44701</v>
      </c>
      <c r="V319" t="s">
        <v>792</v>
      </c>
      <c r="W319" s="18">
        <v>0</v>
      </c>
      <c r="X319" s="18"/>
      <c r="Y319" s="18"/>
      <c r="Z319" s="18"/>
      <c r="AA319" s="18"/>
      <c r="AB319" s="18">
        <v>0</v>
      </c>
    </row>
    <row r="320" spans="20:28" x14ac:dyDescent="0.35">
      <c r="U320" s="58">
        <v>44702</v>
      </c>
      <c r="V320" t="s">
        <v>798</v>
      </c>
      <c r="W320" s="18">
        <v>0</v>
      </c>
      <c r="X320" s="18"/>
      <c r="Y320" s="18"/>
      <c r="Z320" s="18"/>
      <c r="AA320" s="18"/>
      <c r="AB320" s="18">
        <v>0</v>
      </c>
    </row>
    <row r="321" spans="20:28" x14ac:dyDescent="0.35">
      <c r="U321" s="58">
        <v>44704</v>
      </c>
      <c r="V321" t="s">
        <v>802</v>
      </c>
      <c r="W321" s="18">
        <v>0</v>
      </c>
      <c r="X321" s="18"/>
      <c r="Y321" s="18"/>
      <c r="Z321" s="18"/>
      <c r="AA321" s="18"/>
      <c r="AB321" s="18">
        <v>0</v>
      </c>
    </row>
    <row r="322" spans="20:28" x14ac:dyDescent="0.35">
      <c r="U322" s="58">
        <v>44706</v>
      </c>
      <c r="V322" t="s">
        <v>805</v>
      </c>
      <c r="W322" s="18">
        <v>0</v>
      </c>
      <c r="X322" s="18"/>
      <c r="Y322" s="18"/>
      <c r="Z322" s="18"/>
      <c r="AA322" s="18"/>
      <c r="AB322" s="18">
        <v>0</v>
      </c>
    </row>
    <row r="323" spans="20:28" x14ac:dyDescent="0.35">
      <c r="T323">
        <v>6</v>
      </c>
      <c r="U323" s="58">
        <v>44714</v>
      </c>
      <c r="V323" t="s">
        <v>835</v>
      </c>
      <c r="W323" s="18">
        <v>0</v>
      </c>
      <c r="X323" s="18"/>
      <c r="Y323" s="18"/>
      <c r="Z323" s="18"/>
      <c r="AA323" s="18"/>
      <c r="AB323" s="18">
        <v>0</v>
      </c>
    </row>
    <row r="324" spans="20:28" x14ac:dyDescent="0.35">
      <c r="U324" s="58">
        <v>44716</v>
      </c>
      <c r="V324" t="s">
        <v>837</v>
      </c>
      <c r="W324" s="18">
        <v>0</v>
      </c>
      <c r="X324" s="18"/>
      <c r="Y324" s="18"/>
      <c r="Z324" s="18"/>
      <c r="AA324" s="18"/>
      <c r="AB324" s="18">
        <v>0</v>
      </c>
    </row>
    <row r="325" spans="20:28" x14ac:dyDescent="0.35">
      <c r="U325" s="58">
        <v>44723</v>
      </c>
      <c r="V325" t="s">
        <v>843</v>
      </c>
      <c r="W325" s="18">
        <v>0</v>
      </c>
      <c r="X325" s="18"/>
      <c r="Y325" s="18"/>
      <c r="Z325" s="18"/>
      <c r="AA325" s="18"/>
      <c r="AB325" s="18">
        <v>0</v>
      </c>
    </row>
    <row r="326" spans="20:28" x14ac:dyDescent="0.35">
      <c r="U326" s="58">
        <v>44730</v>
      </c>
      <c r="V326" t="s">
        <v>851</v>
      </c>
      <c r="W326" s="18">
        <v>0</v>
      </c>
      <c r="X326" s="18"/>
      <c r="Y326" s="18"/>
      <c r="Z326" s="18"/>
      <c r="AA326" s="18"/>
      <c r="AB326" s="18">
        <v>0</v>
      </c>
    </row>
    <row r="327" spans="20:28" x14ac:dyDescent="0.35">
      <c r="U327" s="58">
        <v>44736</v>
      </c>
      <c r="V327" t="s">
        <v>854</v>
      </c>
      <c r="W327" s="18">
        <v>0</v>
      </c>
      <c r="X327" s="18"/>
      <c r="Y327" s="18"/>
      <c r="Z327" s="18"/>
      <c r="AA327" s="18"/>
      <c r="AB327" s="18">
        <v>0</v>
      </c>
    </row>
    <row r="328" spans="20:28" x14ac:dyDescent="0.35">
      <c r="T328">
        <v>7</v>
      </c>
      <c r="U328" s="58">
        <v>44756</v>
      </c>
      <c r="V328" t="s">
        <v>867</v>
      </c>
      <c r="W328" s="18">
        <v>0</v>
      </c>
      <c r="X328" s="18"/>
      <c r="Y328" s="18"/>
      <c r="Z328" s="18"/>
      <c r="AA328" s="18"/>
      <c r="AB328" s="18">
        <v>0</v>
      </c>
    </row>
    <row r="329" spans="20:28" x14ac:dyDescent="0.35">
      <c r="U329" s="58">
        <v>44760</v>
      </c>
      <c r="V329" t="s">
        <v>875</v>
      </c>
      <c r="W329" s="18">
        <v>0</v>
      </c>
      <c r="X329" s="18"/>
      <c r="Y329" s="18"/>
      <c r="Z329" s="18"/>
      <c r="AA329" s="18"/>
      <c r="AB329" s="18">
        <v>0</v>
      </c>
    </row>
    <row r="330" spans="20:28" x14ac:dyDescent="0.35">
      <c r="U330" s="58">
        <v>44762</v>
      </c>
      <c r="V330" t="s">
        <v>876</v>
      </c>
      <c r="W330" s="18">
        <v>0</v>
      </c>
      <c r="X330" s="18"/>
      <c r="Y330" s="18"/>
      <c r="Z330" s="18"/>
      <c r="AA330" s="18"/>
      <c r="AB330" s="18">
        <v>0</v>
      </c>
    </row>
    <row r="331" spans="20:28" x14ac:dyDescent="0.35">
      <c r="U331" s="58">
        <v>44765</v>
      </c>
      <c r="V331" t="s">
        <v>877</v>
      </c>
      <c r="W331" s="18">
        <v>0</v>
      </c>
      <c r="X331" s="18"/>
      <c r="Y331" s="18"/>
      <c r="Z331" s="18"/>
      <c r="AA331" s="18"/>
      <c r="AB331" s="18">
        <v>0</v>
      </c>
    </row>
    <row r="332" spans="20:28" x14ac:dyDescent="0.35">
      <c r="T332">
        <v>8</v>
      </c>
      <c r="U332" s="58">
        <v>44779</v>
      </c>
      <c r="V332" t="s">
        <v>904</v>
      </c>
      <c r="W332" s="18">
        <v>0</v>
      </c>
      <c r="X332" s="18"/>
      <c r="Y332" s="18"/>
      <c r="Z332" s="18"/>
      <c r="AA332" s="18"/>
      <c r="AB332" s="18">
        <v>0</v>
      </c>
    </row>
    <row r="333" spans="20:28" x14ac:dyDescent="0.35">
      <c r="U333" s="58">
        <v>44785</v>
      </c>
      <c r="V333" t="s">
        <v>908</v>
      </c>
      <c r="W333" s="18">
        <v>0</v>
      </c>
      <c r="X333" s="18"/>
      <c r="Y333" s="18"/>
      <c r="Z333" s="18"/>
      <c r="AA333" s="18"/>
      <c r="AB333" s="18">
        <v>0</v>
      </c>
    </row>
    <row r="334" spans="20:28" x14ac:dyDescent="0.35">
      <c r="U334" s="58">
        <v>44796</v>
      </c>
      <c r="V334" t="s">
        <v>919</v>
      </c>
      <c r="W334" s="18">
        <v>0</v>
      </c>
      <c r="X334" s="18"/>
      <c r="Y334" s="18"/>
      <c r="Z334" s="18"/>
      <c r="AA334" s="18"/>
      <c r="AB334" s="18">
        <v>0</v>
      </c>
    </row>
    <row r="335" spans="20:28" x14ac:dyDescent="0.35">
      <c r="T335">
        <v>9</v>
      </c>
      <c r="U335" s="58">
        <v>44806</v>
      </c>
      <c r="V335" t="s">
        <v>933</v>
      </c>
      <c r="W335" s="18">
        <v>0</v>
      </c>
      <c r="X335" s="18"/>
      <c r="Y335" s="18"/>
      <c r="Z335" s="18"/>
      <c r="AA335" s="18"/>
      <c r="AB335" s="18">
        <v>0</v>
      </c>
    </row>
    <row r="336" spans="20:28" x14ac:dyDescent="0.35">
      <c r="U336" s="58">
        <v>44810</v>
      </c>
      <c r="V336" t="s">
        <v>936</v>
      </c>
      <c r="W336" s="18">
        <v>0</v>
      </c>
      <c r="X336" s="18"/>
      <c r="Y336" s="18"/>
      <c r="Z336" s="18"/>
      <c r="AA336" s="18"/>
      <c r="AB336" s="18">
        <v>0</v>
      </c>
    </row>
    <row r="337" spans="20:28" x14ac:dyDescent="0.35">
      <c r="U337" s="58">
        <v>44813</v>
      </c>
      <c r="V337" t="s">
        <v>940</v>
      </c>
      <c r="W337" s="18">
        <v>0</v>
      </c>
      <c r="X337" s="18"/>
      <c r="Y337" s="18"/>
      <c r="Z337" s="18"/>
      <c r="AA337" s="18"/>
      <c r="AB337" s="18">
        <v>0</v>
      </c>
    </row>
    <row r="338" spans="20:28" x14ac:dyDescent="0.35">
      <c r="U338" s="58">
        <v>44817</v>
      </c>
      <c r="V338" t="s">
        <v>942</v>
      </c>
      <c r="W338" s="18">
        <v>0</v>
      </c>
      <c r="X338" s="18"/>
      <c r="Y338" s="18"/>
      <c r="Z338" s="18"/>
      <c r="AA338" s="18"/>
      <c r="AB338" s="18">
        <v>0</v>
      </c>
    </row>
    <row r="339" spans="20:28" x14ac:dyDescent="0.35">
      <c r="V339" t="s">
        <v>943</v>
      </c>
      <c r="W339" s="18">
        <v>0</v>
      </c>
      <c r="X339" s="18"/>
      <c r="Y339" s="18"/>
      <c r="Z339" s="18"/>
      <c r="AA339" s="18"/>
      <c r="AB339" s="18">
        <v>0</v>
      </c>
    </row>
    <row r="340" spans="20:28" x14ac:dyDescent="0.35">
      <c r="T340">
        <v>10</v>
      </c>
      <c r="U340" t="s">
        <v>1001</v>
      </c>
      <c r="V340" t="s">
        <v>996</v>
      </c>
      <c r="W340" s="18">
        <v>0</v>
      </c>
      <c r="X340" s="18"/>
      <c r="Y340" s="18"/>
      <c r="Z340" s="18"/>
      <c r="AA340" s="18"/>
      <c r="AB340" s="18">
        <v>0</v>
      </c>
    </row>
    <row r="341" spans="20:28" x14ac:dyDescent="0.35">
      <c r="U341" s="58">
        <v>44847</v>
      </c>
      <c r="V341" t="s">
        <v>1008</v>
      </c>
      <c r="W341" s="18">
        <v>0</v>
      </c>
      <c r="X341" s="18"/>
      <c r="Y341" s="18"/>
      <c r="Z341" s="18"/>
      <c r="AA341" s="18"/>
      <c r="AB341" s="18">
        <v>0</v>
      </c>
    </row>
    <row r="342" spans="20:28" x14ac:dyDescent="0.35">
      <c r="U342" s="58">
        <v>44856</v>
      </c>
      <c r="V342" t="s">
        <v>1019</v>
      </c>
      <c r="W342" s="18">
        <v>0</v>
      </c>
      <c r="X342" s="18"/>
      <c r="Y342" s="18"/>
      <c r="Z342" s="18"/>
      <c r="AA342" s="18"/>
      <c r="AB342" s="18">
        <v>0</v>
      </c>
    </row>
    <row r="343" spans="20:28" x14ac:dyDescent="0.35">
      <c r="U343" s="58">
        <v>44861</v>
      </c>
      <c r="V343" t="s">
        <v>1021</v>
      </c>
      <c r="W343" s="18">
        <v>0</v>
      </c>
      <c r="X343" s="18"/>
      <c r="Y343" s="18"/>
      <c r="Z343" s="18"/>
      <c r="AA343" s="18"/>
      <c r="AB343" s="18">
        <v>0</v>
      </c>
    </row>
    <row r="344" spans="20:28" x14ac:dyDescent="0.35">
      <c r="U344" s="58">
        <v>44865</v>
      </c>
      <c r="V344" t="s">
        <v>1023</v>
      </c>
      <c r="W344" s="18">
        <v>35895.599999999999</v>
      </c>
      <c r="X344" s="18"/>
      <c r="Y344" s="18"/>
      <c r="Z344" s="18"/>
      <c r="AA344" s="18"/>
      <c r="AB344" s="18">
        <v>35895.599999999999</v>
      </c>
    </row>
    <row r="345" spans="20:28" x14ac:dyDescent="0.35">
      <c r="T345">
        <v>11</v>
      </c>
      <c r="U345" s="58">
        <v>44869</v>
      </c>
      <c r="V345" t="s">
        <v>1059</v>
      </c>
      <c r="W345" s="18">
        <v>0</v>
      </c>
      <c r="X345" s="18"/>
      <c r="Y345" s="18"/>
      <c r="Z345" s="18"/>
      <c r="AA345" s="18"/>
      <c r="AB345" s="18">
        <v>0</v>
      </c>
    </row>
    <row r="346" spans="20:28" x14ac:dyDescent="0.35">
      <c r="U346" s="58">
        <v>44876</v>
      </c>
      <c r="V346" t="s">
        <v>1073</v>
      </c>
      <c r="W346" s="18">
        <v>14886.5</v>
      </c>
      <c r="X346" s="18"/>
      <c r="Y346" s="18"/>
      <c r="Z346" s="18"/>
      <c r="AA346" s="18"/>
      <c r="AB346" s="18">
        <v>14886.5</v>
      </c>
    </row>
    <row r="347" spans="20:28" x14ac:dyDescent="0.35">
      <c r="U347" t="s">
        <v>1079</v>
      </c>
      <c r="V347" t="s">
        <v>1084</v>
      </c>
      <c r="W347" s="18">
        <v>17236.599999999999</v>
      </c>
      <c r="X347" s="18"/>
      <c r="Y347" s="18"/>
      <c r="Z347" s="18"/>
      <c r="AA347" s="18"/>
      <c r="AB347" s="18">
        <v>17236.599999999999</v>
      </c>
    </row>
    <row r="348" spans="20:28" x14ac:dyDescent="0.35">
      <c r="T348">
        <v>12</v>
      </c>
      <c r="U348" s="58">
        <v>44897</v>
      </c>
      <c r="V348" t="s">
        <v>1118</v>
      </c>
      <c r="W348" s="18">
        <v>4489</v>
      </c>
      <c r="X348" s="18"/>
      <c r="Y348" s="18"/>
      <c r="Z348" s="18"/>
      <c r="AA348" s="18"/>
      <c r="AB348" s="18">
        <v>4489</v>
      </c>
    </row>
    <row r="349" spans="20:28" x14ac:dyDescent="0.35">
      <c r="V349" t="s">
        <v>1120</v>
      </c>
      <c r="W349" s="18">
        <v>3915</v>
      </c>
      <c r="X349" s="18"/>
      <c r="Y349" s="18"/>
      <c r="Z349" s="18"/>
      <c r="AA349" s="18"/>
      <c r="AB349" s="18">
        <v>3915</v>
      </c>
    </row>
    <row r="350" spans="20:28" x14ac:dyDescent="0.35">
      <c r="U350" s="58">
        <v>44898</v>
      </c>
      <c r="V350" t="s">
        <v>1124</v>
      </c>
      <c r="W350" s="18">
        <v>7395.5</v>
      </c>
      <c r="X350" s="18"/>
      <c r="Y350" s="18"/>
      <c r="Z350" s="18"/>
      <c r="AA350" s="18"/>
      <c r="AB350" s="18">
        <v>7395.5</v>
      </c>
    </row>
    <row r="351" spans="20:28" x14ac:dyDescent="0.35">
      <c r="U351" s="58">
        <v>44904</v>
      </c>
      <c r="V351" t="s">
        <v>1131</v>
      </c>
      <c r="W351" s="18">
        <v>49088.1</v>
      </c>
      <c r="X351" s="18"/>
      <c r="Y351" s="18"/>
      <c r="Z351" s="18"/>
      <c r="AA351" s="18"/>
      <c r="AB351" s="18">
        <v>49088.1</v>
      </c>
    </row>
    <row r="352" spans="20:28" x14ac:dyDescent="0.35">
      <c r="U352" s="58">
        <v>44917</v>
      </c>
      <c r="V352" t="s">
        <v>1136</v>
      </c>
      <c r="W352" s="18">
        <v>47686.5</v>
      </c>
      <c r="X352" s="18"/>
      <c r="Y352" s="18"/>
      <c r="Z352" s="18"/>
      <c r="AA352" s="18"/>
      <c r="AB352" s="18">
        <v>47686.5</v>
      </c>
    </row>
    <row r="353" spans="19:28" x14ac:dyDescent="0.35">
      <c r="U353" s="58">
        <v>44923</v>
      </c>
      <c r="V353" t="s">
        <v>1147</v>
      </c>
      <c r="W353" s="18">
        <v>0</v>
      </c>
      <c r="X353" s="18"/>
      <c r="Y353" s="18"/>
      <c r="Z353" s="18"/>
      <c r="AA353" s="18"/>
      <c r="AB353" s="18">
        <v>0</v>
      </c>
    </row>
    <row r="354" spans="19:28" x14ac:dyDescent="0.35">
      <c r="U354" s="58">
        <v>44925</v>
      </c>
      <c r="V354" t="s">
        <v>1148</v>
      </c>
      <c r="W354" s="18">
        <v>21740.5</v>
      </c>
      <c r="X354" s="18"/>
      <c r="Y354" s="18"/>
      <c r="Z354" s="18"/>
      <c r="AA354" s="18"/>
      <c r="AB354" s="18">
        <v>21740.5</v>
      </c>
    </row>
    <row r="355" spans="19:28" x14ac:dyDescent="0.35">
      <c r="T355">
        <v>4</v>
      </c>
      <c r="U355" s="58">
        <v>44652</v>
      </c>
      <c r="V355" t="s">
        <v>692</v>
      </c>
      <c r="W355" s="18">
        <v>0</v>
      </c>
      <c r="X355" s="18"/>
      <c r="Y355" s="18"/>
      <c r="Z355" s="18"/>
      <c r="AA355" s="18"/>
      <c r="AB355" s="18">
        <v>0</v>
      </c>
    </row>
    <row r="356" spans="19:28" x14ac:dyDescent="0.35">
      <c r="U356" s="58">
        <v>44656</v>
      </c>
      <c r="V356" t="s">
        <v>694</v>
      </c>
      <c r="W356" s="18">
        <v>0</v>
      </c>
      <c r="X356" s="18"/>
      <c r="Y356" s="18"/>
      <c r="Z356" s="18"/>
      <c r="AA356" s="18"/>
      <c r="AB356" s="18">
        <v>0</v>
      </c>
    </row>
    <row r="357" spans="19:28" x14ac:dyDescent="0.35">
      <c r="U357" s="58">
        <v>44660</v>
      </c>
      <c r="V357" t="s">
        <v>698</v>
      </c>
      <c r="W357" s="18">
        <v>0</v>
      </c>
      <c r="X357" s="18"/>
      <c r="Y357" s="18"/>
      <c r="Z357" s="18"/>
      <c r="AA357" s="18"/>
      <c r="AB357" s="18">
        <v>0</v>
      </c>
    </row>
    <row r="358" spans="19:28" x14ac:dyDescent="0.35">
      <c r="U358" s="58">
        <v>44664</v>
      </c>
      <c r="V358" t="s">
        <v>702</v>
      </c>
      <c r="W358" s="18">
        <v>0</v>
      </c>
      <c r="X358" s="18"/>
      <c r="Y358" s="18"/>
      <c r="Z358" s="18"/>
      <c r="AA358" s="18"/>
      <c r="AB358" s="18">
        <v>0</v>
      </c>
    </row>
    <row r="359" spans="19:28" x14ac:dyDescent="0.35">
      <c r="U359" s="58">
        <v>44667</v>
      </c>
      <c r="V359" t="s">
        <v>705</v>
      </c>
      <c r="W359" s="18">
        <v>0</v>
      </c>
      <c r="X359" s="18"/>
      <c r="Y359" s="18"/>
      <c r="Z359" s="18"/>
      <c r="AA359" s="18"/>
      <c r="AB359" s="18">
        <v>0</v>
      </c>
    </row>
    <row r="360" spans="19:28" x14ac:dyDescent="0.35">
      <c r="U360" s="58">
        <v>44670</v>
      </c>
      <c r="V360" t="s">
        <v>707</v>
      </c>
      <c r="W360" s="18">
        <v>0</v>
      </c>
      <c r="X360" s="18"/>
      <c r="Y360" s="18"/>
      <c r="Z360" s="18"/>
      <c r="AA360" s="18"/>
      <c r="AB360" s="18">
        <v>0</v>
      </c>
    </row>
    <row r="361" spans="19:28" x14ac:dyDescent="0.35">
      <c r="U361" s="58">
        <v>44674</v>
      </c>
      <c r="V361" t="s">
        <v>727</v>
      </c>
      <c r="W361" s="18">
        <v>0</v>
      </c>
      <c r="X361" s="18"/>
      <c r="Y361" s="18"/>
      <c r="Z361" s="18"/>
      <c r="AA361" s="18"/>
      <c r="AB361" s="18">
        <v>0</v>
      </c>
    </row>
    <row r="362" spans="19:28" x14ac:dyDescent="0.35">
      <c r="U362" s="58">
        <v>44679</v>
      </c>
      <c r="V362" t="s">
        <v>734</v>
      </c>
      <c r="W362" s="18">
        <v>0</v>
      </c>
      <c r="X362" s="18"/>
      <c r="Y362" s="18"/>
      <c r="Z362" s="18"/>
      <c r="AA362" s="18"/>
      <c r="AB362" s="18">
        <v>0</v>
      </c>
    </row>
    <row r="363" spans="19:28" x14ac:dyDescent="0.35">
      <c r="U363" s="58">
        <v>44681</v>
      </c>
      <c r="V363" t="s">
        <v>738</v>
      </c>
      <c r="W363" s="18">
        <v>0</v>
      </c>
      <c r="X363" s="18"/>
      <c r="Y363" s="18"/>
      <c r="Z363" s="18"/>
      <c r="AA363" s="18"/>
      <c r="AB363" s="18">
        <v>0</v>
      </c>
    </row>
    <row r="364" spans="19:28" x14ac:dyDescent="0.35">
      <c r="S364">
        <v>2023</v>
      </c>
      <c r="T364">
        <v>1</v>
      </c>
      <c r="U364" s="58">
        <v>44931</v>
      </c>
      <c r="V364" t="s">
        <v>1177</v>
      </c>
      <c r="W364" s="18">
        <v>31500</v>
      </c>
      <c r="X364" s="18"/>
      <c r="Y364" s="18"/>
      <c r="Z364" s="18"/>
      <c r="AA364" s="18"/>
      <c r="AB364" s="18">
        <v>31500</v>
      </c>
    </row>
    <row r="365" spans="19:28" x14ac:dyDescent="0.35">
      <c r="U365" s="58">
        <v>44933</v>
      </c>
      <c r="V365" t="s">
        <v>1181</v>
      </c>
      <c r="W365" s="18">
        <v>9213.5</v>
      </c>
      <c r="X365" s="18"/>
      <c r="Y365" s="18"/>
      <c r="Z365" s="18"/>
      <c r="AA365" s="18"/>
      <c r="AB365" s="18">
        <v>9213.5</v>
      </c>
    </row>
    <row r="366" spans="19:28" x14ac:dyDescent="0.35">
      <c r="U366" s="58">
        <v>44935</v>
      </c>
      <c r="V366" t="s">
        <v>1184</v>
      </c>
      <c r="W366" s="18">
        <v>800</v>
      </c>
      <c r="X366" s="18"/>
      <c r="Y366" s="18"/>
      <c r="Z366" s="18"/>
      <c r="AA366" s="18"/>
      <c r="AB366" s="18">
        <v>800</v>
      </c>
    </row>
    <row r="367" spans="19:28" x14ac:dyDescent="0.35">
      <c r="U367" s="58">
        <v>44938</v>
      </c>
      <c r="V367" t="s">
        <v>1191</v>
      </c>
      <c r="W367" s="18">
        <v>15570.5</v>
      </c>
      <c r="X367" s="18"/>
      <c r="Y367" s="18"/>
      <c r="Z367" s="18"/>
      <c r="AA367" s="18"/>
      <c r="AB367" s="18">
        <v>15570.5</v>
      </c>
    </row>
    <row r="368" spans="19:28" x14ac:dyDescent="0.35">
      <c r="U368" s="58">
        <v>44940</v>
      </c>
      <c r="V368" t="s">
        <v>1199</v>
      </c>
      <c r="W368" s="18">
        <v>14150.5</v>
      </c>
      <c r="X368" s="18"/>
      <c r="Y368" s="18"/>
      <c r="Z368" s="18"/>
      <c r="AA368" s="18"/>
      <c r="AB368" s="18">
        <v>14150.5</v>
      </c>
    </row>
    <row r="369" spans="18:28" x14ac:dyDescent="0.35">
      <c r="U369" s="58">
        <v>44945</v>
      </c>
      <c r="V369" t="s">
        <v>1203</v>
      </c>
      <c r="W369" s="18">
        <v>14565</v>
      </c>
      <c r="X369" s="18"/>
      <c r="Y369" s="18"/>
      <c r="Z369" s="18"/>
      <c r="AA369" s="18"/>
      <c r="AB369" s="18">
        <v>14565</v>
      </c>
    </row>
    <row r="370" spans="18:28" x14ac:dyDescent="0.35">
      <c r="U370" s="58">
        <v>44956</v>
      </c>
      <c r="V370" t="s">
        <v>1214</v>
      </c>
      <c r="W370" s="18">
        <v>14617.8</v>
      </c>
      <c r="X370" s="18"/>
      <c r="Y370" s="18"/>
      <c r="Z370" s="18"/>
      <c r="AA370" s="18"/>
      <c r="AB370" s="18">
        <v>14617.8</v>
      </c>
    </row>
    <row r="371" spans="18:28" x14ac:dyDescent="0.35">
      <c r="T371">
        <v>2</v>
      </c>
      <c r="U371" t="s">
        <v>1248</v>
      </c>
      <c r="V371" t="s">
        <v>1247</v>
      </c>
      <c r="W371" s="18">
        <v>7081.8</v>
      </c>
      <c r="X371" s="18"/>
      <c r="Y371" s="18"/>
      <c r="Z371" s="18"/>
      <c r="AA371" s="18"/>
      <c r="AB371" s="18">
        <v>7081.8</v>
      </c>
    </row>
    <row r="372" spans="18:28" x14ac:dyDescent="0.35">
      <c r="U372" t="s">
        <v>1256</v>
      </c>
      <c r="V372" t="s">
        <v>1255</v>
      </c>
      <c r="W372" s="18">
        <v>13868.8</v>
      </c>
      <c r="X372" s="18"/>
      <c r="Y372" s="18"/>
      <c r="Z372" s="18"/>
      <c r="AA372" s="18"/>
      <c r="AB372" s="18">
        <v>13868.8</v>
      </c>
    </row>
    <row r="373" spans="18:28" x14ac:dyDescent="0.35">
      <c r="V373" t="s">
        <v>1257</v>
      </c>
      <c r="W373" s="18">
        <v>250</v>
      </c>
      <c r="X373" s="18"/>
      <c r="Y373" s="18"/>
      <c r="Z373" s="18"/>
      <c r="AA373" s="18"/>
      <c r="AB373" s="18">
        <v>250</v>
      </c>
    </row>
    <row r="374" spans="18:28" x14ac:dyDescent="0.35">
      <c r="U374" s="58">
        <v>44968</v>
      </c>
      <c r="V374" t="s">
        <v>1264</v>
      </c>
      <c r="W374" s="18">
        <v>15226.8</v>
      </c>
      <c r="X374" s="18"/>
      <c r="Y374" s="18"/>
      <c r="Z374" s="18"/>
      <c r="AA374" s="18"/>
      <c r="AB374" s="18">
        <v>15226.8</v>
      </c>
    </row>
    <row r="375" spans="18:28" x14ac:dyDescent="0.35">
      <c r="V375" t="s">
        <v>1265</v>
      </c>
      <c r="W375" s="18">
        <v>312.5</v>
      </c>
      <c r="X375" s="18"/>
      <c r="Y375" s="18"/>
      <c r="Z375" s="18"/>
      <c r="AA375" s="18"/>
      <c r="AB375" s="18">
        <v>312.5</v>
      </c>
    </row>
    <row r="376" spans="18:28" x14ac:dyDescent="0.35">
      <c r="U376" t="s">
        <v>1274</v>
      </c>
      <c r="V376" t="s">
        <v>1273</v>
      </c>
      <c r="W376" s="18">
        <v>13369.6</v>
      </c>
      <c r="X376" s="18"/>
      <c r="Y376" s="18"/>
      <c r="Z376" s="18"/>
      <c r="AA376" s="18"/>
      <c r="AB376" s="18">
        <v>13369.6</v>
      </c>
    </row>
    <row r="377" spans="18:28" x14ac:dyDescent="0.35">
      <c r="V377" t="s">
        <v>1276</v>
      </c>
      <c r="W377" s="18">
        <v>437.5</v>
      </c>
      <c r="X377" s="18"/>
      <c r="Y377" s="18"/>
      <c r="Z377" s="18"/>
      <c r="AA377" s="18"/>
      <c r="AB377" s="18">
        <v>437.5</v>
      </c>
    </row>
    <row r="378" spans="18:28" x14ac:dyDescent="0.35">
      <c r="V378" t="s">
        <v>1277</v>
      </c>
      <c r="W378" s="18">
        <v>7304</v>
      </c>
      <c r="X378" s="18"/>
      <c r="Y378" s="18"/>
      <c r="Z378" s="18"/>
      <c r="AA378" s="18"/>
      <c r="AB378" s="18">
        <v>7304</v>
      </c>
    </row>
    <row r="379" spans="18:28" x14ac:dyDescent="0.35">
      <c r="U379" s="58">
        <v>44978</v>
      </c>
      <c r="V379" t="s">
        <v>1284</v>
      </c>
      <c r="W379" s="18">
        <v>750</v>
      </c>
      <c r="X379" s="18"/>
      <c r="Y379" s="18"/>
      <c r="Z379" s="18"/>
      <c r="AA379" s="18"/>
      <c r="AB379" s="18">
        <v>750</v>
      </c>
    </row>
    <row r="380" spans="18:28" x14ac:dyDescent="0.35">
      <c r="V380" t="s">
        <v>1285</v>
      </c>
      <c r="W380" s="18">
        <v>43750</v>
      </c>
      <c r="X380" s="18"/>
      <c r="Y380" s="18"/>
      <c r="Z380" s="18"/>
      <c r="AA380" s="18"/>
      <c r="AB380" s="18">
        <v>43750</v>
      </c>
    </row>
    <row r="381" spans="18:28" x14ac:dyDescent="0.35">
      <c r="U381" t="s">
        <v>1289</v>
      </c>
      <c r="V381" t="s">
        <v>1287</v>
      </c>
      <c r="W381" s="18">
        <v>1567.5</v>
      </c>
      <c r="X381" s="18"/>
      <c r="Y381" s="18"/>
      <c r="Z381" s="18"/>
      <c r="AA381" s="18"/>
      <c r="AB381" s="18">
        <v>1567.5</v>
      </c>
    </row>
    <row r="382" spans="18:28" x14ac:dyDescent="0.35">
      <c r="R382" s="36" t="s">
        <v>429</v>
      </c>
      <c r="S382" s="36"/>
      <c r="T382" s="36"/>
      <c r="U382" s="36"/>
      <c r="V382" s="36"/>
      <c r="W382" s="37">
        <v>406669.09999999992</v>
      </c>
      <c r="X382" s="37"/>
      <c r="Y382" s="37"/>
      <c r="Z382" s="37"/>
      <c r="AA382" s="37"/>
      <c r="AB382" s="37">
        <v>406669.09999999992</v>
      </c>
    </row>
    <row r="383" spans="18:28" x14ac:dyDescent="0.35">
      <c r="R383" t="s">
        <v>476</v>
      </c>
      <c r="S383">
        <v>2021</v>
      </c>
      <c r="T383">
        <v>11</v>
      </c>
      <c r="U383" s="58">
        <v>44509</v>
      </c>
      <c r="V383" t="s">
        <v>478</v>
      </c>
      <c r="W383" s="18">
        <v>0</v>
      </c>
      <c r="X383" s="18"/>
      <c r="Y383" s="18"/>
      <c r="Z383" s="18"/>
      <c r="AA383" s="18"/>
      <c r="AB383" s="18">
        <v>0</v>
      </c>
    </row>
    <row r="384" spans="18:28" x14ac:dyDescent="0.35">
      <c r="R384" s="36" t="s">
        <v>491</v>
      </c>
      <c r="S384" s="36"/>
      <c r="T384" s="36"/>
      <c r="U384" s="36"/>
      <c r="V384" s="36"/>
      <c r="W384" s="37">
        <v>0</v>
      </c>
      <c r="X384" s="37"/>
      <c r="Y384" s="37"/>
      <c r="Z384" s="37"/>
      <c r="AA384" s="37"/>
      <c r="AB384" s="37">
        <v>0</v>
      </c>
    </row>
    <row r="385" spans="18:28" x14ac:dyDescent="0.35">
      <c r="R385" t="s">
        <v>499</v>
      </c>
      <c r="S385">
        <v>2021</v>
      </c>
      <c r="T385">
        <v>11</v>
      </c>
      <c r="U385" s="58">
        <v>44510</v>
      </c>
      <c r="V385" t="s">
        <v>480</v>
      </c>
      <c r="W385" s="18">
        <v>0</v>
      </c>
      <c r="X385" s="18"/>
      <c r="Y385" s="18"/>
      <c r="Z385" s="18"/>
      <c r="AA385" s="18"/>
      <c r="AB385" s="18">
        <v>0</v>
      </c>
    </row>
    <row r="386" spans="18:28" x14ac:dyDescent="0.35">
      <c r="S386">
        <v>2022</v>
      </c>
      <c r="T386">
        <v>2</v>
      </c>
      <c r="U386" s="58">
        <v>44613</v>
      </c>
      <c r="V386" t="s">
        <v>615</v>
      </c>
      <c r="W386" s="18">
        <v>0</v>
      </c>
      <c r="X386" s="18"/>
      <c r="Y386" s="18"/>
      <c r="Z386" s="18"/>
      <c r="AA386" s="18"/>
      <c r="AB386" s="18">
        <v>0</v>
      </c>
    </row>
    <row r="387" spans="18:28" x14ac:dyDescent="0.35">
      <c r="T387">
        <v>3</v>
      </c>
      <c r="U387" s="58">
        <v>44625</v>
      </c>
      <c r="V387" t="s">
        <v>642</v>
      </c>
      <c r="W387" s="18">
        <v>0</v>
      </c>
      <c r="X387" s="18"/>
      <c r="Y387" s="18"/>
      <c r="Z387" s="18"/>
      <c r="AA387" s="18"/>
      <c r="AB387" s="18">
        <v>0</v>
      </c>
    </row>
    <row r="388" spans="18:28" x14ac:dyDescent="0.35">
      <c r="U388" s="58">
        <v>44639</v>
      </c>
      <c r="V388" t="s">
        <v>660</v>
      </c>
      <c r="W388" s="18">
        <v>0</v>
      </c>
      <c r="X388" s="18"/>
      <c r="Y388" s="18"/>
      <c r="Z388" s="18"/>
      <c r="AA388" s="18"/>
      <c r="AB388" s="18">
        <v>0</v>
      </c>
    </row>
    <row r="389" spans="18:28" x14ac:dyDescent="0.35">
      <c r="T389">
        <v>5</v>
      </c>
      <c r="U389" s="58">
        <v>44700</v>
      </c>
      <c r="V389" t="s">
        <v>790</v>
      </c>
      <c r="W389" s="18">
        <v>0</v>
      </c>
      <c r="X389" s="18"/>
      <c r="Y389" s="18"/>
      <c r="Z389" s="18"/>
      <c r="AA389" s="18"/>
      <c r="AB389" s="18">
        <v>0</v>
      </c>
    </row>
    <row r="390" spans="18:28" x14ac:dyDescent="0.35">
      <c r="U390" s="58">
        <v>44709</v>
      </c>
      <c r="V390" t="s">
        <v>806</v>
      </c>
      <c r="W390" s="18">
        <v>0</v>
      </c>
      <c r="X390" s="18"/>
      <c r="Y390" s="18"/>
      <c r="Z390" s="18"/>
      <c r="AA390" s="18"/>
      <c r="AB390" s="18">
        <v>0</v>
      </c>
    </row>
    <row r="391" spans="18:28" x14ac:dyDescent="0.35">
      <c r="T391">
        <v>6</v>
      </c>
      <c r="U391" s="58">
        <v>44722</v>
      </c>
      <c r="V391" t="s">
        <v>842</v>
      </c>
      <c r="W391" s="18">
        <v>0</v>
      </c>
      <c r="X391" s="18"/>
      <c r="Y391" s="18"/>
      <c r="Z391" s="18"/>
      <c r="AA391" s="18"/>
      <c r="AB391" s="18">
        <v>0</v>
      </c>
    </row>
    <row r="392" spans="18:28" x14ac:dyDescent="0.35">
      <c r="U392" s="58">
        <v>44736</v>
      </c>
      <c r="V392" t="s">
        <v>853</v>
      </c>
      <c r="W392" s="18">
        <v>0</v>
      </c>
      <c r="X392" s="18"/>
      <c r="Y392" s="18"/>
      <c r="Z392" s="18"/>
      <c r="AA392" s="18"/>
      <c r="AB392" s="18">
        <v>0</v>
      </c>
    </row>
    <row r="393" spans="18:28" x14ac:dyDescent="0.35">
      <c r="T393">
        <v>7</v>
      </c>
      <c r="U393" s="58">
        <v>44771</v>
      </c>
      <c r="V393" t="s">
        <v>880</v>
      </c>
      <c r="W393" s="18">
        <v>0</v>
      </c>
      <c r="X393" s="18"/>
      <c r="Y393" s="18"/>
      <c r="Z393" s="18"/>
      <c r="AA393" s="18"/>
      <c r="AB393" s="18">
        <v>0</v>
      </c>
    </row>
    <row r="394" spans="18:28" x14ac:dyDescent="0.35">
      <c r="T394">
        <v>8</v>
      </c>
      <c r="U394" s="58">
        <v>44789</v>
      </c>
      <c r="V394" t="s">
        <v>916</v>
      </c>
      <c r="W394" s="18">
        <v>0</v>
      </c>
      <c r="X394" s="18"/>
      <c r="Y394" s="18"/>
      <c r="Z394" s="18"/>
      <c r="AA394" s="18"/>
      <c r="AB394" s="18">
        <v>0</v>
      </c>
    </row>
    <row r="395" spans="18:28" x14ac:dyDescent="0.35">
      <c r="T395">
        <v>9</v>
      </c>
      <c r="U395" s="58">
        <v>44813</v>
      </c>
      <c r="V395" t="s">
        <v>941</v>
      </c>
      <c r="W395" s="18">
        <v>0</v>
      </c>
      <c r="X395" s="18"/>
      <c r="Y395" s="18"/>
      <c r="Z395" s="18"/>
      <c r="AA395" s="18"/>
      <c r="AB395" s="18">
        <v>0</v>
      </c>
    </row>
    <row r="396" spans="18:28" x14ac:dyDescent="0.35">
      <c r="U396" s="58">
        <v>44819</v>
      </c>
      <c r="V396" t="s">
        <v>946</v>
      </c>
      <c r="W396" s="18">
        <v>0</v>
      </c>
      <c r="X396" s="18"/>
      <c r="Y396" s="18"/>
      <c r="Z396" s="18"/>
      <c r="AA396" s="18"/>
      <c r="AB396" s="18">
        <v>0</v>
      </c>
    </row>
    <row r="397" spans="18:28" x14ac:dyDescent="0.35">
      <c r="U397" s="58">
        <v>44830</v>
      </c>
      <c r="V397" t="s">
        <v>959</v>
      </c>
      <c r="W397" s="18">
        <v>0</v>
      </c>
      <c r="X397" s="18"/>
      <c r="Y397" s="18"/>
      <c r="Z397" s="18"/>
      <c r="AA397" s="18"/>
      <c r="AB397" s="18">
        <v>0</v>
      </c>
    </row>
    <row r="398" spans="18:28" x14ac:dyDescent="0.35">
      <c r="T398">
        <v>10</v>
      </c>
      <c r="U398" t="s">
        <v>1003</v>
      </c>
      <c r="V398" t="s">
        <v>1002</v>
      </c>
      <c r="W398" s="18">
        <v>0</v>
      </c>
      <c r="X398" s="18"/>
      <c r="Y398" s="18"/>
      <c r="Z398" s="18"/>
      <c r="AA398" s="18"/>
      <c r="AB398" s="18">
        <v>0</v>
      </c>
    </row>
    <row r="399" spans="18:28" x14ac:dyDescent="0.35">
      <c r="U399" s="58">
        <v>44847</v>
      </c>
      <c r="V399" t="s">
        <v>1009</v>
      </c>
      <c r="W399" s="18">
        <v>0</v>
      </c>
      <c r="X399" s="18"/>
      <c r="Y399" s="18"/>
      <c r="Z399" s="18"/>
      <c r="AA399" s="18"/>
      <c r="AB399" s="18">
        <v>0</v>
      </c>
    </row>
    <row r="400" spans="18:28" x14ac:dyDescent="0.35">
      <c r="U400" s="58">
        <v>44856</v>
      </c>
      <c r="V400" t="s">
        <v>1020</v>
      </c>
      <c r="W400" s="18">
        <v>0</v>
      </c>
      <c r="X400" s="18"/>
      <c r="Y400" s="18"/>
      <c r="Z400" s="18"/>
      <c r="AA400" s="18"/>
      <c r="AB400" s="18">
        <v>0</v>
      </c>
    </row>
    <row r="401" spans="18:28" x14ac:dyDescent="0.35">
      <c r="U401" s="58">
        <v>44865</v>
      </c>
      <c r="V401" t="s">
        <v>1024</v>
      </c>
      <c r="W401" s="18">
        <v>0</v>
      </c>
      <c r="X401" s="18"/>
      <c r="Y401" s="18"/>
      <c r="Z401" s="18"/>
      <c r="AA401" s="18"/>
      <c r="AB401" s="18">
        <v>0</v>
      </c>
    </row>
    <row r="402" spans="18:28" x14ac:dyDescent="0.35">
      <c r="T402">
        <v>11</v>
      </c>
      <c r="U402" s="58">
        <v>44874</v>
      </c>
      <c r="V402" t="s">
        <v>1072</v>
      </c>
      <c r="W402" s="18">
        <v>3094</v>
      </c>
      <c r="X402" s="18"/>
      <c r="Y402" s="18"/>
      <c r="Z402" s="18"/>
      <c r="AA402" s="18"/>
      <c r="AB402" s="18">
        <v>3094</v>
      </c>
    </row>
    <row r="403" spans="18:28" x14ac:dyDescent="0.35">
      <c r="T403">
        <v>12</v>
      </c>
      <c r="U403" s="58">
        <v>44901</v>
      </c>
      <c r="V403" t="s">
        <v>1128</v>
      </c>
      <c r="W403" s="18">
        <v>3067</v>
      </c>
      <c r="X403" s="18"/>
      <c r="Y403" s="18"/>
      <c r="Z403" s="18"/>
      <c r="AA403" s="18"/>
      <c r="AB403" s="18">
        <v>3067</v>
      </c>
    </row>
    <row r="404" spans="18:28" x14ac:dyDescent="0.35">
      <c r="U404" s="58">
        <v>44908</v>
      </c>
      <c r="V404" t="s">
        <v>1132</v>
      </c>
      <c r="W404" s="18">
        <v>2842</v>
      </c>
      <c r="X404" s="18"/>
      <c r="Y404" s="18"/>
      <c r="Z404" s="18"/>
      <c r="AA404" s="18"/>
      <c r="AB404" s="18">
        <v>2842</v>
      </c>
    </row>
    <row r="405" spans="18:28" x14ac:dyDescent="0.35">
      <c r="U405" s="58">
        <v>44919</v>
      </c>
      <c r="V405" t="s">
        <v>1144</v>
      </c>
      <c r="W405" s="18">
        <v>2842</v>
      </c>
      <c r="X405" s="18"/>
      <c r="Y405" s="18"/>
      <c r="Z405" s="18"/>
      <c r="AA405" s="18"/>
      <c r="AB405" s="18">
        <v>2842</v>
      </c>
    </row>
    <row r="406" spans="18:28" x14ac:dyDescent="0.35">
      <c r="T406">
        <v>4</v>
      </c>
      <c r="U406" s="58">
        <v>44652</v>
      </c>
      <c r="V406" t="s">
        <v>689</v>
      </c>
      <c r="W406" s="18">
        <v>0</v>
      </c>
      <c r="X406" s="18"/>
      <c r="Y406" s="18"/>
      <c r="Z406" s="18"/>
      <c r="AA406" s="18"/>
      <c r="AB406" s="18">
        <v>0</v>
      </c>
    </row>
    <row r="407" spans="18:28" x14ac:dyDescent="0.35">
      <c r="U407" s="58">
        <v>44665</v>
      </c>
      <c r="V407" t="s">
        <v>703</v>
      </c>
      <c r="W407" s="18">
        <v>0</v>
      </c>
      <c r="X407" s="18"/>
      <c r="Y407" s="18"/>
      <c r="Z407" s="18"/>
      <c r="AA407" s="18"/>
      <c r="AB407" s="18">
        <v>0</v>
      </c>
    </row>
    <row r="408" spans="18:28" x14ac:dyDescent="0.35">
      <c r="U408" s="58">
        <v>44679</v>
      </c>
      <c r="V408" t="s">
        <v>733</v>
      </c>
      <c r="W408" s="18">
        <v>0</v>
      </c>
      <c r="X408" s="18"/>
      <c r="Y408" s="18"/>
      <c r="Z408" s="18"/>
      <c r="AA408" s="18"/>
      <c r="AB408" s="18">
        <v>0</v>
      </c>
    </row>
    <row r="409" spans="18:28" x14ac:dyDescent="0.35">
      <c r="S409">
        <v>2023</v>
      </c>
      <c r="T409">
        <v>1</v>
      </c>
      <c r="U409" s="58">
        <v>44935</v>
      </c>
      <c r="V409" t="s">
        <v>1182</v>
      </c>
      <c r="W409" s="18">
        <v>3373.5</v>
      </c>
      <c r="X409" s="18"/>
      <c r="Y409" s="18"/>
      <c r="Z409" s="18"/>
      <c r="AA409" s="18"/>
      <c r="AB409" s="18">
        <v>3373.5</v>
      </c>
    </row>
    <row r="410" spans="18:28" x14ac:dyDescent="0.35">
      <c r="U410" s="58">
        <v>44942</v>
      </c>
      <c r="V410" t="s">
        <v>1200</v>
      </c>
      <c r="W410" s="18">
        <v>2832</v>
      </c>
      <c r="X410" s="18"/>
      <c r="Y410" s="18"/>
      <c r="Z410" s="18"/>
      <c r="AA410" s="18"/>
      <c r="AB410" s="18">
        <v>2832</v>
      </c>
    </row>
    <row r="411" spans="18:28" x14ac:dyDescent="0.35">
      <c r="T411">
        <v>2</v>
      </c>
      <c r="U411" s="58">
        <v>44959</v>
      </c>
      <c r="V411" t="s">
        <v>1246</v>
      </c>
      <c r="W411" s="18">
        <v>2475</v>
      </c>
      <c r="X411" s="18"/>
      <c r="Y411" s="18"/>
      <c r="Z411" s="18"/>
      <c r="AA411" s="18"/>
      <c r="AB411" s="18">
        <v>2475</v>
      </c>
    </row>
    <row r="412" spans="18:28" x14ac:dyDescent="0.35">
      <c r="U412" t="s">
        <v>1260</v>
      </c>
      <c r="V412" t="s">
        <v>1259</v>
      </c>
      <c r="W412" s="18">
        <v>2730</v>
      </c>
      <c r="X412" s="18"/>
      <c r="Y412" s="18"/>
      <c r="Z412" s="18"/>
      <c r="AA412" s="18"/>
      <c r="AB412" s="18">
        <v>2730</v>
      </c>
    </row>
    <row r="413" spans="18:28" x14ac:dyDescent="0.35">
      <c r="U413" t="s">
        <v>1282</v>
      </c>
      <c r="V413" t="s">
        <v>1281</v>
      </c>
      <c r="W413" s="18">
        <v>2475</v>
      </c>
      <c r="X413" s="18"/>
      <c r="Y413" s="18"/>
      <c r="Z413" s="18"/>
      <c r="AA413" s="18"/>
      <c r="AB413" s="18">
        <v>2475</v>
      </c>
    </row>
    <row r="414" spans="18:28" x14ac:dyDescent="0.35">
      <c r="R414" s="36" t="s">
        <v>508</v>
      </c>
      <c r="S414" s="36"/>
      <c r="T414" s="36"/>
      <c r="U414" s="36"/>
      <c r="V414" s="36"/>
      <c r="W414" s="37">
        <v>25730.5</v>
      </c>
      <c r="X414" s="37"/>
      <c r="Y414" s="37"/>
      <c r="Z414" s="37"/>
      <c r="AA414" s="37"/>
      <c r="AB414" s="37">
        <v>25730.5</v>
      </c>
    </row>
    <row r="415" spans="18:28" x14ac:dyDescent="0.35">
      <c r="R415" t="s">
        <v>646</v>
      </c>
      <c r="S415">
        <v>2022</v>
      </c>
      <c r="T415">
        <v>3</v>
      </c>
      <c r="U415" s="58">
        <v>44628</v>
      </c>
      <c r="V415" t="s">
        <v>643</v>
      </c>
      <c r="W415" s="18">
        <v>0</v>
      </c>
      <c r="X415" s="18"/>
      <c r="Y415" s="18"/>
      <c r="Z415" s="18"/>
      <c r="AA415" s="18"/>
      <c r="AB415" s="18">
        <v>0</v>
      </c>
    </row>
    <row r="416" spans="18:28" x14ac:dyDescent="0.35">
      <c r="U416" s="58">
        <v>44629</v>
      </c>
      <c r="V416" t="s">
        <v>651</v>
      </c>
      <c r="W416" s="18">
        <v>0</v>
      </c>
      <c r="X416" s="18"/>
      <c r="Y416" s="18"/>
      <c r="Z416" s="18"/>
      <c r="AA416" s="18"/>
      <c r="AB416" s="18">
        <v>0</v>
      </c>
    </row>
    <row r="417" spans="19:28" x14ac:dyDescent="0.35">
      <c r="U417" s="58">
        <v>44632</v>
      </c>
      <c r="V417" t="s">
        <v>653</v>
      </c>
      <c r="W417" s="18">
        <v>0</v>
      </c>
      <c r="X417" s="18"/>
      <c r="Y417" s="18"/>
      <c r="Z417" s="18"/>
      <c r="AA417" s="18"/>
      <c r="AB417" s="18">
        <v>0</v>
      </c>
    </row>
    <row r="418" spans="19:28" x14ac:dyDescent="0.35">
      <c r="T418">
        <v>5</v>
      </c>
      <c r="U418" s="58">
        <v>44693</v>
      </c>
      <c r="V418" t="s">
        <v>778</v>
      </c>
      <c r="W418" s="18">
        <v>0</v>
      </c>
      <c r="X418" s="18"/>
      <c r="Y418" s="18"/>
      <c r="Z418" s="18"/>
      <c r="AA418" s="18"/>
      <c r="AB418" s="18">
        <v>0</v>
      </c>
    </row>
    <row r="419" spans="19:28" x14ac:dyDescent="0.35">
      <c r="T419">
        <v>6</v>
      </c>
      <c r="U419" s="58">
        <v>44715</v>
      </c>
      <c r="V419" t="s">
        <v>836</v>
      </c>
      <c r="W419" s="18">
        <v>0</v>
      </c>
      <c r="X419" s="18"/>
      <c r="Y419" s="18"/>
      <c r="Z419" s="18"/>
      <c r="AA419" s="18"/>
      <c r="AB419" s="18">
        <v>0</v>
      </c>
    </row>
    <row r="420" spans="19:28" x14ac:dyDescent="0.35">
      <c r="U420" s="58">
        <v>44721</v>
      </c>
      <c r="V420" t="s">
        <v>841</v>
      </c>
      <c r="W420" s="18">
        <v>0</v>
      </c>
      <c r="X420" s="18"/>
      <c r="Y420" s="18"/>
      <c r="Z420" s="18"/>
      <c r="AA420" s="18"/>
      <c r="AB420" s="18">
        <v>0</v>
      </c>
    </row>
    <row r="421" spans="19:28" x14ac:dyDescent="0.35">
      <c r="T421">
        <v>9</v>
      </c>
      <c r="U421" s="58">
        <v>44830</v>
      </c>
      <c r="V421" t="s">
        <v>961</v>
      </c>
      <c r="W421" s="18">
        <v>0</v>
      </c>
      <c r="X421" s="18"/>
      <c r="Y421" s="18"/>
      <c r="Z421" s="18"/>
      <c r="AA421" s="18"/>
      <c r="AB421" s="18">
        <v>0</v>
      </c>
    </row>
    <row r="422" spans="19:28" x14ac:dyDescent="0.35">
      <c r="V422" t="s">
        <v>962</v>
      </c>
      <c r="W422" s="18">
        <v>0</v>
      </c>
      <c r="X422" s="18"/>
      <c r="Y422" s="18"/>
      <c r="Z422" s="18"/>
      <c r="AA422" s="18"/>
      <c r="AB422" s="18">
        <v>0</v>
      </c>
    </row>
    <row r="423" spans="19:28" x14ac:dyDescent="0.35">
      <c r="T423">
        <v>11</v>
      </c>
      <c r="U423" s="58">
        <v>44872</v>
      </c>
      <c r="V423" t="s">
        <v>1064</v>
      </c>
      <c r="W423" s="18">
        <v>0</v>
      </c>
      <c r="X423" s="18"/>
      <c r="Y423" s="18"/>
      <c r="Z423" s="18"/>
      <c r="AA423" s="18"/>
      <c r="AB423" s="18">
        <v>0</v>
      </c>
    </row>
    <row r="424" spans="19:28" x14ac:dyDescent="0.35">
      <c r="T424">
        <v>12</v>
      </c>
      <c r="U424" s="58">
        <v>44896</v>
      </c>
      <c r="V424" t="s">
        <v>1117</v>
      </c>
      <c r="W424" s="18">
        <v>0</v>
      </c>
      <c r="X424" s="18"/>
      <c r="Y424" s="18"/>
      <c r="Z424" s="18"/>
      <c r="AA424" s="18"/>
      <c r="AB424" s="18">
        <v>0</v>
      </c>
    </row>
    <row r="425" spans="19:28" x14ac:dyDescent="0.35">
      <c r="U425" s="58">
        <v>44900</v>
      </c>
      <c r="V425" t="s">
        <v>1125</v>
      </c>
      <c r="W425" s="18">
        <v>0</v>
      </c>
      <c r="X425" s="18"/>
      <c r="Y425" s="18"/>
      <c r="Z425" s="18"/>
      <c r="AA425" s="18"/>
      <c r="AB425" s="18">
        <v>0</v>
      </c>
    </row>
    <row r="426" spans="19:28" x14ac:dyDescent="0.35">
      <c r="U426" s="58">
        <v>44902</v>
      </c>
      <c r="V426" t="s">
        <v>1129</v>
      </c>
      <c r="W426" s="18">
        <v>0</v>
      </c>
      <c r="X426" s="18"/>
      <c r="Y426" s="18"/>
      <c r="Z426" s="18"/>
      <c r="AA426" s="18"/>
      <c r="AB426" s="18">
        <v>0</v>
      </c>
    </row>
    <row r="427" spans="19:28" x14ac:dyDescent="0.35">
      <c r="U427" s="58">
        <v>44917</v>
      </c>
      <c r="V427" t="s">
        <v>1139</v>
      </c>
      <c r="W427" s="18">
        <v>0</v>
      </c>
      <c r="X427" s="18"/>
      <c r="Y427" s="18"/>
      <c r="Z427" s="18"/>
      <c r="AA427" s="18"/>
      <c r="AB427" s="18">
        <v>0</v>
      </c>
    </row>
    <row r="428" spans="19:28" x14ac:dyDescent="0.35">
      <c r="T428">
        <v>4</v>
      </c>
      <c r="U428" s="58">
        <v>44652</v>
      </c>
      <c r="V428" t="s">
        <v>693</v>
      </c>
      <c r="W428" s="18">
        <v>0</v>
      </c>
      <c r="X428" s="18"/>
      <c r="Y428" s="18"/>
      <c r="Z428" s="18"/>
      <c r="AA428" s="18"/>
      <c r="AB428" s="18">
        <v>0</v>
      </c>
    </row>
    <row r="429" spans="19:28" x14ac:dyDescent="0.35">
      <c r="U429" s="58">
        <v>44663</v>
      </c>
      <c r="V429" t="s">
        <v>700</v>
      </c>
      <c r="W429" s="18">
        <v>0</v>
      </c>
      <c r="X429" s="18"/>
      <c r="Y429" s="18"/>
      <c r="Z429" s="18"/>
      <c r="AA429" s="18"/>
      <c r="AB429" s="18">
        <v>0</v>
      </c>
    </row>
    <row r="430" spans="19:28" x14ac:dyDescent="0.35">
      <c r="S430">
        <v>2023</v>
      </c>
      <c r="T430">
        <v>1</v>
      </c>
      <c r="U430" s="58">
        <v>44938</v>
      </c>
      <c r="V430" t="s">
        <v>1192</v>
      </c>
      <c r="W430" s="18">
        <v>0</v>
      </c>
      <c r="X430" s="18"/>
      <c r="Y430" s="18"/>
      <c r="Z430" s="18"/>
      <c r="AA430" s="18"/>
      <c r="AB430" s="18">
        <v>0</v>
      </c>
    </row>
    <row r="431" spans="19:28" x14ac:dyDescent="0.35">
      <c r="U431" s="58">
        <v>44944</v>
      </c>
      <c r="V431" t="s">
        <v>1201</v>
      </c>
      <c r="W431" s="18">
        <v>216</v>
      </c>
      <c r="X431" s="18"/>
      <c r="Y431" s="18"/>
      <c r="Z431" s="18"/>
      <c r="AA431" s="18"/>
      <c r="AB431" s="18">
        <v>216</v>
      </c>
    </row>
    <row r="432" spans="19:28" x14ac:dyDescent="0.35">
      <c r="U432" s="58">
        <v>44956</v>
      </c>
      <c r="V432" t="s">
        <v>1215</v>
      </c>
      <c r="W432" s="18">
        <v>570</v>
      </c>
      <c r="X432" s="18"/>
      <c r="Y432" s="18"/>
      <c r="Z432" s="18"/>
      <c r="AA432" s="18"/>
      <c r="AB432" s="18">
        <v>570</v>
      </c>
    </row>
    <row r="433" spans="18:28" x14ac:dyDescent="0.35">
      <c r="T433">
        <v>2</v>
      </c>
      <c r="U433" t="s">
        <v>1250</v>
      </c>
      <c r="V433" t="s">
        <v>1249</v>
      </c>
      <c r="W433" s="18">
        <v>2956</v>
      </c>
      <c r="X433" s="18"/>
      <c r="Y433" s="18"/>
      <c r="Z433" s="18"/>
      <c r="AA433" s="18"/>
      <c r="AB433" s="18">
        <v>2956</v>
      </c>
    </row>
    <row r="434" spans="18:28" x14ac:dyDescent="0.35">
      <c r="U434" t="s">
        <v>1256</v>
      </c>
      <c r="V434" t="s">
        <v>1258</v>
      </c>
      <c r="W434" s="18">
        <v>110</v>
      </c>
      <c r="X434" s="18"/>
      <c r="Y434" s="18"/>
      <c r="Z434" s="18"/>
      <c r="AA434" s="18"/>
      <c r="AB434" s="18">
        <v>110</v>
      </c>
    </row>
    <row r="435" spans="18:28" x14ac:dyDescent="0.35">
      <c r="U435" t="s">
        <v>1274</v>
      </c>
      <c r="V435" t="s">
        <v>1278</v>
      </c>
      <c r="W435" s="18">
        <v>202</v>
      </c>
      <c r="X435" s="18"/>
      <c r="Y435" s="18"/>
      <c r="Z435" s="18"/>
      <c r="AA435" s="18"/>
      <c r="AB435" s="18">
        <v>202</v>
      </c>
    </row>
    <row r="436" spans="18:28" x14ac:dyDescent="0.35">
      <c r="R436" s="36" t="s">
        <v>650</v>
      </c>
      <c r="S436" s="36"/>
      <c r="T436" s="36"/>
      <c r="U436" s="36"/>
      <c r="V436" s="36"/>
      <c r="W436" s="37">
        <v>4054</v>
      </c>
      <c r="X436" s="37"/>
      <c r="Y436" s="37"/>
      <c r="Z436" s="37"/>
      <c r="AA436" s="37"/>
      <c r="AB436" s="37">
        <v>4054</v>
      </c>
    </row>
    <row r="437" spans="18:28" x14ac:dyDescent="0.35">
      <c r="R437" t="s">
        <v>674</v>
      </c>
      <c r="S437">
        <v>2022</v>
      </c>
      <c r="T437">
        <v>3</v>
      </c>
      <c r="U437" s="58">
        <v>44651</v>
      </c>
      <c r="V437" t="s">
        <v>672</v>
      </c>
      <c r="W437" s="18">
        <v>0</v>
      </c>
      <c r="X437" s="18"/>
      <c r="Y437" s="18"/>
      <c r="Z437" s="18"/>
      <c r="AA437" s="18"/>
      <c r="AB437" s="18">
        <v>0</v>
      </c>
    </row>
    <row r="438" spans="18:28" x14ac:dyDescent="0.35">
      <c r="T438">
        <v>5</v>
      </c>
      <c r="U438" s="58">
        <v>44687</v>
      </c>
      <c r="V438" t="s">
        <v>772</v>
      </c>
      <c r="W438" s="18">
        <v>0</v>
      </c>
      <c r="X438" s="18"/>
      <c r="Y438" s="18"/>
      <c r="Z438" s="18"/>
      <c r="AA438" s="18"/>
      <c r="AB438" s="18">
        <v>0</v>
      </c>
    </row>
    <row r="439" spans="18:28" x14ac:dyDescent="0.35">
      <c r="T439">
        <v>6</v>
      </c>
      <c r="U439" s="58">
        <v>44725</v>
      </c>
      <c r="V439" t="s">
        <v>844</v>
      </c>
      <c r="W439" s="18">
        <v>0</v>
      </c>
      <c r="X439" s="18"/>
      <c r="Y439" s="18"/>
      <c r="Z439" s="18"/>
      <c r="AA439" s="18"/>
      <c r="AB439" s="18">
        <v>0</v>
      </c>
    </row>
    <row r="440" spans="18:28" x14ac:dyDescent="0.35">
      <c r="T440">
        <v>4</v>
      </c>
      <c r="U440" s="58">
        <v>44667</v>
      </c>
      <c r="V440" t="s">
        <v>706</v>
      </c>
      <c r="W440" s="18">
        <v>0</v>
      </c>
      <c r="X440" s="18"/>
      <c r="Y440" s="18"/>
      <c r="Z440" s="18"/>
      <c r="AA440" s="18"/>
      <c r="AB440" s="18">
        <v>0</v>
      </c>
    </row>
    <row r="441" spans="18:28" x14ac:dyDescent="0.35">
      <c r="U441" t="s">
        <v>730</v>
      </c>
      <c r="V441" t="s">
        <v>729</v>
      </c>
      <c r="W441" s="18">
        <v>0</v>
      </c>
      <c r="X441" s="18"/>
      <c r="Y441" s="18"/>
      <c r="Z441" s="18"/>
      <c r="AA441" s="18"/>
      <c r="AB441" s="18">
        <v>0</v>
      </c>
    </row>
    <row r="442" spans="18:28" x14ac:dyDescent="0.35">
      <c r="U442" s="58">
        <v>44680</v>
      </c>
      <c r="V442" t="s">
        <v>737</v>
      </c>
      <c r="W442" s="18">
        <v>0</v>
      </c>
      <c r="X442" s="18"/>
      <c r="Y442" s="18"/>
      <c r="Z442" s="18"/>
      <c r="AA442" s="18"/>
      <c r="AB442" s="18">
        <v>0</v>
      </c>
    </row>
    <row r="443" spans="18:28" x14ac:dyDescent="0.35">
      <c r="S443">
        <v>2023</v>
      </c>
      <c r="T443">
        <v>1</v>
      </c>
      <c r="U443" s="58">
        <v>44932</v>
      </c>
      <c r="V443" t="s">
        <v>1180</v>
      </c>
      <c r="W443" s="18">
        <v>0</v>
      </c>
      <c r="X443" s="18"/>
      <c r="Y443" s="18"/>
      <c r="Z443" s="18"/>
      <c r="AA443" s="18"/>
      <c r="AB443" s="18">
        <v>0</v>
      </c>
    </row>
    <row r="444" spans="18:28" x14ac:dyDescent="0.35">
      <c r="U444" s="58">
        <v>44935</v>
      </c>
      <c r="V444" t="s">
        <v>1183</v>
      </c>
      <c r="W444" s="18">
        <v>0</v>
      </c>
      <c r="X444" s="18"/>
      <c r="Y444" s="18"/>
      <c r="Z444" s="18"/>
      <c r="AA444" s="18"/>
      <c r="AB444" s="18">
        <v>0</v>
      </c>
    </row>
    <row r="445" spans="18:28" x14ac:dyDescent="0.35">
      <c r="U445" s="58">
        <v>44937</v>
      </c>
      <c r="V445" t="s">
        <v>1189</v>
      </c>
      <c r="W445" s="18">
        <v>0</v>
      </c>
      <c r="X445" s="18"/>
      <c r="Y445" s="18"/>
      <c r="Z445" s="18"/>
      <c r="AA445" s="18"/>
      <c r="AB445" s="18">
        <v>0</v>
      </c>
    </row>
    <row r="446" spans="18:28" x14ac:dyDescent="0.35">
      <c r="U446" s="58">
        <v>44939</v>
      </c>
      <c r="V446" t="s">
        <v>1193</v>
      </c>
      <c r="W446" s="18">
        <v>0</v>
      </c>
      <c r="X446" s="18"/>
      <c r="Y446" s="18"/>
      <c r="Z446" s="18"/>
      <c r="AA446" s="18"/>
      <c r="AB446" s="18">
        <v>0</v>
      </c>
    </row>
    <row r="447" spans="18:28" x14ac:dyDescent="0.35">
      <c r="R447" s="36" t="s">
        <v>688</v>
      </c>
      <c r="S447" s="36"/>
      <c r="T447" s="36"/>
      <c r="U447" s="36"/>
      <c r="V447" s="36"/>
      <c r="W447" s="37">
        <v>0</v>
      </c>
      <c r="X447" s="37"/>
      <c r="Y447" s="37"/>
      <c r="Z447" s="37"/>
      <c r="AA447" s="37"/>
      <c r="AB447" s="37">
        <v>0</v>
      </c>
    </row>
    <row r="448" spans="18:28" x14ac:dyDescent="0.35">
      <c r="R448" t="s">
        <v>718</v>
      </c>
      <c r="S448">
        <v>2022</v>
      </c>
      <c r="T448">
        <v>4</v>
      </c>
      <c r="U448" s="58">
        <v>44671</v>
      </c>
      <c r="V448" t="s">
        <v>708</v>
      </c>
      <c r="W448" s="18">
        <v>0</v>
      </c>
      <c r="X448" s="18"/>
      <c r="Y448" s="18"/>
      <c r="Z448" s="18"/>
      <c r="AA448" s="18"/>
      <c r="AB448" s="18">
        <v>0</v>
      </c>
    </row>
    <row r="449" spans="18:28" x14ac:dyDescent="0.35">
      <c r="U449" s="58">
        <v>44672</v>
      </c>
      <c r="V449" t="s">
        <v>710</v>
      </c>
      <c r="W449" s="18">
        <v>0</v>
      </c>
      <c r="X449" s="18"/>
      <c r="Y449" s="18"/>
      <c r="Z449" s="18"/>
      <c r="AA449" s="18"/>
      <c r="AB449" s="18">
        <v>0</v>
      </c>
    </row>
    <row r="450" spans="18:28" x14ac:dyDescent="0.35">
      <c r="R450" s="36" t="s">
        <v>763</v>
      </c>
      <c r="S450" s="36"/>
      <c r="T450" s="36"/>
      <c r="U450" s="36"/>
      <c r="V450" s="36"/>
      <c r="W450" s="37">
        <v>0</v>
      </c>
      <c r="X450" s="37"/>
      <c r="Y450" s="37"/>
      <c r="Z450" s="37"/>
      <c r="AA450" s="37"/>
      <c r="AB450" s="37">
        <v>0</v>
      </c>
    </row>
    <row r="451" spans="18:28" x14ac:dyDescent="0.35">
      <c r="R451" t="s">
        <v>782</v>
      </c>
      <c r="S451">
        <v>2022</v>
      </c>
      <c r="T451">
        <v>5</v>
      </c>
      <c r="U451" s="58">
        <v>44693</v>
      </c>
      <c r="V451" t="s">
        <v>783</v>
      </c>
      <c r="W451" s="18">
        <v>0</v>
      </c>
      <c r="X451" s="18"/>
      <c r="Y451" s="18"/>
      <c r="Z451" s="18"/>
      <c r="AA451" s="18"/>
      <c r="AB451" s="18">
        <v>0</v>
      </c>
    </row>
    <row r="452" spans="18:28" x14ac:dyDescent="0.35">
      <c r="T452">
        <v>4</v>
      </c>
      <c r="U452" s="58">
        <v>44660</v>
      </c>
      <c r="V452" t="s">
        <v>699</v>
      </c>
      <c r="W452" s="18">
        <v>0</v>
      </c>
      <c r="X452" s="18"/>
      <c r="Y452" s="18"/>
      <c r="Z452" s="18"/>
      <c r="AA452" s="18"/>
      <c r="AB452" s="18">
        <v>0</v>
      </c>
    </row>
    <row r="453" spans="18:28" x14ac:dyDescent="0.35">
      <c r="U453" s="58">
        <v>44664</v>
      </c>
      <c r="V453" t="s">
        <v>701</v>
      </c>
      <c r="W453" s="18">
        <v>0</v>
      </c>
      <c r="X453" s="18"/>
      <c r="Y453" s="18"/>
      <c r="Z453" s="18"/>
      <c r="AA453" s="18"/>
      <c r="AB453" s="18">
        <v>0</v>
      </c>
    </row>
    <row r="454" spans="18:28" x14ac:dyDescent="0.35">
      <c r="U454" s="58">
        <v>44666</v>
      </c>
      <c r="V454" t="s">
        <v>704</v>
      </c>
      <c r="W454" s="18">
        <v>0</v>
      </c>
      <c r="X454" s="18"/>
      <c r="Y454" s="18"/>
      <c r="Z454" s="18"/>
      <c r="AA454" s="18"/>
      <c r="AB454" s="18">
        <v>0</v>
      </c>
    </row>
    <row r="455" spans="18:28" x14ac:dyDescent="0.35">
      <c r="R455" s="36" t="s">
        <v>807</v>
      </c>
      <c r="S455" s="36"/>
      <c r="T455" s="36"/>
      <c r="U455" s="36"/>
      <c r="V455" s="36"/>
      <c r="W455" s="37">
        <v>0</v>
      </c>
      <c r="X455" s="37"/>
      <c r="Y455" s="37"/>
      <c r="Z455" s="37"/>
      <c r="AA455" s="37"/>
      <c r="AB455" s="37">
        <v>0</v>
      </c>
    </row>
    <row r="456" spans="18:28" x14ac:dyDescent="0.35">
      <c r="R456" t="s">
        <v>793</v>
      </c>
      <c r="S456">
        <v>2022</v>
      </c>
      <c r="T456">
        <v>5</v>
      </c>
      <c r="U456" s="58">
        <v>44702</v>
      </c>
      <c r="V456" t="s">
        <v>797</v>
      </c>
      <c r="W456" s="18">
        <v>0</v>
      </c>
      <c r="X456" s="18"/>
      <c r="Y456" s="18"/>
      <c r="Z456" s="18"/>
      <c r="AA456" s="18"/>
      <c r="AB456" s="18">
        <v>0</v>
      </c>
    </row>
    <row r="457" spans="18:28" x14ac:dyDescent="0.35">
      <c r="T457">
        <v>8</v>
      </c>
      <c r="U457" s="58">
        <v>44782</v>
      </c>
      <c r="V457" t="s">
        <v>907</v>
      </c>
      <c r="W457" s="18">
        <v>0</v>
      </c>
      <c r="X457" s="18"/>
      <c r="Y457" s="18"/>
      <c r="Z457" s="18"/>
      <c r="AA457" s="18"/>
      <c r="AB457" s="18">
        <v>0</v>
      </c>
    </row>
    <row r="458" spans="18:28" x14ac:dyDescent="0.35">
      <c r="T458">
        <v>10</v>
      </c>
      <c r="U458" s="58">
        <v>44851</v>
      </c>
      <c r="V458" t="s">
        <v>1013</v>
      </c>
      <c r="W458" s="18">
        <v>0</v>
      </c>
      <c r="X458" s="18"/>
      <c r="Y458" s="18"/>
      <c r="Z458" s="18"/>
      <c r="AA458" s="18"/>
      <c r="AB458" s="18">
        <v>0</v>
      </c>
    </row>
    <row r="459" spans="18:28" x14ac:dyDescent="0.35">
      <c r="T459">
        <v>12</v>
      </c>
      <c r="U459" t="s">
        <v>1133</v>
      </c>
      <c r="V459" t="s">
        <v>1134</v>
      </c>
      <c r="W459" s="18">
        <v>0</v>
      </c>
      <c r="X459" s="18"/>
      <c r="Y459" s="18"/>
      <c r="Z459" s="18"/>
      <c r="AA459" s="18"/>
      <c r="AB459" s="18">
        <v>0</v>
      </c>
    </row>
    <row r="460" spans="18:28" x14ac:dyDescent="0.35">
      <c r="R460" s="36" t="s">
        <v>808</v>
      </c>
      <c r="S460" s="36"/>
      <c r="T460" s="36"/>
      <c r="U460" s="36"/>
      <c r="V460" s="36"/>
      <c r="W460" s="37">
        <v>0</v>
      </c>
      <c r="X460" s="37"/>
      <c r="Y460" s="37"/>
      <c r="Z460" s="37"/>
      <c r="AA460" s="37"/>
      <c r="AB460" s="37">
        <v>0</v>
      </c>
    </row>
    <row r="461" spans="18:28" x14ac:dyDescent="0.35">
      <c r="R461" t="s">
        <v>868</v>
      </c>
      <c r="S461">
        <v>2022</v>
      </c>
      <c r="T461">
        <v>7</v>
      </c>
      <c r="U461" s="58">
        <v>44756</v>
      </c>
      <c r="V461" t="s">
        <v>870</v>
      </c>
      <c r="W461" s="18">
        <v>0</v>
      </c>
      <c r="X461" s="18"/>
      <c r="Y461" s="18"/>
      <c r="Z461" s="18"/>
      <c r="AA461" s="18"/>
      <c r="AB461" s="18">
        <v>0</v>
      </c>
    </row>
    <row r="462" spans="18:28" x14ac:dyDescent="0.35">
      <c r="T462">
        <v>8</v>
      </c>
      <c r="U462" s="58">
        <v>44777</v>
      </c>
      <c r="V462" t="s">
        <v>900</v>
      </c>
      <c r="W462" s="18">
        <v>0.20000000000004547</v>
      </c>
      <c r="X462" s="18"/>
      <c r="Y462" s="18"/>
      <c r="Z462" s="18"/>
      <c r="AA462" s="18"/>
      <c r="AB462" s="18">
        <v>0.20000000000004547</v>
      </c>
    </row>
    <row r="463" spans="18:28" x14ac:dyDescent="0.35">
      <c r="U463" s="58">
        <v>44796</v>
      </c>
      <c r="V463" t="s">
        <v>918</v>
      </c>
      <c r="W463" s="18">
        <v>0</v>
      </c>
      <c r="X463" s="18"/>
      <c r="Y463" s="18"/>
      <c r="Z463" s="18"/>
      <c r="AA463" s="18"/>
      <c r="AB463" s="18">
        <v>0</v>
      </c>
    </row>
    <row r="464" spans="18:28" x14ac:dyDescent="0.35">
      <c r="U464" s="58">
        <v>44798</v>
      </c>
      <c r="V464" t="s">
        <v>923</v>
      </c>
      <c r="W464" s="18">
        <v>0</v>
      </c>
      <c r="X464" s="18"/>
      <c r="Y464" s="18"/>
      <c r="Z464" s="18"/>
      <c r="AA464" s="18"/>
      <c r="AB464" s="18">
        <v>0</v>
      </c>
    </row>
    <row r="465" spans="18:28" x14ac:dyDescent="0.35">
      <c r="T465">
        <v>9</v>
      </c>
      <c r="U465" s="58">
        <v>44832</v>
      </c>
      <c r="V465" t="s">
        <v>964</v>
      </c>
      <c r="W465" s="18">
        <v>0</v>
      </c>
      <c r="X465" s="18"/>
      <c r="Y465" s="18"/>
      <c r="Z465" s="18"/>
      <c r="AA465" s="18"/>
      <c r="AB465" s="18">
        <v>0</v>
      </c>
    </row>
    <row r="466" spans="18:28" x14ac:dyDescent="0.35">
      <c r="T466">
        <v>11</v>
      </c>
      <c r="U466" s="58">
        <v>44879</v>
      </c>
      <c r="V466" t="s">
        <v>1074</v>
      </c>
      <c r="W466" s="18">
        <v>14564.6</v>
      </c>
      <c r="X466" s="18"/>
      <c r="Y466" s="18"/>
      <c r="Z466" s="18"/>
      <c r="AA466" s="18"/>
      <c r="AB466" s="18">
        <v>14564.6</v>
      </c>
    </row>
    <row r="467" spans="18:28" x14ac:dyDescent="0.35">
      <c r="S467">
        <v>2023</v>
      </c>
      <c r="T467">
        <v>2</v>
      </c>
      <c r="U467" t="s">
        <v>1288</v>
      </c>
      <c r="V467" t="s">
        <v>1286</v>
      </c>
      <c r="W467" s="18">
        <v>1059.5</v>
      </c>
      <c r="X467" s="18"/>
      <c r="Y467" s="18"/>
      <c r="Z467" s="18"/>
      <c r="AA467" s="18"/>
      <c r="AB467" s="18">
        <v>1059.5</v>
      </c>
    </row>
    <row r="468" spans="18:28" x14ac:dyDescent="0.35">
      <c r="R468" s="36" t="s">
        <v>883</v>
      </c>
      <c r="S468" s="36"/>
      <c r="T468" s="36"/>
      <c r="U468" s="36"/>
      <c r="V468" s="36"/>
      <c r="W468" s="37">
        <v>15624.300000000001</v>
      </c>
      <c r="X468" s="37"/>
      <c r="Y468" s="37"/>
      <c r="Z468" s="37"/>
      <c r="AA468" s="37"/>
      <c r="AB468" s="37">
        <v>15624.300000000001</v>
      </c>
    </row>
    <row r="469" spans="18:28" x14ac:dyDescent="0.35">
      <c r="R469" t="s">
        <v>967</v>
      </c>
      <c r="S469">
        <v>2022</v>
      </c>
      <c r="T469">
        <v>9</v>
      </c>
      <c r="U469" s="58">
        <v>44813</v>
      </c>
      <c r="V469" t="s">
        <v>939</v>
      </c>
      <c r="W469" s="18">
        <v>0</v>
      </c>
      <c r="X469" s="18"/>
      <c r="Y469" s="18"/>
      <c r="Z469" s="18"/>
      <c r="AA469" s="18"/>
      <c r="AB469" s="18">
        <v>0</v>
      </c>
    </row>
    <row r="470" spans="18:28" x14ac:dyDescent="0.35">
      <c r="U470" s="58">
        <v>44832</v>
      </c>
      <c r="V470" t="s">
        <v>965</v>
      </c>
      <c r="W470" s="18">
        <v>0</v>
      </c>
      <c r="X470" s="18"/>
      <c r="Y470" s="18"/>
      <c r="Z470" s="18"/>
      <c r="AA470" s="18"/>
      <c r="AB470" s="18">
        <v>0</v>
      </c>
    </row>
    <row r="471" spans="18:28" x14ac:dyDescent="0.35">
      <c r="S471">
        <v>2023</v>
      </c>
      <c r="T471">
        <v>1</v>
      </c>
      <c r="U471" s="58">
        <v>44940</v>
      </c>
      <c r="V471" t="s">
        <v>1198</v>
      </c>
      <c r="W471" s="18">
        <v>0</v>
      </c>
      <c r="X471" s="18"/>
      <c r="Y471" s="18"/>
      <c r="Z471" s="18"/>
      <c r="AA471" s="18"/>
      <c r="AB471" s="18">
        <v>0</v>
      </c>
    </row>
    <row r="472" spans="18:28" x14ac:dyDescent="0.35">
      <c r="R472" s="36" t="s">
        <v>994</v>
      </c>
      <c r="S472" s="36"/>
      <c r="T472" s="36"/>
      <c r="U472" s="36"/>
      <c r="V472" s="36"/>
      <c r="W472" s="37">
        <v>0</v>
      </c>
      <c r="X472" s="37"/>
      <c r="Y472" s="37"/>
      <c r="Z472" s="37"/>
      <c r="AA472" s="37"/>
      <c r="AB472" s="37">
        <v>0</v>
      </c>
    </row>
    <row r="473" spans="18:28" x14ac:dyDescent="0.35">
      <c r="R473" t="s">
        <v>1053</v>
      </c>
      <c r="S473">
        <v>2022</v>
      </c>
      <c r="T473">
        <v>8</v>
      </c>
      <c r="U473" s="58">
        <v>44788</v>
      </c>
      <c r="V473" t="s">
        <v>909</v>
      </c>
      <c r="W473" s="18">
        <v>0</v>
      </c>
      <c r="X473" s="18"/>
      <c r="Y473" s="18"/>
      <c r="Z473" s="18"/>
      <c r="AA473" s="18"/>
      <c r="AB473" s="18">
        <v>0</v>
      </c>
    </row>
    <row r="474" spans="18:28" x14ac:dyDescent="0.35">
      <c r="R474" s="36" t="s">
        <v>1054</v>
      </c>
      <c r="S474" s="36"/>
      <c r="T474" s="36"/>
      <c r="U474" s="36"/>
      <c r="V474" s="36"/>
      <c r="W474" s="37">
        <v>0</v>
      </c>
      <c r="X474" s="37"/>
      <c r="Y474" s="37"/>
      <c r="Z474" s="37"/>
      <c r="AA474" s="37"/>
      <c r="AB474" s="37">
        <v>0</v>
      </c>
    </row>
    <row r="475" spans="18:28" x14ac:dyDescent="0.35">
      <c r="R475" t="s">
        <v>1060</v>
      </c>
      <c r="S475">
        <v>2022</v>
      </c>
      <c r="T475">
        <v>11</v>
      </c>
      <c r="U475" s="58">
        <v>44870</v>
      </c>
      <c r="V475" t="s">
        <v>1062</v>
      </c>
      <c r="W475" s="18">
        <v>0</v>
      </c>
      <c r="X475" s="18"/>
      <c r="Y475" s="18"/>
      <c r="Z475" s="18"/>
      <c r="AA475" s="18"/>
      <c r="AB475" s="18">
        <v>0</v>
      </c>
    </row>
    <row r="476" spans="18:28" x14ac:dyDescent="0.35">
      <c r="U476" t="s">
        <v>1079</v>
      </c>
      <c r="V476" t="s">
        <v>1080</v>
      </c>
      <c r="W476" s="18">
        <v>0</v>
      </c>
      <c r="X476" s="18"/>
      <c r="Y476" s="18"/>
      <c r="Z476" s="18"/>
      <c r="AA476" s="18"/>
      <c r="AB476" s="18">
        <v>0</v>
      </c>
    </row>
    <row r="477" spans="18:28" x14ac:dyDescent="0.35">
      <c r="T477">
        <v>12</v>
      </c>
      <c r="U477" s="58">
        <v>44896</v>
      </c>
      <c r="V477" t="s">
        <v>1115</v>
      </c>
      <c r="W477" s="18">
        <v>0</v>
      </c>
      <c r="X477" s="18"/>
      <c r="Y477" s="18"/>
      <c r="Z477" s="18"/>
      <c r="AA477" s="18"/>
      <c r="AB477" s="18">
        <v>0</v>
      </c>
    </row>
    <row r="478" spans="18:28" x14ac:dyDescent="0.35">
      <c r="R478" s="36" t="s">
        <v>1097</v>
      </c>
      <c r="S478" s="36"/>
      <c r="T478" s="36"/>
      <c r="U478" s="36"/>
      <c r="V478" s="36"/>
      <c r="W478" s="37">
        <v>0</v>
      </c>
      <c r="X478" s="37"/>
      <c r="Y478" s="37"/>
      <c r="Z478" s="37"/>
      <c r="AA478" s="37"/>
      <c r="AB478" s="37">
        <v>0</v>
      </c>
    </row>
    <row r="479" spans="18:28" x14ac:dyDescent="0.35">
      <c r="R479" t="s">
        <v>1066</v>
      </c>
      <c r="S479">
        <v>2022</v>
      </c>
      <c r="T479">
        <v>11</v>
      </c>
      <c r="U479" s="58">
        <v>44873</v>
      </c>
      <c r="V479" t="s">
        <v>1071</v>
      </c>
      <c r="W479" s="18">
        <v>0</v>
      </c>
      <c r="X479" s="18"/>
      <c r="Y479" s="18"/>
      <c r="Z479" s="18"/>
      <c r="AA479" s="18"/>
      <c r="AB479" s="18">
        <v>0</v>
      </c>
    </row>
    <row r="480" spans="18:28" x14ac:dyDescent="0.35">
      <c r="R480" s="36" t="s">
        <v>1098</v>
      </c>
      <c r="S480" s="36"/>
      <c r="T480" s="36"/>
      <c r="U480" s="36"/>
      <c r="V480" s="36"/>
      <c r="W480" s="37">
        <v>0</v>
      </c>
      <c r="X480" s="37"/>
      <c r="Y480" s="37"/>
      <c r="Z480" s="37"/>
      <c r="AA480" s="37"/>
      <c r="AB480" s="37">
        <v>0</v>
      </c>
    </row>
    <row r="481" spans="18:28" x14ac:dyDescent="0.35">
      <c r="R481" t="s">
        <v>1110</v>
      </c>
      <c r="S481">
        <v>2022</v>
      </c>
      <c r="T481">
        <v>11</v>
      </c>
      <c r="U481" s="58">
        <v>44895</v>
      </c>
      <c r="V481" t="s">
        <v>1105</v>
      </c>
      <c r="W481" s="18">
        <v>0</v>
      </c>
      <c r="X481" s="18"/>
      <c r="Y481" s="18"/>
      <c r="Z481" s="18"/>
      <c r="AA481" s="18"/>
      <c r="AB481" s="18">
        <v>0</v>
      </c>
    </row>
    <row r="482" spans="18:28" x14ac:dyDescent="0.35">
      <c r="R482" s="36" t="s">
        <v>1113</v>
      </c>
      <c r="S482" s="36"/>
      <c r="T482" s="36"/>
      <c r="U482" s="36"/>
      <c r="V482" s="36"/>
      <c r="W482" s="37">
        <v>0</v>
      </c>
      <c r="X482" s="37"/>
      <c r="Y482" s="37"/>
      <c r="Z482" s="37"/>
      <c r="AA482" s="37"/>
      <c r="AB482" s="37">
        <v>0</v>
      </c>
    </row>
    <row r="483" spans="18:28" x14ac:dyDescent="0.35">
      <c r="R483" t="s">
        <v>1109</v>
      </c>
      <c r="S483">
        <v>2022</v>
      </c>
      <c r="T483">
        <v>11</v>
      </c>
      <c r="U483" s="58">
        <v>44895</v>
      </c>
      <c r="V483" t="s">
        <v>1106</v>
      </c>
      <c r="W483" s="18">
        <v>0</v>
      </c>
      <c r="X483" s="18"/>
      <c r="Y483" s="18"/>
      <c r="Z483" s="18"/>
      <c r="AA483" s="18"/>
      <c r="AB483" s="18">
        <v>0</v>
      </c>
    </row>
    <row r="484" spans="18:28" x14ac:dyDescent="0.35">
      <c r="R484" s="36" t="s">
        <v>1114</v>
      </c>
      <c r="S484" s="36"/>
      <c r="T484" s="36"/>
      <c r="U484" s="36"/>
      <c r="V484" s="36"/>
      <c r="W484" s="37">
        <v>0</v>
      </c>
      <c r="X484" s="37"/>
      <c r="Y484" s="37"/>
      <c r="Z484" s="37"/>
      <c r="AA484" s="37"/>
      <c r="AB484" s="37">
        <v>0</v>
      </c>
    </row>
    <row r="485" spans="18:28" x14ac:dyDescent="0.35">
      <c r="R485" t="s">
        <v>1206</v>
      </c>
      <c r="S485">
        <v>2023</v>
      </c>
      <c r="T485">
        <v>1</v>
      </c>
      <c r="U485" s="58">
        <v>44953</v>
      </c>
      <c r="V485" t="s">
        <v>1213</v>
      </c>
      <c r="W485" s="18">
        <v>0</v>
      </c>
      <c r="X485" s="18"/>
      <c r="Y485" s="18"/>
      <c r="Z485" s="18"/>
      <c r="AA485" s="18"/>
      <c r="AB485" s="18">
        <v>0</v>
      </c>
    </row>
    <row r="486" spans="18:28" x14ac:dyDescent="0.35">
      <c r="T486">
        <v>2</v>
      </c>
      <c r="U486" s="58">
        <v>44958</v>
      </c>
      <c r="V486" t="s">
        <v>1244</v>
      </c>
      <c r="W486" s="18">
        <v>0</v>
      </c>
      <c r="X486" s="18"/>
      <c r="Y486" s="18"/>
      <c r="Z486" s="18"/>
      <c r="AA486" s="18"/>
      <c r="AB486" s="18">
        <v>0</v>
      </c>
    </row>
    <row r="487" spans="18:28" x14ac:dyDescent="0.35">
      <c r="U487" t="s">
        <v>1250</v>
      </c>
      <c r="V487" t="s">
        <v>1254</v>
      </c>
      <c r="W487" s="18">
        <v>0</v>
      </c>
      <c r="X487" s="18"/>
      <c r="Y487" s="18"/>
      <c r="Z487" s="18"/>
      <c r="AA487" s="18"/>
      <c r="AB487" s="18">
        <v>0</v>
      </c>
    </row>
    <row r="488" spans="18:28" x14ac:dyDescent="0.35">
      <c r="R488" s="36" t="s">
        <v>1242</v>
      </c>
      <c r="S488" s="36"/>
      <c r="T488" s="36"/>
      <c r="U488" s="36"/>
      <c r="V488" s="36"/>
      <c r="W488" s="37">
        <v>0</v>
      </c>
      <c r="X488" s="37"/>
      <c r="Y488" s="37"/>
      <c r="Z488" s="37"/>
      <c r="AA488" s="37"/>
      <c r="AB488" s="37">
        <v>0</v>
      </c>
    </row>
    <row r="489" spans="18:28" x14ac:dyDescent="0.35">
      <c r="R489" t="s">
        <v>1267</v>
      </c>
      <c r="S489">
        <v>2023</v>
      </c>
      <c r="T489">
        <v>2</v>
      </c>
      <c r="U489" s="58">
        <v>44972</v>
      </c>
      <c r="V489" t="s">
        <v>1272</v>
      </c>
      <c r="W489" s="18">
        <v>0</v>
      </c>
      <c r="X489" s="18"/>
      <c r="Y489" s="18"/>
      <c r="Z489" s="18"/>
      <c r="AA489" s="18"/>
      <c r="AB489" s="18">
        <v>0</v>
      </c>
    </row>
    <row r="490" spans="18:28" x14ac:dyDescent="0.35">
      <c r="R490" s="36" t="s">
        <v>1314</v>
      </c>
      <c r="S490" s="36"/>
      <c r="T490" s="36"/>
      <c r="U490" s="36"/>
      <c r="V490" s="36"/>
      <c r="W490" s="37">
        <v>0</v>
      </c>
      <c r="X490" s="37"/>
      <c r="Y490" s="37"/>
      <c r="Z490" s="37"/>
      <c r="AA490" s="37"/>
      <c r="AB490" s="37">
        <v>0</v>
      </c>
    </row>
    <row r="491" spans="18:28" x14ac:dyDescent="0.35">
      <c r="R491" t="s">
        <v>135</v>
      </c>
      <c r="W491" s="18">
        <v>464479.1999999999</v>
      </c>
      <c r="X491" s="18">
        <v>0</v>
      </c>
      <c r="Y491" s="18">
        <v>16691.8</v>
      </c>
      <c r="Z491" s="18">
        <v>0</v>
      </c>
      <c r="AA491" s="18">
        <v>56209.599999999999</v>
      </c>
      <c r="AB491" s="18">
        <v>537380.6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448"/>
  <sheetViews>
    <sheetView topLeftCell="C1411" zoomScale="70" zoomScaleNormal="70" workbookViewId="0">
      <selection activeCell="G1435" sqref="G1435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8" style="5" customWidth="1"/>
    <col min="5" max="5" width="11.36328125" style="5" customWidth="1"/>
    <col min="6" max="6" width="18.7265625" style="1" customWidth="1"/>
    <col min="7" max="7" width="28.269531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1238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1218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1218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1218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1218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1218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1218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1218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1218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1218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1218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1218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1218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1218</v>
      </c>
    </row>
    <row r="975" spans="1:19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1218</v>
      </c>
    </row>
    <row r="976" spans="1:19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1218</v>
      </c>
    </row>
    <row r="977" spans="1:19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1218</v>
      </c>
    </row>
    <row r="978" spans="1:19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1232</v>
      </c>
    </row>
    <row r="979" spans="1:19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1218</v>
      </c>
    </row>
    <row r="991" spans="1:19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1218</v>
      </c>
    </row>
    <row r="992" spans="1:19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1194</v>
      </c>
    </row>
    <row r="993" spans="1:19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1195</v>
      </c>
    </row>
    <row r="994" spans="1:19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1232</v>
      </c>
    </row>
    <row r="995" spans="1:19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1197</v>
      </c>
    </row>
    <row r="996" spans="1:19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1196</v>
      </c>
    </row>
    <row r="997" spans="1:19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1239</v>
      </c>
    </row>
    <row r="998" spans="1:19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1240</v>
      </c>
    </row>
    <row r="999" spans="1:19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1240</v>
      </c>
    </row>
    <row r="1000" spans="1:19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1240</v>
      </c>
    </row>
    <row r="1003" spans="1:19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1241</v>
      </c>
    </row>
    <row r="1007" spans="1:19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1219</v>
      </c>
    </row>
    <row r="1008" spans="1:19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1219</v>
      </c>
    </row>
    <row r="1009" spans="1:19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1219</v>
      </c>
    </row>
    <row r="1010" spans="1:19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1219</v>
      </c>
    </row>
    <row r="1011" spans="1:19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1219</v>
      </c>
    </row>
    <row r="1012" spans="1:19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1219</v>
      </c>
    </row>
    <row r="1013" spans="1:19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1219</v>
      </c>
    </row>
    <row r="1014" spans="1:19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1219</v>
      </c>
    </row>
    <row r="1015" spans="1:19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1219</v>
      </c>
    </row>
    <row r="1016" spans="1:19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50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O1042" s="6">
        <f t="shared" si="278"/>
        <v>-6006</v>
      </c>
      <c r="P1042" s="6">
        <f t="shared" si="269"/>
        <v>0</v>
      </c>
      <c r="Q1042" s="7">
        <f t="shared" ref="Q1042:Q1053" si="282">SUM(Q1041+N1042)</f>
        <v>1858760.0500000007</v>
      </c>
      <c r="R1042" s="5" t="s">
        <v>5</v>
      </c>
      <c r="S1042" s="1" t="s">
        <v>1308</v>
      </c>
    </row>
    <row r="1043" spans="1:19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O1043" s="6">
        <f t="shared" si="278"/>
        <v>-1259.5999999999999</v>
      </c>
      <c r="P1043" s="6">
        <f t="shared" si="269"/>
        <v>0</v>
      </c>
      <c r="Q1043" s="7">
        <f t="shared" si="282"/>
        <v>1860019.6500000008</v>
      </c>
      <c r="R1043" s="5" t="s">
        <v>5</v>
      </c>
      <c r="S1043" s="1" t="s">
        <v>1308</v>
      </c>
    </row>
    <row r="1044" spans="1:19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O1044" s="6">
        <f t="shared" si="278"/>
        <v>-1015.2</v>
      </c>
      <c r="P1044" s="6">
        <f t="shared" si="269"/>
        <v>0</v>
      </c>
      <c r="Q1044" s="7">
        <f t="shared" si="282"/>
        <v>1861034.8500000008</v>
      </c>
      <c r="R1044" s="5" t="s">
        <v>5</v>
      </c>
      <c r="S1044" s="1" t="s">
        <v>1308</v>
      </c>
    </row>
    <row r="1045" spans="1:19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O1045" s="6">
        <f t="shared" si="278"/>
        <v>-630</v>
      </c>
      <c r="P1045" s="6">
        <f t="shared" si="269"/>
        <v>0</v>
      </c>
      <c r="Q1045" s="7">
        <f t="shared" si="282"/>
        <v>1861664.8500000008</v>
      </c>
      <c r="R1045" s="5" t="s">
        <v>5</v>
      </c>
      <c r="S1045" s="1" t="s">
        <v>1308</v>
      </c>
    </row>
    <row r="1046" spans="1:19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O1046" s="6">
        <f t="shared" si="278"/>
        <v>-640</v>
      </c>
      <c r="P1046" s="6">
        <f t="shared" si="269"/>
        <v>0</v>
      </c>
      <c r="Q1046" s="7">
        <f t="shared" si="282"/>
        <v>1862304.8500000008</v>
      </c>
      <c r="R1046" s="5" t="s">
        <v>5</v>
      </c>
      <c r="S1046" s="1" t="s">
        <v>1308</v>
      </c>
    </row>
    <row r="1047" spans="1:19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O1047" s="6">
        <f t="shared" si="278"/>
        <v>-90</v>
      </c>
      <c r="P1047" s="6">
        <f t="shared" si="269"/>
        <v>0</v>
      </c>
      <c r="Q1047" s="7">
        <f t="shared" si="282"/>
        <v>1862394.8500000008</v>
      </c>
      <c r="R1047" s="5" t="s">
        <v>5</v>
      </c>
      <c r="S1047" s="1" t="s">
        <v>1308</v>
      </c>
    </row>
    <row r="1048" spans="1:19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O1048" s="6">
        <f t="shared" si="278"/>
        <v>-170</v>
      </c>
      <c r="P1048" s="6">
        <f t="shared" si="269"/>
        <v>0</v>
      </c>
      <c r="Q1048" s="7">
        <f t="shared" si="282"/>
        <v>1862564.8500000008</v>
      </c>
      <c r="R1048" s="5" t="s">
        <v>5</v>
      </c>
      <c r="S1048" s="1" t="s">
        <v>1308</v>
      </c>
    </row>
    <row r="1049" spans="1:19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O1049" s="6">
        <f t="shared" si="278"/>
        <v>-440</v>
      </c>
      <c r="P1049" s="6">
        <f t="shared" si="269"/>
        <v>0</v>
      </c>
      <c r="Q1049" s="7">
        <f t="shared" si="282"/>
        <v>1863004.8500000008</v>
      </c>
      <c r="R1049" s="5" t="s">
        <v>5</v>
      </c>
      <c r="S1049" s="1" t="s">
        <v>1308</v>
      </c>
    </row>
    <row r="1050" spans="1:19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O1050" s="6">
        <f t="shared" si="278"/>
        <v>-1016</v>
      </c>
      <c r="P1050" s="6">
        <f t="shared" si="269"/>
        <v>0</v>
      </c>
      <c r="Q1050" s="7">
        <f t="shared" si="282"/>
        <v>1864020.8500000008</v>
      </c>
      <c r="R1050" s="5" t="s">
        <v>5</v>
      </c>
      <c r="S1050" s="1" t="s">
        <v>1308</v>
      </c>
    </row>
    <row r="1051" spans="1:19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1236</v>
      </c>
    </row>
    <row r="1055" spans="1:19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1236</v>
      </c>
    </row>
    <row r="1056" spans="1:19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1236</v>
      </c>
    </row>
    <row r="1057" spans="1:19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1236</v>
      </c>
    </row>
    <row r="1058" spans="1:19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1236</v>
      </c>
    </row>
    <row r="1059" spans="1:19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-928.2-9700-11000-5431.8</f>
        <v>-27060</v>
      </c>
      <c r="P1059" s="6">
        <f t="shared" si="289"/>
        <v>0</v>
      </c>
      <c r="Q1059" s="7">
        <f t="shared" si="290"/>
        <v>1906141.3500000008</v>
      </c>
      <c r="R1059" s="5" t="s">
        <v>5</v>
      </c>
      <c r="S1059" s="1" t="s">
        <v>1295</v>
      </c>
    </row>
    <row r="1060" spans="1:19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O1060" s="6">
        <f>-4068.2-6000-1271.8</f>
        <v>-11340</v>
      </c>
      <c r="P1060" s="6">
        <f t="shared" si="289"/>
        <v>0</v>
      </c>
      <c r="Q1060" s="7">
        <f t="shared" si="290"/>
        <v>1917481.3500000008</v>
      </c>
      <c r="R1060" s="5" t="s">
        <v>5</v>
      </c>
      <c r="S1060" s="1" t="s">
        <v>1296</v>
      </c>
    </row>
    <row r="1061" spans="1:19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O1061" s="6">
        <f t="shared" ref="O1061:O1064" si="296">-N1061</f>
        <v>-6435</v>
      </c>
      <c r="P1061" s="6">
        <f t="shared" si="289"/>
        <v>0</v>
      </c>
      <c r="Q1061" s="7">
        <f t="shared" si="290"/>
        <v>1923916.3500000008</v>
      </c>
      <c r="R1061" s="5" t="s">
        <v>5</v>
      </c>
      <c r="S1061" s="1" t="s">
        <v>1297</v>
      </c>
    </row>
    <row r="1062" spans="1:19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O1062" s="6">
        <f t="shared" si="296"/>
        <v>-937.5</v>
      </c>
      <c r="P1062" s="6">
        <f t="shared" si="289"/>
        <v>0</v>
      </c>
      <c r="Q1062" s="7">
        <f t="shared" si="290"/>
        <v>1924853.8500000008</v>
      </c>
      <c r="R1062" s="5" t="s">
        <v>5</v>
      </c>
      <c r="S1062" s="1" t="s">
        <v>1297</v>
      </c>
    </row>
    <row r="1063" spans="1:19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O1063" s="6">
        <f t="shared" si="296"/>
        <v>-2000</v>
      </c>
      <c r="P1063" s="6">
        <f t="shared" si="289"/>
        <v>0</v>
      </c>
      <c r="Q1063" s="7">
        <f t="shared" si="290"/>
        <v>1926853.8500000008</v>
      </c>
      <c r="R1063" s="5" t="s">
        <v>5</v>
      </c>
      <c r="S1063" s="1" t="s">
        <v>1297</v>
      </c>
    </row>
    <row r="1064" spans="1:19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O1064" s="6">
        <f t="shared" si="296"/>
        <v>-400</v>
      </c>
      <c r="P1064" s="6">
        <f t="shared" si="289"/>
        <v>0</v>
      </c>
      <c r="Q1064" s="7">
        <f t="shared" si="290"/>
        <v>1927253.8500000008</v>
      </c>
      <c r="R1064" s="5" t="s">
        <v>5</v>
      </c>
      <c r="S1064" s="1" t="s">
        <v>1297</v>
      </c>
    </row>
    <row r="1065" spans="1:19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7">A1065+J1065</f>
        <v>44835</v>
      </c>
      <c r="L1065" s="5">
        <f t="shared" ref="L1065:L1068" si="298">MONTH(K1065)</f>
        <v>10</v>
      </c>
      <c r="M1065" s="5">
        <f t="shared" ref="M1065:M1068" si="299">YEAR(K1065)</f>
        <v>2022</v>
      </c>
      <c r="N1065" s="6">
        <v>1936</v>
      </c>
      <c r="O1065" s="6">
        <f t="shared" ref="O1065:O1068" si="300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1234</v>
      </c>
    </row>
    <row r="1066" spans="1:19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7"/>
        <v>44835</v>
      </c>
      <c r="L1066" s="5">
        <f t="shared" si="298"/>
        <v>10</v>
      </c>
      <c r="M1066" s="5">
        <f t="shared" si="299"/>
        <v>2022</v>
      </c>
      <c r="N1066" s="6">
        <v>100</v>
      </c>
      <c r="O1066" s="6">
        <f t="shared" si="300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1234</v>
      </c>
    </row>
    <row r="1067" spans="1:19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7"/>
        <v>44835</v>
      </c>
      <c r="L1067" s="5">
        <f t="shared" si="298"/>
        <v>10</v>
      </c>
      <c r="M1067" s="5">
        <f t="shared" si="299"/>
        <v>2022</v>
      </c>
      <c r="N1067" s="6">
        <v>312.5</v>
      </c>
      <c r="O1067" s="6">
        <f t="shared" si="300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1234</v>
      </c>
    </row>
    <row r="1068" spans="1:19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7"/>
        <v>44835</v>
      </c>
      <c r="L1068" s="5">
        <f t="shared" si="298"/>
        <v>10</v>
      </c>
      <c r="M1068" s="5">
        <f t="shared" si="299"/>
        <v>2022</v>
      </c>
      <c r="N1068" s="6">
        <v>288</v>
      </c>
      <c r="O1068" s="6">
        <f t="shared" si="300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1234</v>
      </c>
    </row>
    <row r="1069" spans="1:19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1">A1069+J1069</f>
        <v>44881</v>
      </c>
      <c r="L1069" s="5">
        <f t="shared" ref="L1069:L1071" si="302">MONTH(K1069)</f>
        <v>11</v>
      </c>
      <c r="M1069" s="5">
        <f t="shared" ref="M1069:M1071" si="303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1"/>
        <v>44881</v>
      </c>
      <c r="L1070" s="5">
        <f t="shared" si="302"/>
        <v>11</v>
      </c>
      <c r="M1070" s="5">
        <f t="shared" si="303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1"/>
        <v>44881</v>
      </c>
      <c r="L1071" s="5">
        <f t="shared" si="302"/>
        <v>11</v>
      </c>
      <c r="M1071" s="5">
        <f t="shared" si="303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4">A1072+J1072</f>
        <v>44881</v>
      </c>
      <c r="L1072" s="5">
        <f t="shared" ref="L1072:L1079" si="305">MONTH(K1072)</f>
        <v>11</v>
      </c>
      <c r="M1072" s="5">
        <f t="shared" ref="M1072:M1079" si="306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1217</v>
      </c>
    </row>
    <row r="1073" spans="1:19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4"/>
        <v>44845</v>
      </c>
      <c r="L1073" s="5">
        <f t="shared" si="305"/>
        <v>10</v>
      </c>
      <c r="M1073" s="5">
        <f t="shared" si="306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4"/>
        <v>44845</v>
      </c>
      <c r="L1074" s="5">
        <f t="shared" si="305"/>
        <v>10</v>
      </c>
      <c r="M1074" s="5">
        <f t="shared" si="306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4"/>
        <v>44845</v>
      </c>
      <c r="L1075" s="5">
        <f t="shared" si="305"/>
        <v>10</v>
      </c>
      <c r="M1075" s="5">
        <f t="shared" si="306"/>
        <v>2022</v>
      </c>
      <c r="N1075" s="6">
        <v>1936</v>
      </c>
      <c r="O1075" s="6">
        <f t="shared" ref="O1075:O1076" si="307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4"/>
        <v>44845</v>
      </c>
      <c r="L1076" s="5">
        <f t="shared" si="305"/>
        <v>10</v>
      </c>
      <c r="M1076" s="5">
        <f t="shared" si="306"/>
        <v>2022</v>
      </c>
      <c r="N1076" s="6">
        <v>596.29999999999995</v>
      </c>
      <c r="O1076" s="6">
        <f t="shared" si="307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4"/>
        <v>44845</v>
      </c>
      <c r="L1077" s="5">
        <f t="shared" si="305"/>
        <v>10</v>
      </c>
      <c r="M1077" s="5">
        <f t="shared" si="306"/>
        <v>2022</v>
      </c>
      <c r="N1077" s="6">
        <v>50</v>
      </c>
      <c r="O1077" s="6">
        <f t="shared" ref="O1077" si="308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4"/>
        <v>44845</v>
      </c>
      <c r="L1078" s="5">
        <f t="shared" si="305"/>
        <v>10</v>
      </c>
      <c r="M1078" s="5">
        <f t="shared" si="306"/>
        <v>2022</v>
      </c>
      <c r="N1078" s="6">
        <v>105</v>
      </c>
      <c r="O1078" s="6">
        <f t="shared" ref="O1078" si="309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4"/>
        <v>44845</v>
      </c>
      <c r="L1079" s="5">
        <f t="shared" si="305"/>
        <v>10</v>
      </c>
      <c r="M1079" s="5">
        <f t="shared" si="306"/>
        <v>2022</v>
      </c>
      <c r="N1079" s="6">
        <v>450</v>
      </c>
      <c r="O1079" s="6">
        <f t="shared" ref="O1079:O1086" si="310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11">MONTH(A1080)</f>
        <v>10</v>
      </c>
      <c r="C1080" s="5">
        <f t="shared" ref="C1080:C1132" si="312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3">A1080+J1080</f>
        <v>44847</v>
      </c>
      <c r="L1080" s="5">
        <f t="shared" ref="L1080:L1131" si="314">MONTH(K1080)</f>
        <v>10</v>
      </c>
      <c r="M1080" s="5">
        <f t="shared" ref="M1080:M1131" si="315">YEAR(K1080)</f>
        <v>2022</v>
      </c>
      <c r="N1080" s="6">
        <v>5412</v>
      </c>
      <c r="O1080" s="6">
        <f t="shared" si="310"/>
        <v>-5412</v>
      </c>
      <c r="P1080" s="6">
        <f t="shared" ref="P1080:P1143" si="316">SUM(N1080+O1080)</f>
        <v>0</v>
      </c>
      <c r="Q1080" s="7">
        <f t="shared" ref="Q1080:Q1143" si="317">SUM(Q1079+N1080)</f>
        <v>1947573.6500000008</v>
      </c>
      <c r="R1080" s="5" t="s">
        <v>5</v>
      </c>
      <c r="S1080" s="1" t="s">
        <v>1297</v>
      </c>
    </row>
    <row r="1081" spans="1:19" x14ac:dyDescent="0.35">
      <c r="A1081" s="4">
        <v>44847</v>
      </c>
      <c r="B1081" s="5">
        <f t="shared" si="311"/>
        <v>10</v>
      </c>
      <c r="C1081" s="5">
        <f t="shared" si="312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3"/>
        <v>44847</v>
      </c>
      <c r="L1081" s="5">
        <f t="shared" si="314"/>
        <v>10</v>
      </c>
      <c r="M1081" s="5">
        <f t="shared" si="315"/>
        <v>2022</v>
      </c>
      <c r="N1081" s="6">
        <v>1764</v>
      </c>
      <c r="O1081" s="6">
        <f t="shared" si="310"/>
        <v>-1764</v>
      </c>
      <c r="P1081" s="6">
        <f t="shared" si="316"/>
        <v>0</v>
      </c>
      <c r="Q1081" s="7">
        <f t="shared" si="317"/>
        <v>1949337.6500000008</v>
      </c>
      <c r="R1081" s="5" t="s">
        <v>5</v>
      </c>
      <c r="S1081" s="1" t="s">
        <v>1297</v>
      </c>
    </row>
    <row r="1082" spans="1:19" x14ac:dyDescent="0.35">
      <c r="A1082" s="4">
        <v>44847</v>
      </c>
      <c r="B1082" s="5">
        <f t="shared" si="311"/>
        <v>10</v>
      </c>
      <c r="C1082" s="5">
        <f t="shared" si="312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3"/>
        <v>44847</v>
      </c>
      <c r="L1082" s="5">
        <f t="shared" si="314"/>
        <v>10</v>
      </c>
      <c r="M1082" s="5">
        <f t="shared" si="315"/>
        <v>2022</v>
      </c>
      <c r="N1082" s="6">
        <v>562.79999999999995</v>
      </c>
      <c r="O1082" s="6">
        <f t="shared" si="310"/>
        <v>-562.79999999999995</v>
      </c>
      <c r="P1082" s="6">
        <f t="shared" si="316"/>
        <v>0</v>
      </c>
      <c r="Q1082" s="7">
        <f t="shared" si="317"/>
        <v>1949900.4500000009</v>
      </c>
      <c r="R1082" s="5" t="s">
        <v>5</v>
      </c>
      <c r="S1082" s="1" t="s">
        <v>1297</v>
      </c>
    </row>
    <row r="1083" spans="1:19" x14ac:dyDescent="0.35">
      <c r="A1083" s="4">
        <v>44847</v>
      </c>
      <c r="B1083" s="5">
        <f t="shared" si="311"/>
        <v>10</v>
      </c>
      <c r="C1083" s="5">
        <f t="shared" si="312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3"/>
        <v>44847</v>
      </c>
      <c r="L1083" s="5">
        <f t="shared" si="314"/>
        <v>10</v>
      </c>
      <c r="M1083" s="5">
        <f t="shared" si="315"/>
        <v>2022</v>
      </c>
      <c r="N1083" s="6">
        <v>1040</v>
      </c>
      <c r="O1083" s="6">
        <f t="shared" si="310"/>
        <v>-1040</v>
      </c>
      <c r="P1083" s="6">
        <f t="shared" si="316"/>
        <v>0</v>
      </c>
      <c r="Q1083" s="7">
        <f t="shared" si="317"/>
        <v>1950940.4500000009</v>
      </c>
      <c r="R1083" s="5" t="s">
        <v>5</v>
      </c>
      <c r="S1083" s="1" t="s">
        <v>1297</v>
      </c>
    </row>
    <row r="1084" spans="1:19" x14ac:dyDescent="0.35">
      <c r="A1084" s="4">
        <v>44847</v>
      </c>
      <c r="B1084" s="5">
        <f t="shared" si="311"/>
        <v>10</v>
      </c>
      <c r="C1084" s="5">
        <f t="shared" si="312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3"/>
        <v>44847</v>
      </c>
      <c r="L1084" s="5">
        <f t="shared" si="314"/>
        <v>10</v>
      </c>
      <c r="M1084" s="5">
        <f t="shared" si="315"/>
        <v>2022</v>
      </c>
      <c r="N1084" s="6">
        <v>187.5</v>
      </c>
      <c r="O1084" s="6">
        <f t="shared" si="310"/>
        <v>-187.5</v>
      </c>
      <c r="P1084" s="6">
        <f t="shared" si="316"/>
        <v>0</v>
      </c>
      <c r="Q1084" s="7">
        <f t="shared" si="317"/>
        <v>1951127.9500000009</v>
      </c>
      <c r="R1084" s="5" t="s">
        <v>5</v>
      </c>
      <c r="S1084" s="1" t="s">
        <v>1297</v>
      </c>
    </row>
    <row r="1085" spans="1:19" x14ac:dyDescent="0.35">
      <c r="A1085" s="4">
        <v>44847</v>
      </c>
      <c r="B1085" s="5">
        <f t="shared" si="311"/>
        <v>10</v>
      </c>
      <c r="C1085" s="5">
        <f t="shared" si="312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3"/>
        <v>44847</v>
      </c>
      <c r="L1085" s="5">
        <f t="shared" si="314"/>
        <v>10</v>
      </c>
      <c r="M1085" s="5">
        <f t="shared" si="315"/>
        <v>2022</v>
      </c>
      <c r="N1085" s="6">
        <v>1000</v>
      </c>
      <c r="O1085" s="6">
        <f t="shared" si="310"/>
        <v>-1000</v>
      </c>
      <c r="P1085" s="6">
        <f t="shared" si="316"/>
        <v>0</v>
      </c>
      <c r="Q1085" s="7">
        <f t="shared" si="317"/>
        <v>1952127.9500000009</v>
      </c>
      <c r="R1085" s="5" t="s">
        <v>5</v>
      </c>
      <c r="S1085" s="1" t="s">
        <v>1297</v>
      </c>
    </row>
    <row r="1086" spans="1:19" x14ac:dyDescent="0.35">
      <c r="A1086" s="4">
        <v>44847</v>
      </c>
      <c r="B1086" s="5">
        <f t="shared" si="311"/>
        <v>10</v>
      </c>
      <c r="C1086" s="5">
        <f t="shared" si="312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3"/>
        <v>44847</v>
      </c>
      <c r="L1086" s="5">
        <f t="shared" si="314"/>
        <v>10</v>
      </c>
      <c r="M1086" s="5">
        <f t="shared" si="315"/>
        <v>2022</v>
      </c>
      <c r="N1086" s="6">
        <v>200</v>
      </c>
      <c r="O1086" s="106">
        <f t="shared" si="310"/>
        <v>-200</v>
      </c>
      <c r="P1086" s="6">
        <f t="shared" si="316"/>
        <v>0</v>
      </c>
      <c r="Q1086" s="7">
        <f t="shared" si="317"/>
        <v>1952327.9500000009</v>
      </c>
      <c r="R1086" s="5" t="s">
        <v>5</v>
      </c>
      <c r="S1086" s="1" t="s">
        <v>1297</v>
      </c>
    </row>
    <row r="1087" spans="1:19" x14ac:dyDescent="0.35">
      <c r="A1087" s="4">
        <v>44847</v>
      </c>
      <c r="B1087" s="5">
        <f t="shared" si="311"/>
        <v>10</v>
      </c>
      <c r="C1087" s="5">
        <f t="shared" si="312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3"/>
        <v>44847</v>
      </c>
      <c r="L1087" s="5">
        <f t="shared" si="314"/>
        <v>10</v>
      </c>
      <c r="M1087" s="5">
        <f t="shared" si="315"/>
        <v>2022</v>
      </c>
      <c r="N1087" s="6">
        <v>1936</v>
      </c>
      <c r="O1087" s="6">
        <f t="shared" ref="O1087:O1094" si="318">-N1087</f>
        <v>-1936</v>
      </c>
      <c r="P1087" s="6">
        <f t="shared" si="316"/>
        <v>0</v>
      </c>
      <c r="Q1087" s="7">
        <f t="shared" si="317"/>
        <v>1954263.9500000009</v>
      </c>
      <c r="R1087" s="5" t="s">
        <v>5</v>
      </c>
      <c r="S1087" s="1" t="s">
        <v>1235</v>
      </c>
    </row>
    <row r="1088" spans="1:19" x14ac:dyDescent="0.35">
      <c r="A1088" s="4">
        <v>44847</v>
      </c>
      <c r="B1088" s="5">
        <f t="shared" si="311"/>
        <v>10</v>
      </c>
      <c r="C1088" s="5">
        <f t="shared" si="312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3"/>
        <v>44847</v>
      </c>
      <c r="L1088" s="5">
        <f t="shared" si="314"/>
        <v>10</v>
      </c>
      <c r="M1088" s="5">
        <f t="shared" si="315"/>
        <v>2022</v>
      </c>
      <c r="N1088" s="6">
        <v>534</v>
      </c>
      <c r="O1088" s="6">
        <f t="shared" si="318"/>
        <v>-534</v>
      </c>
      <c r="P1088" s="6">
        <f t="shared" si="316"/>
        <v>0</v>
      </c>
      <c r="Q1088" s="7">
        <f t="shared" si="317"/>
        <v>1954797.9500000009</v>
      </c>
      <c r="R1088" s="5" t="s">
        <v>5</v>
      </c>
      <c r="S1088" s="1" t="s">
        <v>1235</v>
      </c>
    </row>
    <row r="1089" spans="1:19" x14ac:dyDescent="0.35">
      <c r="A1089" s="4">
        <v>44847</v>
      </c>
      <c r="B1089" s="5">
        <f t="shared" si="311"/>
        <v>10</v>
      </c>
      <c r="C1089" s="5">
        <f t="shared" si="312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3"/>
        <v>44847</v>
      </c>
      <c r="L1089" s="5">
        <f t="shared" si="314"/>
        <v>10</v>
      </c>
      <c r="M1089" s="5">
        <f t="shared" si="315"/>
        <v>2022</v>
      </c>
      <c r="N1089" s="6">
        <v>100</v>
      </c>
      <c r="O1089" s="6">
        <f t="shared" si="318"/>
        <v>-100</v>
      </c>
      <c r="P1089" s="6">
        <f t="shared" si="316"/>
        <v>0</v>
      </c>
      <c r="Q1089" s="7">
        <f t="shared" si="317"/>
        <v>1954897.9500000009</v>
      </c>
      <c r="R1089" s="5" t="s">
        <v>5</v>
      </c>
      <c r="S1089" s="1" t="s">
        <v>1235</v>
      </c>
    </row>
    <row r="1090" spans="1:19" x14ac:dyDescent="0.35">
      <c r="A1090" s="4">
        <v>44849</v>
      </c>
      <c r="B1090" s="5">
        <f t="shared" si="311"/>
        <v>10</v>
      </c>
      <c r="C1090" s="5">
        <f t="shared" si="312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3"/>
        <v>44969</v>
      </c>
      <c r="L1090" s="5">
        <f t="shared" si="314"/>
        <v>2</v>
      </c>
      <c r="M1090" s="5">
        <f t="shared" si="315"/>
        <v>2023</v>
      </c>
      <c r="N1090" s="6">
        <v>9020</v>
      </c>
      <c r="O1090" s="6">
        <f t="shared" si="318"/>
        <v>-9020</v>
      </c>
      <c r="P1090" s="6">
        <f t="shared" si="316"/>
        <v>0</v>
      </c>
      <c r="Q1090" s="7">
        <f t="shared" si="317"/>
        <v>1963917.9500000009</v>
      </c>
      <c r="R1090" s="5" t="s">
        <v>91</v>
      </c>
      <c r="S1090" s="1" t="s">
        <v>1236</v>
      </c>
    </row>
    <row r="1091" spans="1:19" x14ac:dyDescent="0.35">
      <c r="A1091" s="4">
        <v>44849</v>
      </c>
      <c r="B1091" s="5">
        <f t="shared" si="311"/>
        <v>10</v>
      </c>
      <c r="C1091" s="5">
        <f t="shared" si="312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3"/>
        <v>44969</v>
      </c>
      <c r="L1091" s="5">
        <f t="shared" si="314"/>
        <v>2</v>
      </c>
      <c r="M1091" s="5">
        <f t="shared" si="315"/>
        <v>2023</v>
      </c>
      <c r="N1091" s="6">
        <v>1245</v>
      </c>
      <c r="O1091" s="6">
        <f t="shared" si="318"/>
        <v>-1245</v>
      </c>
      <c r="P1091" s="6">
        <f t="shared" si="316"/>
        <v>0</v>
      </c>
      <c r="Q1091" s="7">
        <f t="shared" si="317"/>
        <v>1965162.9500000009</v>
      </c>
      <c r="R1091" s="5" t="s">
        <v>91</v>
      </c>
      <c r="S1091" s="1" t="s">
        <v>1236</v>
      </c>
    </row>
    <row r="1092" spans="1:19" x14ac:dyDescent="0.35">
      <c r="A1092" s="4">
        <v>44849</v>
      </c>
      <c r="B1092" s="5">
        <f t="shared" si="311"/>
        <v>10</v>
      </c>
      <c r="C1092" s="5">
        <f t="shared" si="312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3"/>
        <v>44969</v>
      </c>
      <c r="L1092" s="5">
        <f t="shared" si="314"/>
        <v>2</v>
      </c>
      <c r="M1092" s="5">
        <f t="shared" si="315"/>
        <v>2023</v>
      </c>
      <c r="N1092" s="6">
        <v>575</v>
      </c>
      <c r="O1092" s="6">
        <f t="shared" si="318"/>
        <v>-575</v>
      </c>
      <c r="P1092" s="6">
        <f t="shared" si="316"/>
        <v>0</v>
      </c>
      <c r="Q1092" s="7">
        <f t="shared" si="317"/>
        <v>1965737.9500000009</v>
      </c>
      <c r="R1092" s="5" t="s">
        <v>91</v>
      </c>
      <c r="S1092" s="1" t="s">
        <v>1236</v>
      </c>
    </row>
    <row r="1093" spans="1:19" x14ac:dyDescent="0.35">
      <c r="A1093" s="4">
        <v>44849</v>
      </c>
      <c r="B1093" s="5">
        <f t="shared" si="311"/>
        <v>10</v>
      </c>
      <c r="C1093" s="5">
        <f t="shared" si="312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3"/>
        <v>44969</v>
      </c>
      <c r="L1093" s="5">
        <f t="shared" si="314"/>
        <v>2</v>
      </c>
      <c r="M1093" s="5">
        <f t="shared" si="315"/>
        <v>2023</v>
      </c>
      <c r="N1093" s="6">
        <v>420</v>
      </c>
      <c r="O1093" s="6">
        <f t="shared" si="318"/>
        <v>-420</v>
      </c>
      <c r="P1093" s="6">
        <f t="shared" si="316"/>
        <v>0</v>
      </c>
      <c r="Q1093" s="7">
        <f t="shared" si="317"/>
        <v>1966157.9500000009</v>
      </c>
      <c r="R1093" s="5" t="s">
        <v>91</v>
      </c>
      <c r="S1093" s="1" t="s">
        <v>1236</v>
      </c>
    </row>
    <row r="1094" spans="1:19" x14ac:dyDescent="0.35">
      <c r="A1094" s="4">
        <v>44849</v>
      </c>
      <c r="B1094" s="5">
        <f t="shared" si="311"/>
        <v>10</v>
      </c>
      <c r="C1094" s="5">
        <f t="shared" si="312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3"/>
        <v>44969</v>
      </c>
      <c r="L1094" s="5">
        <f t="shared" si="314"/>
        <v>2</v>
      </c>
      <c r="M1094" s="5">
        <f t="shared" si="315"/>
        <v>2023</v>
      </c>
      <c r="N1094" s="6">
        <v>220</v>
      </c>
      <c r="O1094" s="6">
        <f t="shared" si="318"/>
        <v>-220</v>
      </c>
      <c r="P1094" s="6">
        <f t="shared" si="316"/>
        <v>0</v>
      </c>
      <c r="Q1094" s="7">
        <f t="shared" si="317"/>
        <v>1966377.9500000009</v>
      </c>
      <c r="R1094" s="5" t="s">
        <v>91</v>
      </c>
      <c r="S1094" s="1" t="s">
        <v>1236</v>
      </c>
    </row>
    <row r="1095" spans="1:19" x14ac:dyDescent="0.35">
      <c r="A1095" s="4">
        <v>44851</v>
      </c>
      <c r="B1095" s="5">
        <f t="shared" si="311"/>
        <v>10</v>
      </c>
      <c r="C1095" s="5">
        <f t="shared" si="312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3"/>
        <v>44851</v>
      </c>
      <c r="L1095" s="5">
        <f t="shared" si="314"/>
        <v>10</v>
      </c>
      <c r="M1095" s="5">
        <f t="shared" si="315"/>
        <v>2022</v>
      </c>
      <c r="N1095" s="6">
        <v>1958</v>
      </c>
      <c r="O1095" s="6">
        <f t="shared" ref="O1095:O1104" si="319">-N1095</f>
        <v>-1958</v>
      </c>
      <c r="P1095" s="6">
        <f t="shared" si="316"/>
        <v>0</v>
      </c>
      <c r="Q1095" s="7">
        <f t="shared" si="317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11"/>
        <v>10</v>
      </c>
      <c r="C1096" s="5">
        <f t="shared" si="312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3"/>
        <v>44851</v>
      </c>
      <c r="L1096" s="5">
        <f t="shared" si="314"/>
        <v>10</v>
      </c>
      <c r="M1096" s="5">
        <f t="shared" si="315"/>
        <v>2022</v>
      </c>
      <c r="N1096" s="6">
        <v>603</v>
      </c>
      <c r="O1096" s="6">
        <f t="shared" si="319"/>
        <v>-603</v>
      </c>
      <c r="P1096" s="6">
        <f t="shared" si="316"/>
        <v>0</v>
      </c>
      <c r="Q1096" s="7">
        <f t="shared" si="317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11"/>
        <v>10</v>
      </c>
      <c r="C1097" s="5">
        <f t="shared" si="312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3"/>
        <v>44851</v>
      </c>
      <c r="L1097" s="5">
        <f t="shared" si="314"/>
        <v>10</v>
      </c>
      <c r="M1097" s="5">
        <f t="shared" si="315"/>
        <v>2022</v>
      </c>
      <c r="N1097" s="6">
        <v>254</v>
      </c>
      <c r="O1097" s="6">
        <f t="shared" si="319"/>
        <v>-254</v>
      </c>
      <c r="P1097" s="6">
        <f t="shared" si="316"/>
        <v>0</v>
      </c>
      <c r="Q1097" s="7">
        <f t="shared" si="317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11"/>
        <v>10</v>
      </c>
      <c r="C1098" s="5">
        <f t="shared" si="312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3"/>
        <v>44851</v>
      </c>
      <c r="L1098" s="5">
        <f t="shared" si="314"/>
        <v>10</v>
      </c>
      <c r="M1098" s="5">
        <f t="shared" si="315"/>
        <v>2022</v>
      </c>
      <c r="N1098" s="6">
        <v>55</v>
      </c>
      <c r="O1098" s="6">
        <f t="shared" si="319"/>
        <v>-55</v>
      </c>
      <c r="P1098" s="6">
        <f t="shared" si="316"/>
        <v>0</v>
      </c>
      <c r="Q1098" s="7">
        <f t="shared" si="317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11"/>
        <v>10</v>
      </c>
      <c r="C1099" s="5">
        <f t="shared" si="312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3"/>
        <v>44851</v>
      </c>
      <c r="L1099" s="5">
        <f t="shared" si="314"/>
        <v>10</v>
      </c>
      <c r="M1099" s="5">
        <f t="shared" si="315"/>
        <v>2022</v>
      </c>
      <c r="N1099" s="6">
        <v>160</v>
      </c>
      <c r="O1099" s="6">
        <f t="shared" si="319"/>
        <v>-160</v>
      </c>
      <c r="P1099" s="6">
        <f t="shared" si="316"/>
        <v>0</v>
      </c>
      <c r="Q1099" s="7">
        <f t="shared" si="317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11"/>
        <v>10</v>
      </c>
      <c r="C1100" s="5">
        <f t="shared" si="312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3"/>
        <v>44851</v>
      </c>
      <c r="L1100" s="5">
        <f t="shared" si="314"/>
        <v>10</v>
      </c>
      <c r="M1100" s="5">
        <f t="shared" si="315"/>
        <v>2022</v>
      </c>
      <c r="N1100" s="6">
        <v>240</v>
      </c>
      <c r="O1100" s="6">
        <f t="shared" si="319"/>
        <v>-240</v>
      </c>
      <c r="P1100" s="6">
        <f t="shared" si="316"/>
        <v>0</v>
      </c>
      <c r="Q1100" s="7">
        <f t="shared" si="317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11"/>
        <v>10</v>
      </c>
      <c r="C1101" s="5">
        <f t="shared" si="312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3"/>
        <v>44851</v>
      </c>
      <c r="L1101" s="5">
        <f t="shared" si="314"/>
        <v>10</v>
      </c>
      <c r="M1101" s="5">
        <f t="shared" si="315"/>
        <v>2022</v>
      </c>
      <c r="N1101" s="6">
        <v>105</v>
      </c>
      <c r="O1101" s="6">
        <f t="shared" si="319"/>
        <v>-105</v>
      </c>
      <c r="P1101" s="6">
        <f t="shared" si="316"/>
        <v>0</v>
      </c>
      <c r="Q1101" s="7">
        <f t="shared" si="317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11"/>
        <v>10</v>
      </c>
      <c r="C1102" s="5">
        <f t="shared" si="312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3"/>
        <v>44851</v>
      </c>
      <c r="L1102" s="5">
        <f t="shared" si="314"/>
        <v>10</v>
      </c>
      <c r="M1102" s="5">
        <f t="shared" si="315"/>
        <v>2022</v>
      </c>
      <c r="N1102" s="6">
        <v>125</v>
      </c>
      <c r="O1102" s="6">
        <f t="shared" si="319"/>
        <v>-125</v>
      </c>
      <c r="P1102" s="6">
        <f t="shared" si="316"/>
        <v>0</v>
      </c>
      <c r="Q1102" s="7">
        <f t="shared" si="317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11"/>
        <v>10</v>
      </c>
      <c r="C1103" s="5">
        <f t="shared" si="312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3"/>
        <v>44851</v>
      </c>
      <c r="L1103" s="5">
        <f t="shared" si="314"/>
        <v>10</v>
      </c>
      <c r="M1103" s="5">
        <f t="shared" si="315"/>
        <v>2022</v>
      </c>
      <c r="N1103" s="6">
        <v>100</v>
      </c>
      <c r="O1103" s="6">
        <f t="shared" si="319"/>
        <v>-100</v>
      </c>
      <c r="P1103" s="6">
        <f t="shared" si="316"/>
        <v>0</v>
      </c>
      <c r="Q1103" s="7">
        <f t="shared" si="317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11"/>
        <v>10</v>
      </c>
      <c r="C1104" s="5">
        <f t="shared" si="312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3"/>
        <v>44971</v>
      </c>
      <c r="L1104" s="5">
        <f t="shared" si="314"/>
        <v>2</v>
      </c>
      <c r="M1104" s="5">
        <f t="shared" si="315"/>
        <v>2023</v>
      </c>
      <c r="N1104" s="6">
        <v>395</v>
      </c>
      <c r="O1104" s="6">
        <f t="shared" si="319"/>
        <v>-395</v>
      </c>
      <c r="P1104" s="6">
        <f t="shared" si="316"/>
        <v>0</v>
      </c>
      <c r="Q1104" s="7">
        <f t="shared" si="317"/>
        <v>1970372.9500000009</v>
      </c>
      <c r="R1104" s="5" t="s">
        <v>91</v>
      </c>
      <c r="S1104" s="1" t="s">
        <v>1236</v>
      </c>
    </row>
    <row r="1105" spans="1:19" x14ac:dyDescent="0.35">
      <c r="A1105" s="4">
        <v>44852</v>
      </c>
      <c r="B1105" s="5">
        <f t="shared" si="311"/>
        <v>10</v>
      </c>
      <c r="C1105" s="5">
        <f t="shared" si="312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3"/>
        <v>44912</v>
      </c>
      <c r="L1105" s="5">
        <f t="shared" si="314"/>
        <v>12</v>
      </c>
      <c r="M1105" s="5">
        <f t="shared" si="315"/>
        <v>2022</v>
      </c>
      <c r="N1105" s="6">
        <v>1085.4000000000001</v>
      </c>
      <c r="P1105" s="6">
        <f t="shared" si="316"/>
        <v>1085.4000000000001</v>
      </c>
      <c r="Q1105" s="7">
        <f t="shared" si="317"/>
        <v>1971458.3500000008</v>
      </c>
      <c r="R1105" s="5" t="s">
        <v>91</v>
      </c>
    </row>
    <row r="1106" spans="1:19" x14ac:dyDescent="0.35">
      <c r="A1106" s="4">
        <v>44852</v>
      </c>
      <c r="B1106" s="5">
        <f t="shared" si="311"/>
        <v>10</v>
      </c>
      <c r="C1106" s="5">
        <f t="shared" si="312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3"/>
        <v>44912</v>
      </c>
      <c r="L1106" s="5">
        <f t="shared" si="314"/>
        <v>12</v>
      </c>
      <c r="M1106" s="5">
        <f t="shared" si="315"/>
        <v>2022</v>
      </c>
      <c r="N1106" s="6">
        <v>874.8</v>
      </c>
      <c r="P1106" s="6">
        <f t="shared" si="316"/>
        <v>874.8</v>
      </c>
      <c r="Q1106" s="7">
        <f t="shared" si="317"/>
        <v>1972333.1500000008</v>
      </c>
      <c r="R1106" s="5" t="s">
        <v>91</v>
      </c>
    </row>
    <row r="1107" spans="1:19" x14ac:dyDescent="0.35">
      <c r="A1107" s="4">
        <v>44854</v>
      </c>
      <c r="B1107" s="5">
        <f t="shared" si="311"/>
        <v>10</v>
      </c>
      <c r="C1107" s="5">
        <f t="shared" si="312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3"/>
        <v>44974</v>
      </c>
      <c r="L1107" s="5">
        <f t="shared" si="314"/>
        <v>2</v>
      </c>
      <c r="M1107" s="5">
        <f t="shared" si="315"/>
        <v>2023</v>
      </c>
      <c r="N1107" s="6">
        <v>10824</v>
      </c>
      <c r="O1107" s="6">
        <f t="shared" ref="O1107:O1111" si="320">-N1107</f>
        <v>-10824</v>
      </c>
      <c r="P1107" s="6">
        <f t="shared" si="316"/>
        <v>0</v>
      </c>
      <c r="Q1107" s="7">
        <f t="shared" si="317"/>
        <v>1983157.1500000008</v>
      </c>
      <c r="R1107" s="5" t="s">
        <v>91</v>
      </c>
      <c r="S1107" s="1" t="s">
        <v>1306</v>
      </c>
    </row>
    <row r="1108" spans="1:19" x14ac:dyDescent="0.35">
      <c r="A1108" s="4">
        <v>44854</v>
      </c>
      <c r="B1108" s="5">
        <f t="shared" si="311"/>
        <v>10</v>
      </c>
      <c r="C1108" s="5">
        <f t="shared" si="312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3"/>
        <v>44974</v>
      </c>
      <c r="L1108" s="5">
        <f t="shared" si="314"/>
        <v>2</v>
      </c>
      <c r="M1108" s="5">
        <f t="shared" si="315"/>
        <v>2023</v>
      </c>
      <c r="N1108" s="6">
        <v>1804</v>
      </c>
      <c r="O1108" s="6">
        <f t="shared" si="320"/>
        <v>-1804</v>
      </c>
      <c r="P1108" s="6">
        <f t="shared" si="316"/>
        <v>0</v>
      </c>
      <c r="Q1108" s="7">
        <f t="shared" si="317"/>
        <v>1984961.1500000008</v>
      </c>
      <c r="R1108" s="5" t="s">
        <v>91</v>
      </c>
      <c r="S1108" s="1" t="s">
        <v>1306</v>
      </c>
    </row>
    <row r="1109" spans="1:19" x14ac:dyDescent="0.35">
      <c r="A1109" s="4">
        <v>44854</v>
      </c>
      <c r="B1109" s="5">
        <f t="shared" si="311"/>
        <v>10</v>
      </c>
      <c r="C1109" s="5">
        <f t="shared" si="312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3"/>
        <v>44974</v>
      </c>
      <c r="L1109" s="5">
        <f t="shared" si="314"/>
        <v>2</v>
      </c>
      <c r="M1109" s="5">
        <f t="shared" si="315"/>
        <v>2023</v>
      </c>
      <c r="N1109" s="6">
        <v>1344.6</v>
      </c>
      <c r="O1109" s="6">
        <f t="shared" si="320"/>
        <v>-1344.6</v>
      </c>
      <c r="P1109" s="6">
        <f t="shared" si="316"/>
        <v>0</v>
      </c>
      <c r="Q1109" s="7">
        <f t="shared" si="317"/>
        <v>1986305.7500000009</v>
      </c>
      <c r="R1109" s="5" t="s">
        <v>91</v>
      </c>
      <c r="S1109" s="1" t="s">
        <v>1306</v>
      </c>
    </row>
    <row r="1110" spans="1:19" x14ac:dyDescent="0.35">
      <c r="A1110" s="4">
        <v>44854</v>
      </c>
      <c r="B1110" s="5">
        <f t="shared" si="311"/>
        <v>10</v>
      </c>
      <c r="C1110" s="5">
        <f t="shared" si="312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3"/>
        <v>44974</v>
      </c>
      <c r="L1110" s="5">
        <f t="shared" si="314"/>
        <v>2</v>
      </c>
      <c r="M1110" s="5">
        <f t="shared" si="315"/>
        <v>2023</v>
      </c>
      <c r="N1110" s="6">
        <v>1344.6</v>
      </c>
      <c r="O1110" s="6">
        <f t="shared" si="320"/>
        <v>-1344.6</v>
      </c>
      <c r="P1110" s="6">
        <f t="shared" si="316"/>
        <v>0</v>
      </c>
      <c r="Q1110" s="7">
        <f t="shared" si="317"/>
        <v>1987650.350000001</v>
      </c>
      <c r="R1110" s="5" t="s">
        <v>91</v>
      </c>
      <c r="S1110" s="1" t="s">
        <v>1306</v>
      </c>
    </row>
    <row r="1111" spans="1:19" x14ac:dyDescent="0.35">
      <c r="A1111" s="4">
        <v>44854</v>
      </c>
      <c r="B1111" s="5">
        <f t="shared" si="311"/>
        <v>10</v>
      </c>
      <c r="C1111" s="5">
        <f t="shared" si="312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3"/>
        <v>44974</v>
      </c>
      <c r="L1111" s="5">
        <f t="shared" si="314"/>
        <v>2</v>
      </c>
      <c r="M1111" s="5">
        <f t="shared" si="315"/>
        <v>2023</v>
      </c>
      <c r="N1111" s="6">
        <v>360</v>
      </c>
      <c r="O1111" s="6">
        <f t="shared" si="320"/>
        <v>-360</v>
      </c>
      <c r="P1111" s="6">
        <f t="shared" si="316"/>
        <v>0</v>
      </c>
      <c r="Q1111" s="7">
        <f t="shared" si="317"/>
        <v>1988010.350000001</v>
      </c>
      <c r="R1111" s="5" t="s">
        <v>91</v>
      </c>
      <c r="S1111" s="1" t="s">
        <v>1306</v>
      </c>
    </row>
    <row r="1112" spans="1:19" x14ac:dyDescent="0.35">
      <c r="A1112" s="4">
        <v>44855</v>
      </c>
      <c r="B1112" s="5">
        <f t="shared" si="311"/>
        <v>10</v>
      </c>
      <c r="C1112" s="5">
        <f t="shared" si="312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3"/>
        <v>44855</v>
      </c>
      <c r="L1112" s="5">
        <f t="shared" si="314"/>
        <v>10</v>
      </c>
      <c r="M1112" s="5">
        <f t="shared" si="315"/>
        <v>2022</v>
      </c>
      <c r="N1112" s="6">
        <v>1936</v>
      </c>
      <c r="O1112" s="6">
        <f t="shared" ref="O1112:O1113" si="321">-N1112</f>
        <v>-1936</v>
      </c>
      <c r="P1112" s="6">
        <f t="shared" si="316"/>
        <v>0</v>
      </c>
      <c r="Q1112" s="7">
        <f t="shared" si="317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11"/>
        <v>10</v>
      </c>
      <c r="C1113" s="5">
        <f t="shared" si="312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3"/>
        <v>44855</v>
      </c>
      <c r="L1113" s="5">
        <f t="shared" si="314"/>
        <v>10</v>
      </c>
      <c r="M1113" s="5">
        <f t="shared" si="315"/>
        <v>2022</v>
      </c>
      <c r="N1113" s="6">
        <v>1068</v>
      </c>
      <c r="O1113" s="6">
        <f t="shared" si="321"/>
        <v>-1068</v>
      </c>
      <c r="P1113" s="6">
        <f t="shared" si="316"/>
        <v>0</v>
      </c>
      <c r="Q1113" s="7">
        <f t="shared" si="317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11"/>
        <v>10</v>
      </c>
      <c r="C1114" s="5">
        <f t="shared" si="312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3"/>
        <v>44856</v>
      </c>
      <c r="L1114" s="5">
        <f t="shared" si="314"/>
        <v>10</v>
      </c>
      <c r="M1114" s="5">
        <f t="shared" si="315"/>
        <v>2022</v>
      </c>
      <c r="N1114" s="6">
        <v>3608</v>
      </c>
      <c r="O1114" s="6">
        <f>-N1114</f>
        <v>-3608</v>
      </c>
      <c r="P1114" s="6">
        <f t="shared" si="316"/>
        <v>0</v>
      </c>
      <c r="Q1114" s="7">
        <f t="shared" si="317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11"/>
        <v>10</v>
      </c>
      <c r="C1115" s="5">
        <f t="shared" si="312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3"/>
        <v>44856</v>
      </c>
      <c r="L1115" s="5">
        <f t="shared" si="314"/>
        <v>10</v>
      </c>
      <c r="M1115" s="5">
        <f t="shared" si="315"/>
        <v>2022</v>
      </c>
      <c r="N1115" s="6">
        <v>2520</v>
      </c>
      <c r="O1115" s="6">
        <f>-N1115</f>
        <v>-2520</v>
      </c>
      <c r="P1115" s="6">
        <f t="shared" si="316"/>
        <v>0</v>
      </c>
      <c r="Q1115" s="7">
        <f t="shared" si="317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11"/>
        <v>10</v>
      </c>
      <c r="C1116" s="5">
        <f t="shared" si="312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3"/>
        <v>44856</v>
      </c>
      <c r="L1116" s="5">
        <f t="shared" si="314"/>
        <v>10</v>
      </c>
      <c r="M1116" s="5">
        <f t="shared" si="315"/>
        <v>2022</v>
      </c>
      <c r="N1116" s="6">
        <v>1462.5</v>
      </c>
      <c r="O1116" s="6">
        <f>-N1116</f>
        <v>-1462.5</v>
      </c>
      <c r="P1116" s="6">
        <f t="shared" si="316"/>
        <v>0</v>
      </c>
      <c r="Q1116" s="7">
        <f t="shared" si="317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11"/>
        <v>10</v>
      </c>
      <c r="C1117" s="5">
        <f t="shared" si="312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3"/>
        <v>44856</v>
      </c>
      <c r="L1117" s="5">
        <f t="shared" si="314"/>
        <v>10</v>
      </c>
      <c r="M1117" s="5">
        <f t="shared" si="315"/>
        <v>2022</v>
      </c>
      <c r="N1117" s="6">
        <v>1936</v>
      </c>
      <c r="O1117" s="6">
        <f t="shared" ref="O1117:O1119" si="322">-N1117</f>
        <v>-1936</v>
      </c>
      <c r="P1117" s="6">
        <f t="shared" si="316"/>
        <v>0</v>
      </c>
      <c r="Q1117" s="7">
        <f t="shared" si="317"/>
        <v>2000540.850000001</v>
      </c>
      <c r="R1117" s="5" t="s">
        <v>5</v>
      </c>
      <c r="S1117" s="1" t="s">
        <v>1294</v>
      </c>
    </row>
    <row r="1118" spans="1:19" x14ac:dyDescent="0.35">
      <c r="A1118" s="4">
        <v>44856</v>
      </c>
      <c r="B1118" s="5">
        <f t="shared" si="311"/>
        <v>10</v>
      </c>
      <c r="C1118" s="5">
        <f t="shared" si="312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3"/>
        <v>44856</v>
      </c>
      <c r="L1118" s="5">
        <f t="shared" si="314"/>
        <v>10</v>
      </c>
      <c r="M1118" s="5">
        <f t="shared" si="315"/>
        <v>2022</v>
      </c>
      <c r="N1118" s="6">
        <v>801</v>
      </c>
      <c r="O1118" s="6">
        <f t="shared" si="322"/>
        <v>-801</v>
      </c>
      <c r="P1118" s="6">
        <f t="shared" si="316"/>
        <v>0</v>
      </c>
      <c r="Q1118" s="7">
        <f t="shared" si="317"/>
        <v>2001341.850000001</v>
      </c>
      <c r="R1118" s="5" t="s">
        <v>5</v>
      </c>
      <c r="S1118" s="1" t="s">
        <v>1294</v>
      </c>
    </row>
    <row r="1119" spans="1:19" x14ac:dyDescent="0.35">
      <c r="A1119" s="4">
        <v>44856</v>
      </c>
      <c r="B1119" s="5">
        <f t="shared" si="311"/>
        <v>10</v>
      </c>
      <c r="C1119" s="5">
        <f t="shared" si="312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3"/>
        <v>44856</v>
      </c>
      <c r="L1119" s="5">
        <f t="shared" si="314"/>
        <v>10</v>
      </c>
      <c r="M1119" s="5">
        <f t="shared" si="315"/>
        <v>2022</v>
      </c>
      <c r="N1119" s="6">
        <v>100</v>
      </c>
      <c r="O1119" s="6">
        <f t="shared" si="322"/>
        <v>-100</v>
      </c>
      <c r="P1119" s="6">
        <f t="shared" si="316"/>
        <v>0</v>
      </c>
      <c r="Q1119" s="7">
        <f t="shared" si="317"/>
        <v>2001441.850000001</v>
      </c>
      <c r="R1119" s="5" t="s">
        <v>5</v>
      </c>
      <c r="S1119" s="1" t="s">
        <v>1294</v>
      </c>
    </row>
    <row r="1120" spans="1:19" x14ac:dyDescent="0.35">
      <c r="A1120" s="4">
        <v>44861</v>
      </c>
      <c r="B1120" s="5">
        <f t="shared" si="311"/>
        <v>10</v>
      </c>
      <c r="C1120" s="5">
        <f t="shared" si="312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3"/>
        <v>44861</v>
      </c>
      <c r="L1120" s="5">
        <f t="shared" si="314"/>
        <v>10</v>
      </c>
      <c r="M1120" s="5">
        <f t="shared" si="315"/>
        <v>2022</v>
      </c>
      <c r="N1120" s="6">
        <v>250</v>
      </c>
      <c r="O1120" s="6">
        <f>-N1120</f>
        <v>-250</v>
      </c>
      <c r="P1120" s="6">
        <f t="shared" si="316"/>
        <v>0</v>
      </c>
      <c r="Q1120" s="7">
        <f t="shared" si="317"/>
        <v>2001691.850000001</v>
      </c>
      <c r="R1120" s="5" t="s">
        <v>5</v>
      </c>
      <c r="S1120" s="1" t="s">
        <v>1049</v>
      </c>
    </row>
    <row r="1121" spans="1:19" x14ac:dyDescent="0.35">
      <c r="A1121" s="4">
        <v>44865</v>
      </c>
      <c r="B1121" s="5">
        <f t="shared" si="311"/>
        <v>10</v>
      </c>
      <c r="C1121" s="5">
        <f t="shared" si="312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3"/>
        <v>44865</v>
      </c>
      <c r="L1121" s="5">
        <f t="shared" si="314"/>
        <v>10</v>
      </c>
      <c r="M1121" s="5">
        <f t="shared" si="315"/>
        <v>2022</v>
      </c>
      <c r="N1121" s="6">
        <v>27060</v>
      </c>
      <c r="O1121" s="6">
        <f>-789.4-11000</f>
        <v>-11789.4</v>
      </c>
      <c r="P1121" s="6">
        <f t="shared" si="316"/>
        <v>15270.6</v>
      </c>
      <c r="Q1121" s="7">
        <f t="shared" si="317"/>
        <v>2028751.850000001</v>
      </c>
      <c r="R1121" s="5" t="s">
        <v>5</v>
      </c>
      <c r="S1121" s="1" t="s">
        <v>1298</v>
      </c>
    </row>
    <row r="1122" spans="1:19" x14ac:dyDescent="0.35">
      <c r="A1122" s="4">
        <v>44865</v>
      </c>
      <c r="B1122" s="5">
        <f t="shared" si="311"/>
        <v>10</v>
      </c>
      <c r="C1122" s="5">
        <f t="shared" si="312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3"/>
        <v>44865</v>
      </c>
      <c r="L1122" s="5">
        <f t="shared" si="314"/>
        <v>10</v>
      </c>
      <c r="M1122" s="5">
        <f t="shared" si="315"/>
        <v>2022</v>
      </c>
      <c r="N1122" s="6">
        <v>11340</v>
      </c>
      <c r="P1122" s="6">
        <f t="shared" si="316"/>
        <v>11340</v>
      </c>
      <c r="Q1122" s="7">
        <f t="shared" si="317"/>
        <v>2040091.850000001</v>
      </c>
      <c r="R1122" s="5" t="s">
        <v>5</v>
      </c>
    </row>
    <row r="1123" spans="1:19" x14ac:dyDescent="0.35">
      <c r="A1123" s="4">
        <v>44865</v>
      </c>
      <c r="B1123" s="5">
        <f t="shared" si="311"/>
        <v>10</v>
      </c>
      <c r="C1123" s="5">
        <f t="shared" si="312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3"/>
        <v>44865</v>
      </c>
      <c r="L1123" s="5">
        <f t="shared" si="314"/>
        <v>10</v>
      </c>
      <c r="M1123" s="5">
        <f t="shared" si="315"/>
        <v>2022</v>
      </c>
      <c r="N1123" s="6">
        <v>2047.5</v>
      </c>
      <c r="P1123" s="6">
        <f t="shared" si="316"/>
        <v>2047.5</v>
      </c>
      <c r="Q1123" s="7">
        <f t="shared" si="317"/>
        <v>2042139.350000001</v>
      </c>
      <c r="R1123" s="5" t="s">
        <v>5</v>
      </c>
    </row>
    <row r="1124" spans="1:19" x14ac:dyDescent="0.35">
      <c r="A1124" s="4">
        <v>44865</v>
      </c>
      <c r="B1124" s="5">
        <f t="shared" si="311"/>
        <v>10</v>
      </c>
      <c r="C1124" s="5">
        <f t="shared" si="312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3"/>
        <v>44865</v>
      </c>
      <c r="L1124" s="5">
        <f t="shared" si="314"/>
        <v>10</v>
      </c>
      <c r="M1124" s="5">
        <f t="shared" si="315"/>
        <v>2022</v>
      </c>
      <c r="N1124" s="6">
        <v>3900</v>
      </c>
      <c r="P1124" s="6">
        <f t="shared" si="316"/>
        <v>3900</v>
      </c>
      <c r="Q1124" s="7">
        <f t="shared" si="317"/>
        <v>2046039.350000001</v>
      </c>
      <c r="R1124" s="5" t="s">
        <v>5</v>
      </c>
    </row>
    <row r="1125" spans="1:19" x14ac:dyDescent="0.35">
      <c r="A1125" s="4">
        <v>44865</v>
      </c>
      <c r="B1125" s="5">
        <f t="shared" si="311"/>
        <v>10</v>
      </c>
      <c r="C1125" s="5">
        <f t="shared" si="312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3"/>
        <v>44865</v>
      </c>
      <c r="L1125" s="5">
        <f t="shared" si="314"/>
        <v>10</v>
      </c>
      <c r="M1125" s="5">
        <f t="shared" si="315"/>
        <v>2022</v>
      </c>
      <c r="N1125" s="6">
        <v>937.5</v>
      </c>
      <c r="P1125" s="6">
        <f t="shared" si="316"/>
        <v>937.5</v>
      </c>
      <c r="Q1125" s="7">
        <f t="shared" si="317"/>
        <v>2046976.850000001</v>
      </c>
      <c r="R1125" s="5" t="s">
        <v>5</v>
      </c>
    </row>
    <row r="1126" spans="1:19" x14ac:dyDescent="0.35">
      <c r="A1126" s="4">
        <v>44865</v>
      </c>
      <c r="B1126" s="5">
        <f t="shared" si="311"/>
        <v>10</v>
      </c>
      <c r="C1126" s="5">
        <f t="shared" si="312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3"/>
        <v>44865</v>
      </c>
      <c r="L1126" s="5">
        <f t="shared" si="314"/>
        <v>10</v>
      </c>
      <c r="M1126" s="5">
        <f t="shared" si="315"/>
        <v>2022</v>
      </c>
      <c r="N1126" s="6">
        <v>2000</v>
      </c>
      <c r="P1126" s="6">
        <f t="shared" si="316"/>
        <v>2000</v>
      </c>
      <c r="Q1126" s="7">
        <f t="shared" si="317"/>
        <v>2048976.850000001</v>
      </c>
      <c r="R1126" s="5" t="s">
        <v>5</v>
      </c>
    </row>
    <row r="1127" spans="1:19" x14ac:dyDescent="0.35">
      <c r="A1127" s="4">
        <v>44865</v>
      </c>
      <c r="B1127" s="5">
        <f t="shared" si="311"/>
        <v>10</v>
      </c>
      <c r="C1127" s="5">
        <f t="shared" si="312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3"/>
        <v>44865</v>
      </c>
      <c r="L1127" s="5">
        <f t="shared" si="314"/>
        <v>10</v>
      </c>
      <c r="M1127" s="5">
        <f t="shared" si="315"/>
        <v>2022</v>
      </c>
      <c r="N1127" s="6">
        <v>400</v>
      </c>
      <c r="P1127" s="6">
        <f t="shared" si="316"/>
        <v>400</v>
      </c>
      <c r="Q1127" s="7">
        <f t="shared" si="317"/>
        <v>2049376.850000001</v>
      </c>
      <c r="R1127" s="5" t="s">
        <v>5</v>
      </c>
    </row>
    <row r="1128" spans="1:19" x14ac:dyDescent="0.35">
      <c r="A1128" s="4">
        <v>44865</v>
      </c>
      <c r="B1128" s="5">
        <f t="shared" si="311"/>
        <v>10</v>
      </c>
      <c r="C1128" s="5">
        <f t="shared" si="312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3"/>
        <v>44865</v>
      </c>
      <c r="L1128" s="5">
        <f t="shared" si="314"/>
        <v>10</v>
      </c>
      <c r="M1128" s="5">
        <f t="shared" si="315"/>
        <v>2022</v>
      </c>
      <c r="N1128" s="6">
        <v>1936</v>
      </c>
      <c r="O1128" s="6">
        <f t="shared" ref="O1128:O1137" si="323">-N1128</f>
        <v>-1936</v>
      </c>
      <c r="P1128" s="6">
        <f t="shared" si="316"/>
        <v>0</v>
      </c>
      <c r="Q1128" s="7">
        <f t="shared" si="317"/>
        <v>2051312.850000001</v>
      </c>
      <c r="R1128" s="5" t="s">
        <v>5</v>
      </c>
      <c r="S1128" s="1" t="s">
        <v>1305</v>
      </c>
    </row>
    <row r="1129" spans="1:19" x14ac:dyDescent="0.35">
      <c r="A1129" s="4">
        <v>44865</v>
      </c>
      <c r="B1129" s="5">
        <f t="shared" si="311"/>
        <v>10</v>
      </c>
      <c r="C1129" s="5">
        <f t="shared" si="312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3"/>
        <v>44865</v>
      </c>
      <c r="L1129" s="5">
        <f t="shared" si="314"/>
        <v>10</v>
      </c>
      <c r="M1129" s="5">
        <f t="shared" si="315"/>
        <v>2022</v>
      </c>
      <c r="N1129" s="6">
        <v>801</v>
      </c>
      <c r="O1129" s="6">
        <f t="shared" si="323"/>
        <v>-801</v>
      </c>
      <c r="P1129" s="6">
        <f t="shared" si="316"/>
        <v>0</v>
      </c>
      <c r="Q1129" s="7">
        <f t="shared" si="317"/>
        <v>2052113.850000001</v>
      </c>
      <c r="R1129" s="5" t="s">
        <v>5</v>
      </c>
      <c r="S1129" s="1" t="s">
        <v>1305</v>
      </c>
    </row>
    <row r="1130" spans="1:19" x14ac:dyDescent="0.35">
      <c r="A1130" s="4">
        <v>44865</v>
      </c>
      <c r="B1130" s="5">
        <f t="shared" si="311"/>
        <v>10</v>
      </c>
      <c r="C1130" s="5">
        <f t="shared" si="312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3"/>
        <v>44865</v>
      </c>
      <c r="L1130" s="5">
        <f t="shared" si="314"/>
        <v>10</v>
      </c>
      <c r="M1130" s="5">
        <f t="shared" si="315"/>
        <v>2022</v>
      </c>
      <c r="N1130" s="6">
        <v>100</v>
      </c>
      <c r="O1130" s="6">
        <f t="shared" si="323"/>
        <v>-100</v>
      </c>
      <c r="P1130" s="6">
        <f t="shared" si="316"/>
        <v>0</v>
      </c>
      <c r="Q1130" s="7">
        <f t="shared" si="317"/>
        <v>2052213.850000001</v>
      </c>
      <c r="R1130" s="5" t="s">
        <v>5</v>
      </c>
      <c r="S1130" s="1" t="s">
        <v>1305</v>
      </c>
    </row>
    <row r="1131" spans="1:19" x14ac:dyDescent="0.35">
      <c r="A1131" s="4">
        <v>44865</v>
      </c>
      <c r="B1131" s="5">
        <f t="shared" si="311"/>
        <v>10</v>
      </c>
      <c r="C1131" s="5">
        <f t="shared" si="312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3"/>
        <v>44865</v>
      </c>
      <c r="L1131" s="5">
        <f t="shared" si="314"/>
        <v>10</v>
      </c>
      <c r="M1131" s="5">
        <f t="shared" si="315"/>
        <v>2022</v>
      </c>
      <c r="N1131" s="6">
        <v>258</v>
      </c>
      <c r="O1131" s="6">
        <f t="shared" si="323"/>
        <v>-258</v>
      </c>
      <c r="P1131" s="6">
        <f t="shared" si="316"/>
        <v>0</v>
      </c>
      <c r="Q1131" s="7">
        <f t="shared" si="317"/>
        <v>2052471.850000001</v>
      </c>
      <c r="R1131" s="5" t="s">
        <v>5</v>
      </c>
      <c r="S1131" s="1" t="s">
        <v>1305</v>
      </c>
    </row>
    <row r="1132" spans="1:19" x14ac:dyDescent="0.35">
      <c r="A1132" s="4">
        <v>44866</v>
      </c>
      <c r="B1132" s="5">
        <f t="shared" si="311"/>
        <v>11</v>
      </c>
      <c r="C1132" s="5">
        <f t="shared" si="312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4">A1132+J1132</f>
        <v>44986</v>
      </c>
      <c r="L1132" s="5">
        <f t="shared" ref="L1132:L1139" si="325">MONTH(K1132)</f>
        <v>3</v>
      </c>
      <c r="M1132" s="5">
        <f t="shared" ref="M1132:M1139" si="326">YEAR(K1132)</f>
        <v>2023</v>
      </c>
      <c r="N1132" s="6">
        <v>9020</v>
      </c>
      <c r="O1132" s="6">
        <f t="shared" si="323"/>
        <v>-9020</v>
      </c>
      <c r="P1132" s="6">
        <f t="shared" si="316"/>
        <v>0</v>
      </c>
      <c r="Q1132" s="7">
        <f t="shared" si="317"/>
        <v>2061491.850000001</v>
      </c>
      <c r="R1132" s="5" t="s">
        <v>91</v>
      </c>
      <c r="S1132" s="1" t="s">
        <v>1307</v>
      </c>
    </row>
    <row r="1133" spans="1:19" x14ac:dyDescent="0.35">
      <c r="A1133" s="4">
        <v>44866</v>
      </c>
      <c r="B1133" s="5">
        <f t="shared" ref="B1133:B1139" si="327">MONTH(A1133)</f>
        <v>11</v>
      </c>
      <c r="C1133" s="5">
        <f t="shared" ref="C1133:C1139" si="328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4"/>
        <v>44986</v>
      </c>
      <c r="L1133" s="5">
        <f t="shared" si="325"/>
        <v>3</v>
      </c>
      <c r="M1133" s="5">
        <f t="shared" si="326"/>
        <v>2023</v>
      </c>
      <c r="N1133" s="6">
        <v>1804</v>
      </c>
      <c r="O1133" s="6">
        <f t="shared" si="323"/>
        <v>-1804</v>
      </c>
      <c r="P1133" s="6">
        <f t="shared" si="316"/>
        <v>0</v>
      </c>
      <c r="Q1133" s="7">
        <f t="shared" si="317"/>
        <v>2063295.850000001</v>
      </c>
      <c r="R1133" s="5" t="s">
        <v>91</v>
      </c>
      <c r="S1133" s="1" t="s">
        <v>1307</v>
      </c>
    </row>
    <row r="1134" spans="1:19" x14ac:dyDescent="0.35">
      <c r="A1134" s="4">
        <v>44866</v>
      </c>
      <c r="B1134" s="5">
        <f t="shared" si="327"/>
        <v>11</v>
      </c>
      <c r="C1134" s="5">
        <f t="shared" si="328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4"/>
        <v>44986</v>
      </c>
      <c r="L1134" s="5">
        <f t="shared" si="325"/>
        <v>3</v>
      </c>
      <c r="M1134" s="5">
        <f t="shared" si="326"/>
        <v>2023</v>
      </c>
      <c r="N1134" s="6">
        <v>9020</v>
      </c>
      <c r="O1134" s="6">
        <f t="shared" si="323"/>
        <v>-9020</v>
      </c>
      <c r="P1134" s="6">
        <f t="shared" si="316"/>
        <v>0</v>
      </c>
      <c r="Q1134" s="7">
        <f t="shared" si="317"/>
        <v>2072315.850000001</v>
      </c>
      <c r="R1134" s="5" t="s">
        <v>91</v>
      </c>
      <c r="S1134" s="1" t="s">
        <v>1309</v>
      </c>
    </row>
    <row r="1135" spans="1:19" x14ac:dyDescent="0.35">
      <c r="A1135" s="4">
        <v>44866</v>
      </c>
      <c r="B1135" s="5">
        <f t="shared" si="327"/>
        <v>11</v>
      </c>
      <c r="C1135" s="5">
        <f t="shared" si="328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4"/>
        <v>44986</v>
      </c>
      <c r="L1135" s="5">
        <f t="shared" si="325"/>
        <v>3</v>
      </c>
      <c r="M1135" s="5">
        <f t="shared" si="326"/>
        <v>2023</v>
      </c>
      <c r="N1135" s="6">
        <v>1245</v>
      </c>
      <c r="O1135" s="6">
        <f t="shared" si="323"/>
        <v>-1245</v>
      </c>
      <c r="P1135" s="6">
        <f t="shared" si="316"/>
        <v>0</v>
      </c>
      <c r="Q1135" s="7">
        <f t="shared" si="317"/>
        <v>2073560.850000001</v>
      </c>
      <c r="R1135" s="5" t="s">
        <v>91</v>
      </c>
      <c r="S1135" s="1" t="s">
        <v>1309</v>
      </c>
    </row>
    <row r="1136" spans="1:19" x14ac:dyDescent="0.35">
      <c r="A1136" s="4">
        <v>44866</v>
      </c>
      <c r="B1136" s="5">
        <f t="shared" si="327"/>
        <v>11</v>
      </c>
      <c r="C1136" s="5">
        <f t="shared" si="328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4"/>
        <v>44986</v>
      </c>
      <c r="L1136" s="5">
        <f t="shared" si="325"/>
        <v>3</v>
      </c>
      <c r="M1136" s="5">
        <f t="shared" si="326"/>
        <v>2023</v>
      </c>
      <c r="N1136" s="6">
        <v>575</v>
      </c>
      <c r="O1136" s="6">
        <f t="shared" si="323"/>
        <v>-575</v>
      </c>
      <c r="P1136" s="6">
        <f t="shared" si="316"/>
        <v>0</v>
      </c>
      <c r="Q1136" s="7">
        <f t="shared" si="317"/>
        <v>2074135.850000001</v>
      </c>
      <c r="R1136" s="5" t="s">
        <v>91</v>
      </c>
      <c r="S1136" s="1" t="s">
        <v>1309</v>
      </c>
    </row>
    <row r="1137" spans="1:19" x14ac:dyDescent="0.35">
      <c r="A1137" s="4">
        <v>44866</v>
      </c>
      <c r="B1137" s="5">
        <f t="shared" si="327"/>
        <v>11</v>
      </c>
      <c r="C1137" s="5">
        <f t="shared" si="328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4"/>
        <v>44986</v>
      </c>
      <c r="L1137" s="5">
        <f t="shared" si="325"/>
        <v>3</v>
      </c>
      <c r="M1137" s="5">
        <f t="shared" si="326"/>
        <v>2023</v>
      </c>
      <c r="N1137" s="6">
        <v>420</v>
      </c>
      <c r="O1137" s="6">
        <f t="shared" si="323"/>
        <v>-420</v>
      </c>
      <c r="P1137" s="6">
        <f t="shared" si="316"/>
        <v>0</v>
      </c>
      <c r="Q1137" s="7">
        <f t="shared" si="317"/>
        <v>2074555.850000001</v>
      </c>
      <c r="R1137" s="5" t="s">
        <v>91</v>
      </c>
      <c r="S1137" s="1" t="s">
        <v>1309</v>
      </c>
    </row>
    <row r="1138" spans="1:19" x14ac:dyDescent="0.35">
      <c r="A1138" s="4">
        <v>44868</v>
      </c>
      <c r="B1138" s="5">
        <f t="shared" si="327"/>
        <v>11</v>
      </c>
      <c r="C1138" s="5">
        <f t="shared" si="328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4"/>
        <v>44928</v>
      </c>
      <c r="L1138" s="5">
        <f t="shared" si="325"/>
        <v>1</v>
      </c>
      <c r="M1138" s="5">
        <f t="shared" si="326"/>
        <v>2023</v>
      </c>
      <c r="N1138" s="6">
        <v>3608</v>
      </c>
      <c r="P1138" s="6">
        <f t="shared" si="316"/>
        <v>3608</v>
      </c>
      <c r="Q1138" s="7">
        <f t="shared" si="317"/>
        <v>2078163.850000001</v>
      </c>
      <c r="R1138" s="5" t="s">
        <v>91</v>
      </c>
    </row>
    <row r="1139" spans="1:19" x14ac:dyDescent="0.35">
      <c r="A1139" s="4">
        <v>44868</v>
      </c>
      <c r="B1139" s="5">
        <f t="shared" si="327"/>
        <v>11</v>
      </c>
      <c r="C1139" s="5">
        <f t="shared" si="328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4"/>
        <v>44928</v>
      </c>
      <c r="L1139" s="5">
        <f t="shared" si="325"/>
        <v>1</v>
      </c>
      <c r="M1139" s="5">
        <f t="shared" si="326"/>
        <v>2023</v>
      </c>
      <c r="N1139" s="6">
        <v>437.4</v>
      </c>
      <c r="P1139" s="6">
        <f t="shared" si="316"/>
        <v>437.4</v>
      </c>
      <c r="Q1139" s="7">
        <f t="shared" si="317"/>
        <v>2078601.2500000009</v>
      </c>
      <c r="R1139" s="5" t="s">
        <v>91</v>
      </c>
    </row>
    <row r="1140" spans="1:19" x14ac:dyDescent="0.35">
      <c r="A1140" s="4">
        <v>44868</v>
      </c>
      <c r="B1140" s="5">
        <f t="shared" ref="B1140" si="329">MONTH(A1140)</f>
        <v>11</v>
      </c>
      <c r="C1140" s="5">
        <f t="shared" ref="C1140" si="330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31">A1140+J1140</f>
        <v>44928</v>
      </c>
      <c r="L1140" s="5">
        <f t="shared" ref="L1140" si="332">MONTH(K1140)</f>
        <v>1</v>
      </c>
      <c r="M1140" s="5">
        <f t="shared" ref="M1140" si="333">YEAR(K1140)</f>
        <v>2023</v>
      </c>
      <c r="N1140" s="6">
        <v>437.4</v>
      </c>
      <c r="P1140" s="6">
        <f t="shared" si="316"/>
        <v>437.4</v>
      </c>
      <c r="Q1140" s="7">
        <f t="shared" si="317"/>
        <v>2079038.6500000008</v>
      </c>
      <c r="R1140" s="5" t="s">
        <v>91</v>
      </c>
    </row>
    <row r="1141" spans="1:19" x14ac:dyDescent="0.35">
      <c r="A1141" s="4">
        <v>44869</v>
      </c>
      <c r="B1141" s="5">
        <f t="shared" ref="B1141:B1150" si="334">MONTH(A1141)</f>
        <v>11</v>
      </c>
      <c r="C1141" s="5">
        <f t="shared" ref="C1141:C1150" si="335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6">A1141+J1141</f>
        <v>44869</v>
      </c>
      <c r="L1141" s="5">
        <f t="shared" ref="L1141:L1142" si="337">MONTH(K1141)</f>
        <v>11</v>
      </c>
      <c r="M1141" s="5">
        <f t="shared" ref="M1141:M1142" si="338">YEAR(K1141)</f>
        <v>2022</v>
      </c>
      <c r="N1141" s="6">
        <v>360</v>
      </c>
      <c r="O1141" s="6">
        <f>-N1141</f>
        <v>-360</v>
      </c>
      <c r="P1141" s="6">
        <f t="shared" si="316"/>
        <v>0</v>
      </c>
      <c r="Q1141" s="7">
        <f t="shared" si="317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34"/>
        <v>11</v>
      </c>
      <c r="C1142" s="5">
        <f t="shared" si="335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6"/>
        <v>44869</v>
      </c>
      <c r="L1142" s="5">
        <f t="shared" si="337"/>
        <v>11</v>
      </c>
      <c r="M1142" s="5">
        <f t="shared" si="338"/>
        <v>2022</v>
      </c>
      <c r="N1142" s="6">
        <v>43.8</v>
      </c>
      <c r="O1142" s="6">
        <f>-N1142</f>
        <v>-43.8</v>
      </c>
      <c r="P1142" s="6">
        <f t="shared" si="316"/>
        <v>0</v>
      </c>
      <c r="Q1142" s="7">
        <f t="shared" si="317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34"/>
        <v>11</v>
      </c>
      <c r="C1143" s="5">
        <f t="shared" si="335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39">A1143+J1143</f>
        <v>44870</v>
      </c>
      <c r="L1143" s="5">
        <f t="shared" ref="L1143:L1182" si="340">MONTH(K1143)</f>
        <v>11</v>
      </c>
      <c r="M1143" s="5">
        <f t="shared" ref="M1143:M1182" si="341">YEAR(K1143)</f>
        <v>2022</v>
      </c>
      <c r="N1143" s="6">
        <v>260</v>
      </c>
      <c r="O1143" s="6">
        <f>-N1143</f>
        <v>-260</v>
      </c>
      <c r="P1143" s="6">
        <f t="shared" si="316"/>
        <v>0</v>
      </c>
      <c r="Q1143" s="7">
        <f t="shared" si="317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34"/>
        <v>11</v>
      </c>
      <c r="C1144" s="5">
        <f t="shared" si="335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39"/>
        <v>44870</v>
      </c>
      <c r="L1144" s="5">
        <f t="shared" si="340"/>
        <v>11</v>
      </c>
      <c r="M1144" s="5">
        <f t="shared" si="341"/>
        <v>2022</v>
      </c>
      <c r="N1144" s="6">
        <v>534.6</v>
      </c>
      <c r="O1144" s="6">
        <f>-N1144</f>
        <v>-534.6</v>
      </c>
      <c r="P1144" s="6">
        <f t="shared" ref="P1144:P1150" si="342">SUM(N1144+O1144)</f>
        <v>0</v>
      </c>
      <c r="Q1144" s="7">
        <f t="shared" ref="Q1144:Q1150" si="343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34"/>
        <v>11</v>
      </c>
      <c r="C1145" s="5">
        <f t="shared" si="335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39"/>
        <v>44870</v>
      </c>
      <c r="L1145" s="5">
        <f t="shared" si="340"/>
        <v>11</v>
      </c>
      <c r="M1145" s="5">
        <f t="shared" si="341"/>
        <v>2022</v>
      </c>
      <c r="N1145" s="6">
        <v>98</v>
      </c>
      <c r="O1145" s="6">
        <f>-N1145</f>
        <v>-98</v>
      </c>
      <c r="P1145" s="6">
        <f t="shared" si="342"/>
        <v>0</v>
      </c>
      <c r="Q1145" s="7">
        <f t="shared" si="343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34"/>
        <v>11</v>
      </c>
      <c r="C1146" s="5">
        <f t="shared" si="335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39"/>
        <v>44872</v>
      </c>
      <c r="L1146" s="5">
        <f t="shared" si="340"/>
        <v>11</v>
      </c>
      <c r="M1146" s="5">
        <f t="shared" si="341"/>
        <v>2022</v>
      </c>
      <c r="N1146" s="6">
        <v>1141</v>
      </c>
      <c r="O1146" s="6">
        <f t="shared" ref="O1146:O1147" si="344">-N1146</f>
        <v>-1141</v>
      </c>
      <c r="P1146" s="6">
        <f t="shared" si="342"/>
        <v>0</v>
      </c>
      <c r="Q1146" s="7">
        <f t="shared" si="343"/>
        <v>2081476.050000001</v>
      </c>
      <c r="R1146" s="5" t="s">
        <v>5</v>
      </c>
      <c r="S1146" s="1" t="s">
        <v>1160</v>
      </c>
    </row>
    <row r="1147" spans="1:19" x14ac:dyDescent="0.35">
      <c r="A1147" s="4">
        <v>44872</v>
      </c>
      <c r="B1147" s="5">
        <f t="shared" si="334"/>
        <v>11</v>
      </c>
      <c r="C1147" s="5">
        <f t="shared" si="335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39"/>
        <v>44872</v>
      </c>
      <c r="L1147" s="5">
        <f t="shared" si="340"/>
        <v>11</v>
      </c>
      <c r="M1147" s="5">
        <f t="shared" si="341"/>
        <v>2022</v>
      </c>
      <c r="N1147" s="6">
        <v>175</v>
      </c>
      <c r="O1147" s="6">
        <f t="shared" si="344"/>
        <v>-175</v>
      </c>
      <c r="P1147" s="6">
        <f t="shared" si="342"/>
        <v>0</v>
      </c>
      <c r="Q1147" s="7">
        <f t="shared" si="343"/>
        <v>2081651.050000001</v>
      </c>
      <c r="R1147" s="5" t="s">
        <v>5</v>
      </c>
      <c r="S1147" s="1" t="s">
        <v>1160</v>
      </c>
    </row>
    <row r="1148" spans="1:19" x14ac:dyDescent="0.35">
      <c r="A1148" s="4">
        <v>44873</v>
      </c>
      <c r="B1148" s="5">
        <f t="shared" si="334"/>
        <v>11</v>
      </c>
      <c r="C1148" s="5">
        <f t="shared" si="335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39"/>
        <v>44873</v>
      </c>
      <c r="L1148" s="5">
        <f t="shared" si="340"/>
        <v>11</v>
      </c>
      <c r="M1148" s="5">
        <f t="shared" si="341"/>
        <v>2022</v>
      </c>
      <c r="N1148" s="6">
        <v>1170</v>
      </c>
      <c r="O1148" s="6">
        <f>-N1148</f>
        <v>-1170</v>
      </c>
      <c r="P1148" s="6">
        <f t="shared" si="342"/>
        <v>0</v>
      </c>
      <c r="Q1148" s="7">
        <f t="shared" si="343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34"/>
        <v>11</v>
      </c>
      <c r="C1149" s="5">
        <f t="shared" si="335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39"/>
        <v>44873</v>
      </c>
      <c r="L1149" s="5">
        <f t="shared" si="340"/>
        <v>11</v>
      </c>
      <c r="M1149" s="5">
        <f t="shared" si="341"/>
        <v>2022</v>
      </c>
      <c r="N1149" s="6">
        <v>2250</v>
      </c>
      <c r="O1149" s="6">
        <f>-N1149</f>
        <v>-2250</v>
      </c>
      <c r="P1149" s="6">
        <f t="shared" si="342"/>
        <v>0</v>
      </c>
      <c r="Q1149" s="7">
        <f t="shared" si="343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34"/>
        <v>11</v>
      </c>
      <c r="C1150" s="5">
        <f t="shared" si="335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39"/>
        <v>44873</v>
      </c>
      <c r="L1150" s="5">
        <f t="shared" si="340"/>
        <v>11</v>
      </c>
      <c r="M1150" s="5">
        <f t="shared" si="341"/>
        <v>2022</v>
      </c>
      <c r="N1150" s="6">
        <v>855</v>
      </c>
      <c r="O1150" s="6">
        <f>-N1150</f>
        <v>-855</v>
      </c>
      <c r="P1150" s="6">
        <f t="shared" si="342"/>
        <v>0</v>
      </c>
      <c r="Q1150" s="7">
        <f t="shared" si="343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45">MONTH(A1151)</f>
        <v>11</v>
      </c>
      <c r="C1151" s="5">
        <f t="shared" ref="C1151:C1182" si="346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39"/>
        <v>44873</v>
      </c>
      <c r="L1151" s="5">
        <f t="shared" si="340"/>
        <v>11</v>
      </c>
      <c r="M1151" s="5">
        <f t="shared" si="341"/>
        <v>2022</v>
      </c>
      <c r="N1151" s="6">
        <v>98</v>
      </c>
      <c r="O1151" s="6">
        <f>-N1151</f>
        <v>-98</v>
      </c>
      <c r="P1151" s="6">
        <f t="shared" ref="P1151:P1214" si="347">SUM(N1151+O1151)</f>
        <v>0</v>
      </c>
      <c r="Q1151" s="7">
        <f t="shared" ref="Q1151:Q1214" si="348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45"/>
        <v>11</v>
      </c>
      <c r="C1152" s="5">
        <f t="shared" si="346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39"/>
        <v>44874</v>
      </c>
      <c r="L1152" s="5">
        <f t="shared" si="340"/>
        <v>11</v>
      </c>
      <c r="M1152" s="5">
        <f t="shared" si="341"/>
        <v>2022</v>
      </c>
      <c r="N1152" s="6">
        <v>1936</v>
      </c>
      <c r="P1152" s="6">
        <f t="shared" si="347"/>
        <v>1936</v>
      </c>
      <c r="Q1152" s="7">
        <f t="shared" si="348"/>
        <v>2087960.050000001</v>
      </c>
      <c r="R1152" s="5" t="s">
        <v>5</v>
      </c>
    </row>
    <row r="1153" spans="1:18" x14ac:dyDescent="0.35">
      <c r="A1153" s="4">
        <v>44874</v>
      </c>
      <c r="B1153" s="5">
        <f t="shared" si="345"/>
        <v>11</v>
      </c>
      <c r="C1153" s="5">
        <f t="shared" si="346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39"/>
        <v>44874</v>
      </c>
      <c r="L1153" s="5">
        <f t="shared" si="340"/>
        <v>11</v>
      </c>
      <c r="M1153" s="5">
        <f t="shared" si="341"/>
        <v>2022</v>
      </c>
      <c r="N1153" s="6">
        <v>1068</v>
      </c>
      <c r="P1153" s="6">
        <f t="shared" si="347"/>
        <v>1068</v>
      </c>
      <c r="Q1153" s="7">
        <f t="shared" si="348"/>
        <v>2089028.050000001</v>
      </c>
      <c r="R1153" s="5" t="s">
        <v>5</v>
      </c>
    </row>
    <row r="1154" spans="1:18" x14ac:dyDescent="0.35">
      <c r="A1154" s="4">
        <v>44874</v>
      </c>
      <c r="B1154" s="5">
        <f t="shared" si="345"/>
        <v>11</v>
      </c>
      <c r="C1154" s="5">
        <f t="shared" si="346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39"/>
        <v>44874</v>
      </c>
      <c r="L1154" s="5">
        <f t="shared" si="340"/>
        <v>11</v>
      </c>
      <c r="M1154" s="5">
        <f t="shared" si="341"/>
        <v>2022</v>
      </c>
      <c r="N1154" s="6">
        <v>90</v>
      </c>
      <c r="P1154" s="6">
        <f t="shared" si="347"/>
        <v>90</v>
      </c>
      <c r="Q1154" s="7">
        <f t="shared" si="348"/>
        <v>2089118.050000001</v>
      </c>
      <c r="R1154" s="5" t="s">
        <v>5</v>
      </c>
    </row>
    <row r="1155" spans="1:18" x14ac:dyDescent="0.35">
      <c r="A1155" s="4">
        <v>44876</v>
      </c>
      <c r="B1155" s="5">
        <f t="shared" si="345"/>
        <v>11</v>
      </c>
      <c r="C1155" s="5">
        <f t="shared" si="346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39"/>
        <v>44876</v>
      </c>
      <c r="L1155" s="5">
        <f t="shared" si="340"/>
        <v>11</v>
      </c>
      <c r="M1155" s="5">
        <f t="shared" si="341"/>
        <v>2022</v>
      </c>
      <c r="N1155" s="6">
        <v>9020</v>
      </c>
      <c r="P1155" s="6">
        <f t="shared" si="347"/>
        <v>9020</v>
      </c>
      <c r="Q1155" s="7">
        <f t="shared" si="348"/>
        <v>2098138.0500000007</v>
      </c>
      <c r="R1155" s="5" t="s">
        <v>5</v>
      </c>
    </row>
    <row r="1156" spans="1:18" x14ac:dyDescent="0.35">
      <c r="A1156" s="4">
        <v>44876</v>
      </c>
      <c r="B1156" s="5">
        <f t="shared" si="345"/>
        <v>11</v>
      </c>
      <c r="C1156" s="5">
        <f t="shared" si="346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39"/>
        <v>44876</v>
      </c>
      <c r="L1156" s="5">
        <f t="shared" si="340"/>
        <v>11</v>
      </c>
      <c r="M1156" s="5">
        <f t="shared" si="341"/>
        <v>2022</v>
      </c>
      <c r="N1156" s="6">
        <v>3024</v>
      </c>
      <c r="P1156" s="6">
        <f t="shared" si="347"/>
        <v>3024</v>
      </c>
      <c r="Q1156" s="7">
        <f t="shared" si="348"/>
        <v>2101162.0500000007</v>
      </c>
      <c r="R1156" s="5" t="s">
        <v>5</v>
      </c>
    </row>
    <row r="1157" spans="1:18" x14ac:dyDescent="0.35">
      <c r="A1157" s="4">
        <v>44876</v>
      </c>
      <c r="B1157" s="5">
        <f t="shared" si="345"/>
        <v>11</v>
      </c>
      <c r="C1157" s="5">
        <f t="shared" si="346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39"/>
        <v>44876</v>
      </c>
      <c r="L1157" s="5">
        <f t="shared" si="340"/>
        <v>11</v>
      </c>
      <c r="M1157" s="5">
        <f t="shared" si="341"/>
        <v>2022</v>
      </c>
      <c r="N1157" s="6">
        <v>1170</v>
      </c>
      <c r="P1157" s="6">
        <f t="shared" si="347"/>
        <v>1170</v>
      </c>
      <c r="Q1157" s="7">
        <f t="shared" si="348"/>
        <v>2102332.0500000007</v>
      </c>
      <c r="R1157" s="5" t="s">
        <v>5</v>
      </c>
    </row>
    <row r="1158" spans="1:18" x14ac:dyDescent="0.35">
      <c r="A1158" s="4">
        <v>44876</v>
      </c>
      <c r="B1158" s="5">
        <f t="shared" si="345"/>
        <v>11</v>
      </c>
      <c r="C1158" s="5">
        <f t="shared" si="346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39"/>
        <v>44876</v>
      </c>
      <c r="L1158" s="5">
        <f t="shared" si="340"/>
        <v>11</v>
      </c>
      <c r="M1158" s="5">
        <f t="shared" si="341"/>
        <v>2022</v>
      </c>
      <c r="N1158" s="6">
        <v>312.5</v>
      </c>
      <c r="P1158" s="6">
        <f t="shared" si="347"/>
        <v>312.5</v>
      </c>
      <c r="Q1158" s="7">
        <f t="shared" si="348"/>
        <v>2102644.5500000007</v>
      </c>
      <c r="R1158" s="5" t="s">
        <v>5</v>
      </c>
    </row>
    <row r="1159" spans="1:18" x14ac:dyDescent="0.35">
      <c r="A1159" s="4">
        <v>44876</v>
      </c>
      <c r="B1159" s="5">
        <f t="shared" si="345"/>
        <v>11</v>
      </c>
      <c r="C1159" s="5">
        <f t="shared" si="346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39"/>
        <v>44876</v>
      </c>
      <c r="L1159" s="5">
        <f t="shared" si="340"/>
        <v>11</v>
      </c>
      <c r="M1159" s="5">
        <f t="shared" si="341"/>
        <v>2022</v>
      </c>
      <c r="N1159" s="6">
        <v>1000</v>
      </c>
      <c r="P1159" s="6">
        <f t="shared" si="347"/>
        <v>1000</v>
      </c>
      <c r="Q1159" s="7">
        <f t="shared" si="348"/>
        <v>2103644.5500000007</v>
      </c>
      <c r="R1159" s="5" t="s">
        <v>5</v>
      </c>
    </row>
    <row r="1160" spans="1:18" x14ac:dyDescent="0.35">
      <c r="A1160" s="4">
        <v>44876</v>
      </c>
      <c r="B1160" s="5">
        <f t="shared" si="345"/>
        <v>11</v>
      </c>
      <c r="C1160" s="5">
        <f t="shared" si="346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39"/>
        <v>44876</v>
      </c>
      <c r="L1160" s="5">
        <f t="shared" si="340"/>
        <v>11</v>
      </c>
      <c r="M1160" s="5">
        <f t="shared" si="341"/>
        <v>2022</v>
      </c>
      <c r="N1160" s="6">
        <v>360</v>
      </c>
      <c r="P1160" s="6">
        <f t="shared" si="347"/>
        <v>360</v>
      </c>
      <c r="Q1160" s="7">
        <f t="shared" si="348"/>
        <v>2104004.5500000007</v>
      </c>
      <c r="R1160" s="5" t="s">
        <v>5</v>
      </c>
    </row>
    <row r="1161" spans="1:18" x14ac:dyDescent="0.35">
      <c r="A1161" s="4">
        <v>44879</v>
      </c>
      <c r="B1161" s="5">
        <f t="shared" si="345"/>
        <v>11</v>
      </c>
      <c r="C1161" s="5">
        <f t="shared" si="346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39"/>
        <v>44879</v>
      </c>
      <c r="L1161" s="5">
        <f t="shared" si="340"/>
        <v>11</v>
      </c>
      <c r="M1161" s="5">
        <f t="shared" si="341"/>
        <v>2022</v>
      </c>
      <c r="N1161" s="6">
        <v>7920</v>
      </c>
      <c r="P1161" s="6">
        <f t="shared" si="347"/>
        <v>7920</v>
      </c>
      <c r="Q1161" s="7">
        <f t="shared" si="348"/>
        <v>2111924.5500000007</v>
      </c>
      <c r="R1161" s="5" t="s">
        <v>5</v>
      </c>
    </row>
    <row r="1162" spans="1:18" x14ac:dyDescent="0.35">
      <c r="A1162" s="4">
        <v>44879</v>
      </c>
      <c r="B1162" s="5">
        <f t="shared" si="345"/>
        <v>11</v>
      </c>
      <c r="C1162" s="5">
        <f t="shared" si="346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39"/>
        <v>44879</v>
      </c>
      <c r="L1162" s="5">
        <f t="shared" si="340"/>
        <v>11</v>
      </c>
      <c r="M1162" s="5">
        <f t="shared" si="341"/>
        <v>2022</v>
      </c>
      <c r="N1162" s="6">
        <v>993.6</v>
      </c>
      <c r="P1162" s="6">
        <f t="shared" si="347"/>
        <v>993.6</v>
      </c>
      <c r="Q1162" s="7">
        <f t="shared" si="348"/>
        <v>2112918.1500000008</v>
      </c>
      <c r="R1162" s="5" t="s">
        <v>5</v>
      </c>
    </row>
    <row r="1163" spans="1:18" x14ac:dyDescent="0.35">
      <c r="A1163" s="4">
        <v>44879</v>
      </c>
      <c r="B1163" s="5">
        <f t="shared" si="345"/>
        <v>11</v>
      </c>
      <c r="C1163" s="5">
        <f t="shared" si="346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39"/>
        <v>44879</v>
      </c>
      <c r="L1163" s="5">
        <f t="shared" si="340"/>
        <v>11</v>
      </c>
      <c r="M1163" s="5">
        <f t="shared" si="341"/>
        <v>2022</v>
      </c>
      <c r="N1163" s="6">
        <v>993.6</v>
      </c>
      <c r="P1163" s="6">
        <f t="shared" si="347"/>
        <v>993.6</v>
      </c>
      <c r="Q1163" s="7">
        <f t="shared" si="348"/>
        <v>2113911.7500000009</v>
      </c>
      <c r="R1163" s="5" t="s">
        <v>5</v>
      </c>
    </row>
    <row r="1164" spans="1:18" x14ac:dyDescent="0.35">
      <c r="A1164" s="4">
        <v>44879</v>
      </c>
      <c r="B1164" s="5">
        <f t="shared" si="345"/>
        <v>11</v>
      </c>
      <c r="C1164" s="5">
        <f t="shared" si="346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39"/>
        <v>44879</v>
      </c>
      <c r="L1164" s="5">
        <f t="shared" si="340"/>
        <v>11</v>
      </c>
      <c r="M1164" s="5">
        <f t="shared" si="341"/>
        <v>2022</v>
      </c>
      <c r="N1164" s="6">
        <v>315</v>
      </c>
      <c r="P1164" s="6">
        <f t="shared" si="347"/>
        <v>315</v>
      </c>
      <c r="Q1164" s="7">
        <f t="shared" si="348"/>
        <v>2114226.7500000009</v>
      </c>
      <c r="R1164" s="5" t="s">
        <v>5</v>
      </c>
    </row>
    <row r="1165" spans="1:18" x14ac:dyDescent="0.35">
      <c r="A1165" s="4">
        <v>44879</v>
      </c>
      <c r="B1165" s="5">
        <f t="shared" si="345"/>
        <v>11</v>
      </c>
      <c r="C1165" s="5">
        <f t="shared" si="346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39"/>
        <v>44879</v>
      </c>
      <c r="L1165" s="5">
        <f t="shared" si="340"/>
        <v>11</v>
      </c>
      <c r="M1165" s="5">
        <f t="shared" si="341"/>
        <v>2022</v>
      </c>
      <c r="N1165" s="6">
        <v>640</v>
      </c>
      <c r="P1165" s="6">
        <f t="shared" si="347"/>
        <v>640</v>
      </c>
      <c r="Q1165" s="7">
        <f t="shared" si="348"/>
        <v>2114866.7500000009</v>
      </c>
      <c r="R1165" s="5" t="s">
        <v>5</v>
      </c>
    </row>
    <row r="1166" spans="1:18" x14ac:dyDescent="0.35">
      <c r="A1166" s="4">
        <v>44879</v>
      </c>
      <c r="B1166" s="5">
        <f t="shared" si="345"/>
        <v>11</v>
      </c>
      <c r="C1166" s="5">
        <f t="shared" si="346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39"/>
        <v>44879</v>
      </c>
      <c r="L1166" s="5">
        <f t="shared" si="340"/>
        <v>11</v>
      </c>
      <c r="M1166" s="5">
        <f t="shared" si="341"/>
        <v>2022</v>
      </c>
      <c r="N1166" s="6">
        <v>360</v>
      </c>
      <c r="P1166" s="6">
        <f t="shared" si="347"/>
        <v>360</v>
      </c>
      <c r="Q1166" s="7">
        <f t="shared" si="348"/>
        <v>2115226.7500000009</v>
      </c>
      <c r="R1166" s="5" t="s">
        <v>5</v>
      </c>
    </row>
    <row r="1167" spans="1:18" x14ac:dyDescent="0.35">
      <c r="A1167" s="4">
        <v>44879</v>
      </c>
      <c r="B1167" s="5">
        <f t="shared" si="345"/>
        <v>11</v>
      </c>
      <c r="C1167" s="5">
        <f t="shared" si="346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39"/>
        <v>44879</v>
      </c>
      <c r="L1167" s="5">
        <f t="shared" si="340"/>
        <v>11</v>
      </c>
      <c r="M1167" s="5">
        <f t="shared" si="341"/>
        <v>2022</v>
      </c>
      <c r="N1167" s="6">
        <v>270</v>
      </c>
      <c r="P1167" s="6">
        <f t="shared" si="347"/>
        <v>270</v>
      </c>
      <c r="Q1167" s="7">
        <f t="shared" si="348"/>
        <v>2115496.7500000009</v>
      </c>
      <c r="R1167" s="5" t="s">
        <v>5</v>
      </c>
    </row>
    <row r="1168" spans="1:18" x14ac:dyDescent="0.35">
      <c r="A1168" s="4">
        <v>44879</v>
      </c>
      <c r="B1168" s="5">
        <f t="shared" si="345"/>
        <v>11</v>
      </c>
      <c r="C1168" s="5">
        <f t="shared" si="346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39"/>
        <v>44879</v>
      </c>
      <c r="L1168" s="5">
        <f t="shared" si="340"/>
        <v>11</v>
      </c>
      <c r="M1168" s="5">
        <f t="shared" si="341"/>
        <v>2022</v>
      </c>
      <c r="N1168" s="6">
        <v>440</v>
      </c>
      <c r="P1168" s="6">
        <f t="shared" si="347"/>
        <v>440</v>
      </c>
      <c r="Q1168" s="7">
        <f t="shared" si="348"/>
        <v>2115936.7500000009</v>
      </c>
      <c r="R1168" s="5" t="s">
        <v>5</v>
      </c>
    </row>
    <row r="1169" spans="1:19" x14ac:dyDescent="0.35">
      <c r="A1169" s="4">
        <v>44879</v>
      </c>
      <c r="B1169" s="5">
        <f t="shared" si="345"/>
        <v>11</v>
      </c>
      <c r="C1169" s="5">
        <f t="shared" si="346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39"/>
        <v>44879</v>
      </c>
      <c r="L1169" s="5">
        <f t="shared" si="340"/>
        <v>11</v>
      </c>
      <c r="M1169" s="5">
        <f t="shared" si="341"/>
        <v>2022</v>
      </c>
      <c r="N1169" s="6">
        <v>1524</v>
      </c>
      <c r="P1169" s="6">
        <f t="shared" si="347"/>
        <v>1524</v>
      </c>
      <c r="Q1169" s="7">
        <f t="shared" si="348"/>
        <v>2117460.7500000009</v>
      </c>
      <c r="R1169" s="5" t="s">
        <v>5</v>
      </c>
    </row>
    <row r="1170" spans="1:19" x14ac:dyDescent="0.35">
      <c r="A1170" s="4">
        <v>44879</v>
      </c>
      <c r="B1170" s="5">
        <f t="shared" si="345"/>
        <v>11</v>
      </c>
      <c r="C1170" s="5">
        <f t="shared" si="346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39"/>
        <v>44879</v>
      </c>
      <c r="L1170" s="5">
        <f t="shared" si="340"/>
        <v>11</v>
      </c>
      <c r="M1170" s="5">
        <f t="shared" si="341"/>
        <v>2022</v>
      </c>
      <c r="N1170" s="6">
        <v>1108.4000000000001</v>
      </c>
      <c r="P1170" s="6">
        <f t="shared" si="347"/>
        <v>1108.4000000000001</v>
      </c>
      <c r="Q1170" s="7">
        <f t="shared" si="348"/>
        <v>2118569.1500000008</v>
      </c>
      <c r="R1170" s="5" t="s">
        <v>5</v>
      </c>
    </row>
    <row r="1171" spans="1:19" x14ac:dyDescent="0.35">
      <c r="A1171" s="4">
        <v>44880</v>
      </c>
      <c r="B1171" s="5">
        <f t="shared" si="345"/>
        <v>11</v>
      </c>
      <c r="C1171" s="5">
        <f t="shared" si="346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39"/>
        <v>44880</v>
      </c>
      <c r="L1171" s="5">
        <f t="shared" si="340"/>
        <v>11</v>
      </c>
      <c r="M1171" s="5">
        <f t="shared" si="341"/>
        <v>2022</v>
      </c>
      <c r="N1171" s="6">
        <v>3872</v>
      </c>
      <c r="O1171" s="6">
        <f>-1500-1500-872</f>
        <v>-3872</v>
      </c>
      <c r="P1171" s="6">
        <f t="shared" si="347"/>
        <v>0</v>
      </c>
      <c r="Q1171" s="7">
        <f t="shared" si="348"/>
        <v>2122441.1500000008</v>
      </c>
      <c r="R1171" s="5" t="s">
        <v>5</v>
      </c>
      <c r="S1171" s="1" t="s">
        <v>1226</v>
      </c>
    </row>
    <row r="1172" spans="1:19" x14ac:dyDescent="0.35">
      <c r="A1172" s="4">
        <v>44880</v>
      </c>
      <c r="B1172" s="5">
        <f t="shared" si="345"/>
        <v>11</v>
      </c>
      <c r="C1172" s="5">
        <f t="shared" si="346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39"/>
        <v>44880</v>
      </c>
      <c r="L1172" s="5">
        <f t="shared" si="340"/>
        <v>11</v>
      </c>
      <c r="M1172" s="5">
        <f t="shared" si="341"/>
        <v>2022</v>
      </c>
      <c r="N1172" s="6">
        <v>961.2</v>
      </c>
      <c r="O1172" s="6">
        <f t="shared" ref="O1172" si="349">-N1172</f>
        <v>-961.2</v>
      </c>
      <c r="P1172" s="6">
        <f t="shared" si="347"/>
        <v>0</v>
      </c>
      <c r="Q1172" s="7">
        <f t="shared" si="348"/>
        <v>2123402.350000001</v>
      </c>
      <c r="R1172" s="5" t="s">
        <v>5</v>
      </c>
      <c r="S1172" s="1" t="s">
        <v>1225</v>
      </c>
    </row>
    <row r="1173" spans="1:19" x14ac:dyDescent="0.35">
      <c r="A1173" s="4">
        <v>44880</v>
      </c>
      <c r="B1173" s="5">
        <f t="shared" si="345"/>
        <v>11</v>
      </c>
      <c r="C1173" s="5">
        <f t="shared" si="346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39"/>
        <v>44880</v>
      </c>
      <c r="L1173" s="5">
        <f t="shared" si="340"/>
        <v>11</v>
      </c>
      <c r="M1173" s="5">
        <f t="shared" si="341"/>
        <v>2022</v>
      </c>
      <c r="N1173" s="6">
        <v>450</v>
      </c>
      <c r="O1173" s="6">
        <f>-166.8-283.2</f>
        <v>-450</v>
      </c>
      <c r="P1173" s="6">
        <f t="shared" si="347"/>
        <v>0</v>
      </c>
      <c r="Q1173" s="7">
        <f t="shared" si="348"/>
        <v>2123852.350000001</v>
      </c>
      <c r="R1173" s="5" t="s">
        <v>5</v>
      </c>
      <c r="S1173" s="1" t="s">
        <v>1227</v>
      </c>
    </row>
    <row r="1174" spans="1:19" x14ac:dyDescent="0.35">
      <c r="A1174" s="102" t="s">
        <v>1078</v>
      </c>
      <c r="B1174" s="5">
        <f t="shared" si="345"/>
        <v>11</v>
      </c>
      <c r="C1174" s="5">
        <f t="shared" si="346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39"/>
        <v>44882</v>
      </c>
      <c r="L1174" s="5">
        <f t="shared" si="340"/>
        <v>11</v>
      </c>
      <c r="M1174" s="5">
        <f t="shared" si="341"/>
        <v>2022</v>
      </c>
      <c r="N1174" s="6">
        <v>105</v>
      </c>
      <c r="O1174" s="6">
        <f t="shared" ref="O1174" si="350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1228</v>
      </c>
    </row>
    <row r="1175" spans="1:19" x14ac:dyDescent="0.35">
      <c r="A1175" s="102" t="s">
        <v>1079</v>
      </c>
      <c r="B1175" s="5">
        <f t="shared" si="345"/>
        <v>11</v>
      </c>
      <c r="C1175" s="5">
        <f t="shared" si="346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39"/>
        <v>44887</v>
      </c>
      <c r="L1175" s="5">
        <f t="shared" si="340"/>
        <v>11</v>
      </c>
      <c r="M1175" s="5">
        <f t="shared" si="341"/>
        <v>2022</v>
      </c>
      <c r="N1175" s="6">
        <v>1936</v>
      </c>
      <c r="O1175" s="6">
        <f>-N1175</f>
        <v>-1936</v>
      </c>
      <c r="P1175" s="6">
        <f t="shared" si="347"/>
        <v>0</v>
      </c>
      <c r="Q1175" s="7">
        <f t="shared" si="348"/>
        <v>2125893.350000001</v>
      </c>
      <c r="R1175" s="5" t="s">
        <v>5</v>
      </c>
      <c r="S1175" s="1" t="s">
        <v>1150</v>
      </c>
    </row>
    <row r="1176" spans="1:19" x14ac:dyDescent="0.35">
      <c r="A1176" s="102" t="s">
        <v>1079</v>
      </c>
      <c r="B1176" s="5">
        <f t="shared" si="345"/>
        <v>11</v>
      </c>
      <c r="C1176" s="5">
        <f t="shared" si="346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39"/>
        <v>44887</v>
      </c>
      <c r="L1176" s="5">
        <f t="shared" si="340"/>
        <v>11</v>
      </c>
      <c r="M1176" s="5">
        <f t="shared" si="341"/>
        <v>2022</v>
      </c>
      <c r="N1176" s="6">
        <v>780</v>
      </c>
      <c r="O1176" s="6">
        <f>-N1176</f>
        <v>-780</v>
      </c>
      <c r="P1176" s="6">
        <f t="shared" si="347"/>
        <v>0</v>
      </c>
      <c r="Q1176" s="7">
        <f t="shared" si="348"/>
        <v>2126673.350000001</v>
      </c>
      <c r="R1176" s="5" t="s">
        <v>5</v>
      </c>
      <c r="S1176" s="1" t="s">
        <v>1099</v>
      </c>
    </row>
    <row r="1177" spans="1:19" x14ac:dyDescent="0.35">
      <c r="A1177" s="102" t="s">
        <v>1079</v>
      </c>
      <c r="B1177" s="5">
        <f t="shared" si="345"/>
        <v>11</v>
      </c>
      <c r="C1177" s="5">
        <f t="shared" si="346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39"/>
        <v>44887</v>
      </c>
      <c r="L1177" s="5">
        <f t="shared" si="340"/>
        <v>11</v>
      </c>
      <c r="M1177" s="5">
        <f t="shared" si="341"/>
        <v>2022</v>
      </c>
      <c r="N1177" s="6">
        <v>10824</v>
      </c>
      <c r="P1177" s="6">
        <f t="shared" si="347"/>
        <v>10824</v>
      </c>
      <c r="Q1177" s="7">
        <f t="shared" si="348"/>
        <v>2137497.350000001</v>
      </c>
      <c r="R1177" s="5" t="s">
        <v>5</v>
      </c>
    </row>
    <row r="1178" spans="1:19" x14ac:dyDescent="0.35">
      <c r="A1178" s="102" t="s">
        <v>1079</v>
      </c>
      <c r="B1178" s="5">
        <f t="shared" si="345"/>
        <v>11</v>
      </c>
      <c r="C1178" s="5">
        <f t="shared" si="346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39"/>
        <v>44887</v>
      </c>
      <c r="L1178" s="5">
        <f t="shared" si="340"/>
        <v>11</v>
      </c>
      <c r="M1178" s="5">
        <f t="shared" si="341"/>
        <v>2022</v>
      </c>
      <c r="N1178" s="6">
        <v>3024</v>
      </c>
      <c r="P1178" s="6">
        <f t="shared" si="347"/>
        <v>3024</v>
      </c>
      <c r="Q1178" s="7">
        <f t="shared" si="348"/>
        <v>2140521.350000001</v>
      </c>
      <c r="R1178" s="5" t="s">
        <v>5</v>
      </c>
    </row>
    <row r="1179" spans="1:19" x14ac:dyDescent="0.35">
      <c r="A1179" s="102" t="s">
        <v>1079</v>
      </c>
      <c r="B1179" s="5">
        <f t="shared" si="345"/>
        <v>11</v>
      </c>
      <c r="C1179" s="5">
        <f t="shared" si="346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39"/>
        <v>44887</v>
      </c>
      <c r="L1179" s="5">
        <f t="shared" si="340"/>
        <v>11</v>
      </c>
      <c r="M1179" s="5">
        <f t="shared" si="341"/>
        <v>2022</v>
      </c>
      <c r="N1179" s="6">
        <v>1560</v>
      </c>
      <c r="P1179" s="6">
        <f t="shared" si="347"/>
        <v>1560</v>
      </c>
      <c r="Q1179" s="7">
        <f t="shared" si="348"/>
        <v>2142081.350000001</v>
      </c>
      <c r="R1179" s="5" t="s">
        <v>5</v>
      </c>
    </row>
    <row r="1180" spans="1:19" x14ac:dyDescent="0.35">
      <c r="A1180" s="102" t="s">
        <v>1079</v>
      </c>
      <c r="B1180" s="5">
        <f t="shared" si="345"/>
        <v>11</v>
      </c>
      <c r="C1180" s="5">
        <f t="shared" si="346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39"/>
        <v>44887</v>
      </c>
      <c r="L1180" s="5">
        <f t="shared" si="340"/>
        <v>11</v>
      </c>
      <c r="M1180" s="5">
        <f t="shared" si="341"/>
        <v>2022</v>
      </c>
      <c r="N1180" s="6">
        <v>375</v>
      </c>
      <c r="P1180" s="6">
        <f t="shared" si="347"/>
        <v>375</v>
      </c>
      <c r="Q1180" s="7">
        <f t="shared" si="348"/>
        <v>2142456.350000001</v>
      </c>
      <c r="R1180" s="5" t="s">
        <v>5</v>
      </c>
    </row>
    <row r="1181" spans="1:19" x14ac:dyDescent="0.35">
      <c r="A1181" s="102" t="s">
        <v>1079</v>
      </c>
      <c r="B1181" s="5">
        <f t="shared" si="345"/>
        <v>11</v>
      </c>
      <c r="C1181" s="5">
        <f t="shared" si="346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39"/>
        <v>44887</v>
      </c>
      <c r="L1181" s="5">
        <f t="shared" si="340"/>
        <v>11</v>
      </c>
      <c r="M1181" s="5">
        <f t="shared" si="341"/>
        <v>2022</v>
      </c>
      <c r="N1181" s="6">
        <v>1000</v>
      </c>
      <c r="P1181" s="6">
        <f t="shared" si="347"/>
        <v>1000</v>
      </c>
      <c r="Q1181" s="7">
        <f t="shared" si="348"/>
        <v>2143456.350000001</v>
      </c>
      <c r="R1181" s="5" t="s">
        <v>5</v>
      </c>
    </row>
    <row r="1182" spans="1:19" x14ac:dyDescent="0.35">
      <c r="A1182" s="102" t="s">
        <v>1079</v>
      </c>
      <c r="B1182" s="5">
        <f t="shared" si="345"/>
        <v>11</v>
      </c>
      <c r="C1182" s="5">
        <f t="shared" si="346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39"/>
        <v>44887</v>
      </c>
      <c r="L1182" s="5">
        <f t="shared" si="340"/>
        <v>11</v>
      </c>
      <c r="M1182" s="5">
        <f t="shared" si="341"/>
        <v>2022</v>
      </c>
      <c r="N1182" s="6">
        <v>453.59999999999997</v>
      </c>
      <c r="P1182" s="6">
        <f t="shared" si="347"/>
        <v>453.59999999999997</v>
      </c>
      <c r="Q1182" s="7">
        <f t="shared" si="348"/>
        <v>2143909.9500000011</v>
      </c>
      <c r="R1182" s="5" t="s">
        <v>5</v>
      </c>
    </row>
    <row r="1183" spans="1:19" x14ac:dyDescent="0.35">
      <c r="A1183" s="4">
        <v>44894</v>
      </c>
      <c r="B1183" s="5">
        <f t="shared" ref="B1183:B1193" si="351">MONTH(A1183)</f>
        <v>11</v>
      </c>
      <c r="C1183" s="5">
        <f t="shared" ref="C1183:C1193" si="352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53">A1183+J1183</f>
        <v>44939</v>
      </c>
      <c r="L1183" s="5">
        <f t="shared" ref="L1183:L1196" si="354">MONTH(K1183)</f>
        <v>1</v>
      </c>
      <c r="M1183" s="5">
        <f t="shared" ref="M1183:M1196" si="355">YEAR(K1183)</f>
        <v>2023</v>
      </c>
      <c r="N1183" s="6">
        <v>5808</v>
      </c>
      <c r="O1183" s="6">
        <f>-N1183</f>
        <v>-5808</v>
      </c>
      <c r="P1183" s="6">
        <f t="shared" si="347"/>
        <v>0</v>
      </c>
      <c r="Q1183" s="7">
        <f t="shared" si="348"/>
        <v>2149717.9500000011</v>
      </c>
      <c r="R1183" s="5" t="s">
        <v>91</v>
      </c>
      <c r="S1183" s="1" t="s">
        <v>1233</v>
      </c>
    </row>
    <row r="1184" spans="1:19" x14ac:dyDescent="0.35">
      <c r="A1184" s="4">
        <v>44894</v>
      </c>
      <c r="B1184" s="5">
        <f t="shared" si="351"/>
        <v>11</v>
      </c>
      <c r="C1184" s="5">
        <f t="shared" si="352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53"/>
        <v>44939</v>
      </c>
      <c r="L1184" s="5">
        <f t="shared" si="354"/>
        <v>1</v>
      </c>
      <c r="M1184" s="5">
        <f t="shared" si="355"/>
        <v>2023</v>
      </c>
      <c r="N1184" s="6">
        <v>306</v>
      </c>
      <c r="O1184" s="6">
        <f>-192-114</f>
        <v>-306</v>
      </c>
      <c r="P1184" s="6">
        <f t="shared" si="347"/>
        <v>0</v>
      </c>
      <c r="Q1184" s="7">
        <f t="shared" si="348"/>
        <v>2150023.9500000011</v>
      </c>
      <c r="R1184" s="5" t="s">
        <v>91</v>
      </c>
      <c r="S1184" s="1" t="s">
        <v>1300</v>
      </c>
    </row>
    <row r="1185" spans="1:19" x14ac:dyDescent="0.35">
      <c r="A1185" s="4">
        <v>44894</v>
      </c>
      <c r="B1185" s="5">
        <f t="shared" si="351"/>
        <v>11</v>
      </c>
      <c r="C1185" s="5">
        <f t="shared" si="352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53"/>
        <v>44939</v>
      </c>
      <c r="L1185" s="5">
        <f t="shared" si="354"/>
        <v>1</v>
      </c>
      <c r="M1185" s="5">
        <f t="shared" si="355"/>
        <v>2023</v>
      </c>
      <c r="N1185" s="6">
        <v>325</v>
      </c>
      <c r="O1185" s="6">
        <f>-N1185</f>
        <v>-325</v>
      </c>
      <c r="P1185" s="6">
        <f t="shared" si="347"/>
        <v>0</v>
      </c>
      <c r="Q1185" s="7">
        <f t="shared" si="348"/>
        <v>2150348.9500000011</v>
      </c>
      <c r="R1185" s="5" t="s">
        <v>91</v>
      </c>
      <c r="S1185" s="1" t="s">
        <v>1301</v>
      </c>
    </row>
    <row r="1186" spans="1:19" x14ac:dyDescent="0.35">
      <c r="A1186" s="4">
        <v>44894</v>
      </c>
      <c r="B1186" s="5">
        <f t="shared" si="351"/>
        <v>11</v>
      </c>
      <c r="C1186" s="5">
        <f t="shared" si="352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53"/>
        <v>44939</v>
      </c>
      <c r="L1186" s="5">
        <f t="shared" si="354"/>
        <v>1</v>
      </c>
      <c r="M1186" s="5">
        <f t="shared" si="355"/>
        <v>2023</v>
      </c>
      <c r="N1186" s="6">
        <v>630</v>
      </c>
      <c r="O1186" s="6">
        <f>-N1186</f>
        <v>-630</v>
      </c>
      <c r="P1186" s="6">
        <f t="shared" si="347"/>
        <v>0</v>
      </c>
      <c r="Q1186" s="7">
        <f t="shared" si="348"/>
        <v>2150978.9500000011</v>
      </c>
      <c r="R1186" s="5" t="s">
        <v>91</v>
      </c>
      <c r="S1186" s="1" t="s">
        <v>1302</v>
      </c>
    </row>
    <row r="1187" spans="1:19" x14ac:dyDescent="0.35">
      <c r="A1187" s="4">
        <v>44894</v>
      </c>
      <c r="B1187" s="5">
        <f t="shared" si="351"/>
        <v>11</v>
      </c>
      <c r="C1187" s="5">
        <f t="shared" si="352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53"/>
        <v>44939</v>
      </c>
      <c r="L1187" s="5">
        <f t="shared" si="354"/>
        <v>1</v>
      </c>
      <c r="M1187" s="5">
        <f t="shared" si="355"/>
        <v>2023</v>
      </c>
      <c r="N1187" s="6">
        <v>150</v>
      </c>
      <c r="O1187" s="6">
        <f>-N1187</f>
        <v>-150</v>
      </c>
      <c r="P1187" s="6">
        <f t="shared" si="347"/>
        <v>0</v>
      </c>
      <c r="Q1187" s="7">
        <f t="shared" si="348"/>
        <v>2151128.9500000011</v>
      </c>
      <c r="R1187" s="5" t="s">
        <v>91</v>
      </c>
      <c r="S1187" s="1" t="s">
        <v>1303</v>
      </c>
    </row>
    <row r="1188" spans="1:19" x14ac:dyDescent="0.35">
      <c r="A1188" s="4">
        <v>44894</v>
      </c>
      <c r="B1188" s="5">
        <f t="shared" si="351"/>
        <v>11</v>
      </c>
      <c r="C1188" s="5">
        <f t="shared" si="352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53"/>
        <v>45014</v>
      </c>
      <c r="L1188" s="5">
        <f t="shared" si="354"/>
        <v>3</v>
      </c>
      <c r="M1188" s="5">
        <f t="shared" si="355"/>
        <v>2023</v>
      </c>
      <c r="N1188" s="6">
        <v>9020</v>
      </c>
      <c r="O1188" s="6">
        <f t="shared" ref="O1188:O1193" si="356">-N1188</f>
        <v>-9020</v>
      </c>
      <c r="P1188" s="6">
        <f t="shared" si="347"/>
        <v>0</v>
      </c>
      <c r="Q1188" s="7">
        <f t="shared" si="348"/>
        <v>2160148.9500000011</v>
      </c>
      <c r="R1188" s="5" t="s">
        <v>91</v>
      </c>
      <c r="S1188" s="1" t="s">
        <v>1309</v>
      </c>
    </row>
    <row r="1189" spans="1:19" x14ac:dyDescent="0.35">
      <c r="A1189" s="4">
        <v>44894</v>
      </c>
      <c r="B1189" s="5">
        <f t="shared" si="351"/>
        <v>11</v>
      </c>
      <c r="C1189" s="5">
        <f t="shared" si="352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53"/>
        <v>45014</v>
      </c>
      <c r="L1189" s="5">
        <f t="shared" si="354"/>
        <v>3</v>
      </c>
      <c r="M1189" s="5">
        <f t="shared" si="355"/>
        <v>2023</v>
      </c>
      <c r="N1189" s="6">
        <v>1245</v>
      </c>
      <c r="O1189" s="6">
        <f t="shared" si="356"/>
        <v>-1245</v>
      </c>
      <c r="P1189" s="6">
        <f t="shared" si="347"/>
        <v>0</v>
      </c>
      <c r="Q1189" s="7">
        <f t="shared" si="348"/>
        <v>2161393.9500000011</v>
      </c>
      <c r="R1189" s="5" t="s">
        <v>91</v>
      </c>
      <c r="S1189" s="1" t="s">
        <v>1309</v>
      </c>
    </row>
    <row r="1190" spans="1:19" x14ac:dyDescent="0.35">
      <c r="A1190" s="4">
        <v>44894</v>
      </c>
      <c r="B1190" s="5">
        <f t="shared" si="351"/>
        <v>11</v>
      </c>
      <c r="C1190" s="5">
        <f t="shared" si="352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53"/>
        <v>45014</v>
      </c>
      <c r="L1190" s="5">
        <f t="shared" si="354"/>
        <v>3</v>
      </c>
      <c r="M1190" s="5">
        <f t="shared" si="355"/>
        <v>2023</v>
      </c>
      <c r="N1190" s="6">
        <v>287.5</v>
      </c>
      <c r="O1190" s="6">
        <f t="shared" si="356"/>
        <v>-287.5</v>
      </c>
      <c r="P1190" s="6">
        <f t="shared" si="347"/>
        <v>0</v>
      </c>
      <c r="Q1190" s="7">
        <f t="shared" si="348"/>
        <v>2161681.4500000011</v>
      </c>
      <c r="R1190" s="5" t="s">
        <v>91</v>
      </c>
      <c r="S1190" s="1" t="s">
        <v>1309</v>
      </c>
    </row>
    <row r="1191" spans="1:19" x14ac:dyDescent="0.35">
      <c r="A1191" s="4">
        <v>44894</v>
      </c>
      <c r="B1191" s="5">
        <f t="shared" si="351"/>
        <v>11</v>
      </c>
      <c r="C1191" s="5">
        <f t="shared" si="352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53"/>
        <v>45014</v>
      </c>
      <c r="L1191" s="5">
        <f t="shared" si="354"/>
        <v>3</v>
      </c>
      <c r="M1191" s="5">
        <f t="shared" si="355"/>
        <v>2023</v>
      </c>
      <c r="N1191" s="6">
        <v>420</v>
      </c>
      <c r="O1191" s="6">
        <f t="shared" si="356"/>
        <v>-420</v>
      </c>
      <c r="P1191" s="6">
        <f t="shared" si="347"/>
        <v>0</v>
      </c>
      <c r="Q1191" s="7">
        <f t="shared" si="348"/>
        <v>2162101.4500000011</v>
      </c>
      <c r="R1191" s="5" t="s">
        <v>91</v>
      </c>
      <c r="S1191" s="1" t="s">
        <v>1309</v>
      </c>
    </row>
    <row r="1192" spans="1:19" x14ac:dyDescent="0.35">
      <c r="A1192" s="4">
        <v>44894</v>
      </c>
      <c r="B1192" s="5">
        <f t="shared" si="351"/>
        <v>11</v>
      </c>
      <c r="C1192" s="5">
        <f t="shared" si="352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53"/>
        <v>45014</v>
      </c>
      <c r="L1192" s="5">
        <f t="shared" si="354"/>
        <v>3</v>
      </c>
      <c r="M1192" s="5">
        <f t="shared" si="355"/>
        <v>2023</v>
      </c>
      <c r="N1192" s="6">
        <v>200</v>
      </c>
      <c r="O1192" s="6">
        <f t="shared" si="356"/>
        <v>-200</v>
      </c>
      <c r="P1192" s="6">
        <f t="shared" si="347"/>
        <v>0</v>
      </c>
      <c r="Q1192" s="7">
        <f t="shared" si="348"/>
        <v>2162301.4500000011</v>
      </c>
      <c r="R1192" s="5" t="s">
        <v>91</v>
      </c>
      <c r="S1192" s="1" t="s">
        <v>1309</v>
      </c>
    </row>
    <row r="1193" spans="1:19" x14ac:dyDescent="0.35">
      <c r="A1193" s="4">
        <v>44894</v>
      </c>
      <c r="B1193" s="5">
        <f t="shared" si="351"/>
        <v>11</v>
      </c>
      <c r="C1193" s="5">
        <f t="shared" si="352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53"/>
        <v>45014</v>
      </c>
      <c r="L1193" s="5">
        <f t="shared" si="354"/>
        <v>3</v>
      </c>
      <c r="M1193" s="5">
        <f t="shared" si="355"/>
        <v>2023</v>
      </c>
      <c r="N1193" s="6">
        <v>238</v>
      </c>
      <c r="O1193" s="6">
        <f t="shared" si="356"/>
        <v>-238</v>
      </c>
      <c r="P1193" s="6">
        <f t="shared" si="347"/>
        <v>0</v>
      </c>
      <c r="Q1193" s="7">
        <f t="shared" si="348"/>
        <v>2162539.4500000011</v>
      </c>
      <c r="R1193" s="5" t="s">
        <v>91</v>
      </c>
      <c r="S1193" s="1" t="s">
        <v>1309</v>
      </c>
    </row>
    <row r="1194" spans="1:19" x14ac:dyDescent="0.35">
      <c r="A1194" s="4">
        <v>44895</v>
      </c>
      <c r="B1194" s="5">
        <f t="shared" ref="B1194:B1197" si="357">MONTH(A1194)</f>
        <v>11</v>
      </c>
      <c r="C1194" s="5">
        <f t="shared" ref="C1194:C1197" si="358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53"/>
        <v>44895</v>
      </c>
      <c r="L1194" s="5">
        <f t="shared" si="354"/>
        <v>11</v>
      </c>
      <c r="M1194" s="5">
        <f t="shared" si="355"/>
        <v>2022</v>
      </c>
      <c r="N1194" s="6">
        <v>260</v>
      </c>
      <c r="O1194" s="6">
        <f>-N1194</f>
        <v>-260</v>
      </c>
      <c r="P1194" s="6">
        <f t="shared" si="347"/>
        <v>0</v>
      </c>
      <c r="Q1194" s="7">
        <f t="shared" si="348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57"/>
        <v>11</v>
      </c>
      <c r="C1195" s="5">
        <f t="shared" si="358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53"/>
        <v>44895</v>
      </c>
      <c r="L1195" s="5">
        <f t="shared" si="354"/>
        <v>11</v>
      </c>
      <c r="M1195" s="5">
        <f t="shared" si="355"/>
        <v>2022</v>
      </c>
      <c r="N1195" s="6">
        <v>260</v>
      </c>
      <c r="O1195" s="6">
        <f>-N1195</f>
        <v>-260</v>
      </c>
      <c r="P1195" s="6">
        <f t="shared" si="347"/>
        <v>0</v>
      </c>
      <c r="Q1195" s="7">
        <f t="shared" si="348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57"/>
        <v>11</v>
      </c>
      <c r="C1196" s="5">
        <f t="shared" si="358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53"/>
        <v>44895</v>
      </c>
      <c r="L1196" s="5">
        <f t="shared" si="354"/>
        <v>11</v>
      </c>
      <c r="M1196" s="5">
        <f t="shared" si="355"/>
        <v>2022</v>
      </c>
      <c r="N1196" s="6">
        <v>115</v>
      </c>
      <c r="O1196" s="6">
        <f>-N1196</f>
        <v>-115</v>
      </c>
      <c r="P1196" s="6">
        <f t="shared" si="347"/>
        <v>0</v>
      </c>
      <c r="Q1196" s="7">
        <f t="shared" si="348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57"/>
        <v>12</v>
      </c>
      <c r="C1197" s="5">
        <f t="shared" si="358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59">A1197+J1197</f>
        <v>44896</v>
      </c>
      <c r="L1197" s="5">
        <f t="shared" ref="L1197" si="360">MONTH(K1197)</f>
        <v>12</v>
      </c>
      <c r="M1197" s="5">
        <f t="shared" ref="M1197" si="361">YEAR(K1197)</f>
        <v>2022</v>
      </c>
      <c r="N1197" s="6">
        <v>60</v>
      </c>
      <c r="O1197" s="6">
        <f>-N1197</f>
        <v>-60</v>
      </c>
      <c r="P1197" s="6">
        <f t="shared" si="347"/>
        <v>0</v>
      </c>
      <c r="Q1197" s="7">
        <f t="shared" si="348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62">MONTH(A1198)</f>
        <v>12</v>
      </c>
      <c r="C1198" s="5">
        <f t="shared" ref="C1198:C1210" si="363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64">A1198+J1198</f>
        <v>44896</v>
      </c>
      <c r="L1198" s="5">
        <f t="shared" ref="L1198:L1202" si="365">MONTH(K1198)</f>
        <v>12</v>
      </c>
      <c r="M1198" s="5">
        <f t="shared" ref="M1198:M1202" si="366">YEAR(K1198)</f>
        <v>2022</v>
      </c>
      <c r="N1198" s="6">
        <v>855</v>
      </c>
      <c r="O1198" s="6">
        <f t="shared" ref="O1198" si="367">-N1198</f>
        <v>-855</v>
      </c>
      <c r="P1198" s="6">
        <f t="shared" si="347"/>
        <v>0</v>
      </c>
      <c r="Q1198" s="7">
        <f t="shared" si="348"/>
        <v>2164089.4500000011</v>
      </c>
      <c r="R1198" s="5" t="s">
        <v>5</v>
      </c>
      <c r="S1198" s="1" t="s">
        <v>1224</v>
      </c>
    </row>
    <row r="1199" spans="1:19" x14ac:dyDescent="0.35">
      <c r="A1199" s="4">
        <v>44897</v>
      </c>
      <c r="B1199" s="5">
        <f t="shared" si="362"/>
        <v>12</v>
      </c>
      <c r="C1199" s="5">
        <f t="shared" si="363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64"/>
        <v>44897</v>
      </c>
      <c r="L1199" s="5">
        <f t="shared" si="365"/>
        <v>12</v>
      </c>
      <c r="M1199" s="5">
        <f t="shared" si="366"/>
        <v>2022</v>
      </c>
      <c r="N1199" s="6">
        <v>3608</v>
      </c>
      <c r="P1199" s="6">
        <f t="shared" si="347"/>
        <v>3608</v>
      </c>
      <c r="Q1199" s="7">
        <f t="shared" si="348"/>
        <v>2167697.4500000011</v>
      </c>
      <c r="R1199" s="5" t="s">
        <v>5</v>
      </c>
    </row>
    <row r="1200" spans="1:19" x14ac:dyDescent="0.35">
      <c r="A1200" s="4">
        <v>44897</v>
      </c>
      <c r="B1200" s="5">
        <f t="shared" si="362"/>
        <v>12</v>
      </c>
      <c r="C1200" s="5">
        <f t="shared" si="363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64"/>
        <v>44897</v>
      </c>
      <c r="L1200" s="5">
        <f t="shared" si="365"/>
        <v>12</v>
      </c>
      <c r="M1200" s="5">
        <f t="shared" si="366"/>
        <v>2022</v>
      </c>
      <c r="N1200" s="6">
        <v>756</v>
      </c>
      <c r="P1200" s="6">
        <f t="shared" si="347"/>
        <v>756</v>
      </c>
      <c r="Q1200" s="7">
        <f t="shared" si="348"/>
        <v>2168453.4500000011</v>
      </c>
      <c r="R1200" s="5" t="s">
        <v>5</v>
      </c>
    </row>
    <row r="1201" spans="1:19" x14ac:dyDescent="0.35">
      <c r="A1201" s="4">
        <v>44897</v>
      </c>
      <c r="B1201" s="5">
        <f t="shared" si="362"/>
        <v>12</v>
      </c>
      <c r="C1201" s="5">
        <f t="shared" si="363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64"/>
        <v>44897</v>
      </c>
      <c r="L1201" s="5">
        <f t="shared" si="365"/>
        <v>12</v>
      </c>
      <c r="M1201" s="5">
        <f t="shared" si="366"/>
        <v>2022</v>
      </c>
      <c r="N1201" s="6">
        <v>125</v>
      </c>
      <c r="P1201" s="6">
        <f t="shared" si="347"/>
        <v>125</v>
      </c>
      <c r="Q1201" s="7">
        <f t="shared" si="348"/>
        <v>2168578.4500000011</v>
      </c>
      <c r="R1201" s="5" t="s">
        <v>5</v>
      </c>
    </row>
    <row r="1202" spans="1:19" x14ac:dyDescent="0.35">
      <c r="A1202" s="4">
        <v>44897</v>
      </c>
      <c r="B1202" s="5">
        <f t="shared" si="362"/>
        <v>12</v>
      </c>
      <c r="C1202" s="5">
        <f t="shared" si="363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64"/>
        <v>44897</v>
      </c>
      <c r="L1202" s="5">
        <f t="shared" si="365"/>
        <v>12</v>
      </c>
      <c r="M1202" s="5">
        <f t="shared" si="366"/>
        <v>2022</v>
      </c>
      <c r="N1202" s="6">
        <v>1804</v>
      </c>
      <c r="P1202" s="6">
        <f t="shared" si="347"/>
        <v>1804</v>
      </c>
      <c r="Q1202" s="7">
        <f t="shared" si="348"/>
        <v>2170382.4500000011</v>
      </c>
      <c r="R1202" s="5" t="s">
        <v>5</v>
      </c>
    </row>
    <row r="1203" spans="1:19" x14ac:dyDescent="0.35">
      <c r="A1203" s="4">
        <v>44897</v>
      </c>
      <c r="B1203" s="5">
        <f t="shared" si="362"/>
        <v>12</v>
      </c>
      <c r="C1203" s="5">
        <f t="shared" si="363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68">A1203+J1203</f>
        <v>44897</v>
      </c>
      <c r="L1203" s="5">
        <f t="shared" ref="L1203:L1206" si="369">MONTH(K1203)</f>
        <v>12</v>
      </c>
      <c r="M1203" s="5">
        <f t="shared" ref="M1203:M1206" si="370">YEAR(K1203)</f>
        <v>2022</v>
      </c>
      <c r="N1203" s="6">
        <v>756</v>
      </c>
      <c r="P1203" s="6">
        <f t="shared" si="347"/>
        <v>756</v>
      </c>
      <c r="Q1203" s="7">
        <f t="shared" si="348"/>
        <v>2171138.4500000011</v>
      </c>
      <c r="R1203" s="5" t="s">
        <v>5</v>
      </c>
    </row>
    <row r="1204" spans="1:19" x14ac:dyDescent="0.35">
      <c r="A1204" s="4">
        <v>44897</v>
      </c>
      <c r="B1204" s="5">
        <f t="shared" si="362"/>
        <v>12</v>
      </c>
      <c r="C1204" s="5">
        <f t="shared" si="363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68"/>
        <v>44897</v>
      </c>
      <c r="L1204" s="5">
        <f t="shared" si="369"/>
        <v>12</v>
      </c>
      <c r="M1204" s="5">
        <f t="shared" si="370"/>
        <v>2022</v>
      </c>
      <c r="N1204" s="6">
        <v>292.5</v>
      </c>
      <c r="P1204" s="6">
        <f t="shared" si="347"/>
        <v>292.5</v>
      </c>
      <c r="Q1204" s="7">
        <f t="shared" si="348"/>
        <v>2171430.9500000011</v>
      </c>
      <c r="R1204" s="5" t="s">
        <v>5</v>
      </c>
    </row>
    <row r="1205" spans="1:19" x14ac:dyDescent="0.35">
      <c r="A1205" s="4">
        <v>44897</v>
      </c>
      <c r="B1205" s="5">
        <f t="shared" si="362"/>
        <v>12</v>
      </c>
      <c r="C1205" s="5">
        <f t="shared" si="363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68"/>
        <v>44897</v>
      </c>
      <c r="L1205" s="5">
        <f t="shared" si="369"/>
        <v>12</v>
      </c>
      <c r="M1205" s="5">
        <f t="shared" si="370"/>
        <v>2022</v>
      </c>
      <c r="N1205" s="6">
        <v>62.5</v>
      </c>
      <c r="P1205" s="6">
        <f t="shared" si="347"/>
        <v>62.5</v>
      </c>
      <c r="Q1205" s="7">
        <f t="shared" si="348"/>
        <v>2171493.4500000011</v>
      </c>
      <c r="R1205" s="5" t="s">
        <v>5</v>
      </c>
    </row>
    <row r="1206" spans="1:19" x14ac:dyDescent="0.35">
      <c r="A1206" s="4">
        <v>44897</v>
      </c>
      <c r="B1206" s="5">
        <f t="shared" si="362"/>
        <v>12</v>
      </c>
      <c r="C1206" s="5">
        <f t="shared" si="363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68"/>
        <v>44897</v>
      </c>
      <c r="L1206" s="5">
        <f t="shared" si="369"/>
        <v>12</v>
      </c>
      <c r="M1206" s="5">
        <f t="shared" si="370"/>
        <v>2022</v>
      </c>
      <c r="N1206" s="6">
        <v>1000</v>
      </c>
      <c r="P1206" s="6">
        <f t="shared" si="347"/>
        <v>1000</v>
      </c>
      <c r="Q1206" s="7">
        <f t="shared" si="348"/>
        <v>2172493.4500000011</v>
      </c>
      <c r="R1206" s="5" t="s">
        <v>5</v>
      </c>
    </row>
    <row r="1207" spans="1:19" x14ac:dyDescent="0.35">
      <c r="A1207" s="4">
        <v>44898</v>
      </c>
      <c r="B1207" s="5">
        <f t="shared" si="362"/>
        <v>12</v>
      </c>
      <c r="C1207" s="5">
        <f t="shared" si="363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71">A1207+J1207</f>
        <v>44958</v>
      </c>
      <c r="L1207" s="5">
        <f t="shared" ref="L1207:L1210" si="372">MONTH(K1207)</f>
        <v>2</v>
      </c>
      <c r="M1207" s="5">
        <f t="shared" ref="M1207:M1210" si="373">YEAR(K1207)</f>
        <v>2023</v>
      </c>
      <c r="N1207" s="6">
        <v>1804</v>
      </c>
      <c r="P1207" s="6">
        <f t="shared" si="347"/>
        <v>1804</v>
      </c>
      <c r="Q1207" s="7">
        <f t="shared" si="348"/>
        <v>2174297.4500000011</v>
      </c>
      <c r="R1207" s="5" t="s">
        <v>91</v>
      </c>
    </row>
    <row r="1208" spans="1:19" x14ac:dyDescent="0.35">
      <c r="A1208" s="4">
        <v>44898</v>
      </c>
      <c r="B1208" s="5">
        <f t="shared" si="362"/>
        <v>12</v>
      </c>
      <c r="C1208" s="5">
        <f t="shared" si="363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71"/>
        <v>44958</v>
      </c>
      <c r="L1208" s="5">
        <f t="shared" si="372"/>
        <v>2</v>
      </c>
      <c r="M1208" s="5">
        <f t="shared" si="373"/>
        <v>2023</v>
      </c>
      <c r="N1208" s="6">
        <v>1804</v>
      </c>
      <c r="P1208" s="6">
        <f t="shared" si="347"/>
        <v>1804</v>
      </c>
      <c r="Q1208" s="7">
        <f t="shared" si="348"/>
        <v>2176101.4500000011</v>
      </c>
      <c r="R1208" s="5" t="s">
        <v>91</v>
      </c>
    </row>
    <row r="1209" spans="1:19" x14ac:dyDescent="0.35">
      <c r="A1209" s="4">
        <v>44898</v>
      </c>
      <c r="B1209" s="5">
        <f t="shared" si="362"/>
        <v>12</v>
      </c>
      <c r="C1209" s="5">
        <f t="shared" si="363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71"/>
        <v>44958</v>
      </c>
      <c r="L1209" s="5">
        <f t="shared" si="372"/>
        <v>2</v>
      </c>
      <c r="M1209" s="5">
        <f t="shared" si="373"/>
        <v>2023</v>
      </c>
      <c r="N1209" s="6">
        <v>874.8</v>
      </c>
      <c r="P1209" s="6">
        <f t="shared" si="347"/>
        <v>874.8</v>
      </c>
      <c r="Q1209" s="7">
        <f t="shared" si="348"/>
        <v>2176976.2500000009</v>
      </c>
      <c r="R1209" s="5" t="s">
        <v>91</v>
      </c>
    </row>
    <row r="1210" spans="1:19" x14ac:dyDescent="0.35">
      <c r="A1210" s="4">
        <v>44898</v>
      </c>
      <c r="B1210" s="5">
        <f t="shared" si="362"/>
        <v>12</v>
      </c>
      <c r="C1210" s="5">
        <f t="shared" si="363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71"/>
        <v>44958</v>
      </c>
      <c r="L1210" s="5">
        <f t="shared" si="372"/>
        <v>2</v>
      </c>
      <c r="M1210" s="5">
        <f t="shared" si="373"/>
        <v>2023</v>
      </c>
      <c r="N1210" s="6">
        <v>150</v>
      </c>
      <c r="P1210" s="6">
        <f t="shared" si="347"/>
        <v>150</v>
      </c>
      <c r="Q1210" s="7">
        <f t="shared" si="348"/>
        <v>2177126.2500000009</v>
      </c>
      <c r="R1210" s="5" t="s">
        <v>91</v>
      </c>
    </row>
    <row r="1211" spans="1:19" x14ac:dyDescent="0.35">
      <c r="A1211" s="4">
        <v>44898</v>
      </c>
      <c r="B1211" s="5">
        <f t="shared" ref="B1211:B1220" si="374">MONTH(A1211)</f>
        <v>12</v>
      </c>
      <c r="C1211" s="5">
        <f t="shared" ref="C1211:C1220" si="375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76">A1211+J1211</f>
        <v>44898</v>
      </c>
      <c r="L1211" s="5">
        <f t="shared" ref="L1211:L1214" si="377">MONTH(K1211)</f>
        <v>12</v>
      </c>
      <c r="M1211" s="5">
        <f t="shared" ref="M1211:M1214" si="378">YEAR(K1211)</f>
        <v>2022</v>
      </c>
      <c r="N1211" s="6">
        <v>5412</v>
      </c>
      <c r="P1211" s="6">
        <f t="shared" si="347"/>
        <v>5412</v>
      </c>
      <c r="Q1211" s="7">
        <f t="shared" si="348"/>
        <v>2182538.2500000009</v>
      </c>
      <c r="R1211" s="5" t="s">
        <v>5</v>
      </c>
    </row>
    <row r="1212" spans="1:19" x14ac:dyDescent="0.35">
      <c r="A1212" s="4">
        <v>44898</v>
      </c>
      <c r="B1212" s="5">
        <f t="shared" si="374"/>
        <v>12</v>
      </c>
      <c r="C1212" s="5">
        <f t="shared" si="375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76"/>
        <v>44898</v>
      </c>
      <c r="L1212" s="5">
        <f t="shared" si="377"/>
        <v>12</v>
      </c>
      <c r="M1212" s="5">
        <f t="shared" si="378"/>
        <v>2022</v>
      </c>
      <c r="N1212" s="6">
        <v>756</v>
      </c>
      <c r="P1212" s="6">
        <f t="shared" si="347"/>
        <v>756</v>
      </c>
      <c r="Q1212" s="7">
        <f t="shared" si="348"/>
        <v>2183294.2500000009</v>
      </c>
      <c r="R1212" s="5" t="s">
        <v>5</v>
      </c>
    </row>
    <row r="1213" spans="1:19" x14ac:dyDescent="0.35">
      <c r="A1213" s="4">
        <v>44898</v>
      </c>
      <c r="B1213" s="5">
        <f t="shared" si="374"/>
        <v>12</v>
      </c>
      <c r="C1213" s="5">
        <f t="shared" si="375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76"/>
        <v>44898</v>
      </c>
      <c r="L1213" s="5">
        <f t="shared" si="377"/>
        <v>12</v>
      </c>
      <c r="M1213" s="5">
        <f t="shared" si="378"/>
        <v>2022</v>
      </c>
      <c r="N1213" s="6">
        <v>1040</v>
      </c>
      <c r="P1213" s="6">
        <f t="shared" si="347"/>
        <v>1040</v>
      </c>
      <c r="Q1213" s="7">
        <f t="shared" si="348"/>
        <v>2184334.2500000009</v>
      </c>
      <c r="R1213" s="5" t="s">
        <v>5</v>
      </c>
    </row>
    <row r="1214" spans="1:19" x14ac:dyDescent="0.35">
      <c r="A1214" s="4">
        <v>44898</v>
      </c>
      <c r="B1214" s="5">
        <f t="shared" si="374"/>
        <v>12</v>
      </c>
      <c r="C1214" s="5">
        <f t="shared" si="375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76"/>
        <v>44898</v>
      </c>
      <c r="L1214" s="5">
        <f t="shared" si="377"/>
        <v>12</v>
      </c>
      <c r="M1214" s="5">
        <f t="shared" si="378"/>
        <v>2022</v>
      </c>
      <c r="N1214" s="6">
        <v>187.5</v>
      </c>
      <c r="P1214" s="6">
        <f t="shared" si="347"/>
        <v>187.5</v>
      </c>
      <c r="Q1214" s="7">
        <f t="shared" si="348"/>
        <v>2184521.7500000009</v>
      </c>
      <c r="R1214" s="5" t="s">
        <v>5</v>
      </c>
    </row>
    <row r="1215" spans="1:19" x14ac:dyDescent="0.35">
      <c r="A1215" s="4">
        <v>44900</v>
      </c>
      <c r="B1215" s="5">
        <f t="shared" si="374"/>
        <v>12</v>
      </c>
      <c r="C1215" s="5">
        <f t="shared" si="375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79">A1215+J1215</f>
        <v>44900</v>
      </c>
      <c r="L1215" s="5">
        <f t="shared" ref="L1215:L1223" si="380">MONTH(K1215)</f>
        <v>12</v>
      </c>
      <c r="M1215" s="5">
        <f t="shared" ref="M1215:M1223" si="381">YEAR(K1215)</f>
        <v>2022</v>
      </c>
      <c r="N1215" s="6">
        <v>45</v>
      </c>
      <c r="O1215" s="6">
        <f t="shared" ref="O1215:O1216" si="382">-N1215</f>
        <v>-45</v>
      </c>
      <c r="P1215" s="6">
        <f t="shared" ref="P1215:P1278" si="383">SUM(N1215+O1215)</f>
        <v>0</v>
      </c>
      <c r="Q1215" s="7">
        <f t="shared" ref="Q1215:Q1278" si="384">SUM(Q1214+N1215)</f>
        <v>2184566.7500000009</v>
      </c>
      <c r="R1215" s="5" t="s">
        <v>5</v>
      </c>
      <c r="S1215" s="1" t="s">
        <v>1160</v>
      </c>
    </row>
    <row r="1216" spans="1:19" x14ac:dyDescent="0.35">
      <c r="A1216" s="4">
        <v>44900</v>
      </c>
      <c r="B1216" s="5">
        <f t="shared" si="374"/>
        <v>12</v>
      </c>
      <c r="C1216" s="5">
        <f t="shared" si="375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79"/>
        <v>44900</v>
      </c>
      <c r="L1216" s="5">
        <f t="shared" si="380"/>
        <v>12</v>
      </c>
      <c r="M1216" s="5">
        <f t="shared" si="381"/>
        <v>2022</v>
      </c>
      <c r="N1216" s="6">
        <v>48</v>
      </c>
      <c r="O1216" s="6">
        <f t="shared" si="382"/>
        <v>-48</v>
      </c>
      <c r="P1216" s="6">
        <f t="shared" si="383"/>
        <v>0</v>
      </c>
      <c r="Q1216" s="7">
        <f t="shared" si="384"/>
        <v>2184614.7500000009</v>
      </c>
      <c r="R1216" s="5" t="s">
        <v>5</v>
      </c>
      <c r="S1216" s="1" t="s">
        <v>1160</v>
      </c>
    </row>
    <row r="1217" spans="1:19" x14ac:dyDescent="0.35">
      <c r="A1217" s="4">
        <v>44901</v>
      </c>
      <c r="B1217" s="5">
        <f t="shared" si="374"/>
        <v>12</v>
      </c>
      <c r="C1217" s="5">
        <f t="shared" si="375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79"/>
        <v>44901</v>
      </c>
      <c r="L1217" s="5">
        <f t="shared" si="380"/>
        <v>12</v>
      </c>
      <c r="M1217" s="5">
        <f t="shared" si="381"/>
        <v>2022</v>
      </c>
      <c r="N1217" s="6">
        <v>1936</v>
      </c>
      <c r="P1217" s="6">
        <f t="shared" si="383"/>
        <v>1936</v>
      </c>
      <c r="Q1217" s="7">
        <f t="shared" si="384"/>
        <v>2186550.7500000009</v>
      </c>
      <c r="R1217" s="5" t="s">
        <v>5</v>
      </c>
    </row>
    <row r="1218" spans="1:19" x14ac:dyDescent="0.35">
      <c r="A1218" s="4">
        <v>44901</v>
      </c>
      <c r="B1218" s="5">
        <f t="shared" si="374"/>
        <v>12</v>
      </c>
      <c r="C1218" s="5">
        <f t="shared" si="375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79"/>
        <v>44901</v>
      </c>
      <c r="L1218" s="5">
        <f t="shared" si="380"/>
        <v>12</v>
      </c>
      <c r="M1218" s="5">
        <f t="shared" si="381"/>
        <v>2022</v>
      </c>
      <c r="N1218" s="6">
        <v>801</v>
      </c>
      <c r="P1218" s="6">
        <f t="shared" si="383"/>
        <v>801</v>
      </c>
      <c r="Q1218" s="7">
        <f t="shared" si="384"/>
        <v>2187351.7500000009</v>
      </c>
      <c r="R1218" s="5" t="s">
        <v>5</v>
      </c>
    </row>
    <row r="1219" spans="1:19" x14ac:dyDescent="0.35">
      <c r="A1219" s="4">
        <v>44901</v>
      </c>
      <c r="B1219" s="5">
        <f t="shared" si="374"/>
        <v>12</v>
      </c>
      <c r="C1219" s="5">
        <f t="shared" si="375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79"/>
        <v>44901</v>
      </c>
      <c r="L1219" s="5">
        <f t="shared" si="380"/>
        <v>12</v>
      </c>
      <c r="M1219" s="5">
        <f t="shared" si="381"/>
        <v>2022</v>
      </c>
      <c r="N1219" s="6">
        <v>105</v>
      </c>
      <c r="P1219" s="6">
        <f t="shared" si="383"/>
        <v>105</v>
      </c>
      <c r="Q1219" s="7">
        <f t="shared" si="384"/>
        <v>2187456.7500000009</v>
      </c>
      <c r="R1219" s="5" t="s">
        <v>5</v>
      </c>
    </row>
    <row r="1220" spans="1:19" x14ac:dyDescent="0.35">
      <c r="A1220" s="4">
        <v>44901</v>
      </c>
      <c r="B1220" s="5">
        <f t="shared" si="374"/>
        <v>12</v>
      </c>
      <c r="C1220" s="5">
        <f t="shared" si="375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79"/>
        <v>44901</v>
      </c>
      <c r="L1220" s="5">
        <f t="shared" si="380"/>
        <v>12</v>
      </c>
      <c r="M1220" s="5">
        <f t="shared" si="381"/>
        <v>2022</v>
      </c>
      <c r="N1220" s="6">
        <v>225</v>
      </c>
      <c r="P1220" s="6">
        <f t="shared" si="383"/>
        <v>225</v>
      </c>
      <c r="Q1220" s="7">
        <f t="shared" si="384"/>
        <v>2187681.7500000009</v>
      </c>
      <c r="R1220" s="5" t="s">
        <v>5</v>
      </c>
    </row>
    <row r="1221" spans="1:19" x14ac:dyDescent="0.35">
      <c r="A1221" s="4">
        <v>44902</v>
      </c>
      <c r="B1221" s="5">
        <f t="shared" ref="B1221:B1241" si="385">MONTH(A1221)</f>
        <v>12</v>
      </c>
      <c r="C1221" s="5">
        <f t="shared" ref="C1221:C1241" si="386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79"/>
        <v>44902</v>
      </c>
      <c r="L1221" s="5">
        <f t="shared" si="380"/>
        <v>12</v>
      </c>
      <c r="M1221" s="5">
        <f t="shared" si="381"/>
        <v>2022</v>
      </c>
      <c r="N1221" s="6">
        <v>2024</v>
      </c>
      <c r="O1221" s="6">
        <f>-1500-524</f>
        <v>-2024</v>
      </c>
      <c r="P1221" s="6">
        <f t="shared" si="383"/>
        <v>0</v>
      </c>
      <c r="Q1221" s="7">
        <f t="shared" si="384"/>
        <v>2189705.7500000009</v>
      </c>
      <c r="R1221" s="5" t="s">
        <v>5</v>
      </c>
      <c r="S1221" s="1" t="s">
        <v>1311</v>
      </c>
    </row>
    <row r="1222" spans="1:19" x14ac:dyDescent="0.35">
      <c r="A1222" s="4">
        <v>44904</v>
      </c>
      <c r="B1222" s="5">
        <f t="shared" si="385"/>
        <v>12</v>
      </c>
      <c r="C1222" s="5">
        <f t="shared" si="386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79"/>
        <v>44904</v>
      </c>
      <c r="L1222" s="5">
        <f t="shared" si="380"/>
        <v>12</v>
      </c>
      <c r="M1222" s="5">
        <f t="shared" si="381"/>
        <v>2022</v>
      </c>
      <c r="N1222" s="6">
        <v>18040</v>
      </c>
      <c r="P1222" s="6">
        <f t="shared" si="383"/>
        <v>18040</v>
      </c>
      <c r="Q1222" s="7">
        <f t="shared" si="384"/>
        <v>2207745.7500000009</v>
      </c>
      <c r="R1222" s="5" t="s">
        <v>5</v>
      </c>
    </row>
    <row r="1223" spans="1:19" x14ac:dyDescent="0.35">
      <c r="A1223" s="4">
        <v>44904</v>
      </c>
      <c r="B1223" s="5">
        <f t="shared" si="385"/>
        <v>12</v>
      </c>
      <c r="C1223" s="5">
        <f t="shared" si="386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79"/>
        <v>44904</v>
      </c>
      <c r="L1223" s="5">
        <f t="shared" si="380"/>
        <v>12</v>
      </c>
      <c r="M1223" s="5">
        <f t="shared" si="381"/>
        <v>2022</v>
      </c>
      <c r="N1223" s="6">
        <v>9020</v>
      </c>
      <c r="P1223" s="6">
        <f t="shared" si="383"/>
        <v>9020</v>
      </c>
      <c r="Q1223" s="7">
        <f t="shared" si="384"/>
        <v>2216765.7500000009</v>
      </c>
      <c r="R1223" s="5" t="s">
        <v>5</v>
      </c>
    </row>
    <row r="1224" spans="1:19" x14ac:dyDescent="0.35">
      <c r="A1224" s="4">
        <v>44904</v>
      </c>
      <c r="B1224" s="5">
        <f t="shared" si="385"/>
        <v>12</v>
      </c>
      <c r="C1224" s="5">
        <f t="shared" si="386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87">A1224+J1224</f>
        <v>44904</v>
      </c>
      <c r="L1224" s="5">
        <f t="shared" ref="L1224:L1225" si="388">MONTH(K1224)</f>
        <v>12</v>
      </c>
      <c r="M1224" s="5">
        <f t="shared" ref="M1224:M1225" si="389">YEAR(K1224)</f>
        <v>2022</v>
      </c>
      <c r="N1224" s="6">
        <v>12852</v>
      </c>
      <c r="P1224" s="6">
        <f t="shared" si="383"/>
        <v>12852</v>
      </c>
      <c r="Q1224" s="7">
        <f t="shared" si="384"/>
        <v>2229617.7500000009</v>
      </c>
      <c r="R1224" s="5" t="s">
        <v>5</v>
      </c>
    </row>
    <row r="1225" spans="1:19" x14ac:dyDescent="0.35">
      <c r="A1225" s="4">
        <v>44904</v>
      </c>
      <c r="B1225" s="5">
        <f t="shared" si="385"/>
        <v>12</v>
      </c>
      <c r="C1225" s="5">
        <f t="shared" si="386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87"/>
        <v>44904</v>
      </c>
      <c r="L1225" s="5">
        <f t="shared" si="388"/>
        <v>12</v>
      </c>
      <c r="M1225" s="5">
        <f t="shared" si="389"/>
        <v>2022</v>
      </c>
      <c r="N1225" s="6">
        <v>585</v>
      </c>
      <c r="P1225" s="6">
        <f t="shared" si="383"/>
        <v>585</v>
      </c>
      <c r="Q1225" s="7">
        <f t="shared" si="384"/>
        <v>2230202.7500000009</v>
      </c>
      <c r="R1225" s="5" t="s">
        <v>5</v>
      </c>
    </row>
    <row r="1226" spans="1:19" x14ac:dyDescent="0.35">
      <c r="A1226" s="4">
        <v>44904</v>
      </c>
      <c r="B1226" s="5">
        <f t="shared" si="385"/>
        <v>12</v>
      </c>
      <c r="C1226" s="5">
        <f t="shared" si="386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87"/>
        <v>44904</v>
      </c>
      <c r="L1226" s="5">
        <f t="shared" ref="L1226:L1289" si="390">MONTH(K1226)</f>
        <v>12</v>
      </c>
      <c r="M1226" s="5">
        <f t="shared" ref="M1226:M1289" si="391">YEAR(K1226)</f>
        <v>2022</v>
      </c>
      <c r="N1226" s="6">
        <v>5200</v>
      </c>
      <c r="P1226" s="6">
        <f t="shared" si="383"/>
        <v>5200</v>
      </c>
      <c r="Q1226" s="7">
        <f t="shared" si="384"/>
        <v>2235402.7500000009</v>
      </c>
      <c r="R1226" s="5" t="s">
        <v>5</v>
      </c>
    </row>
    <row r="1227" spans="1:19" x14ac:dyDescent="0.35">
      <c r="A1227" s="4">
        <v>44904</v>
      </c>
      <c r="B1227" s="5">
        <f t="shared" si="385"/>
        <v>12</v>
      </c>
      <c r="C1227" s="5">
        <f t="shared" si="386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87"/>
        <v>44904</v>
      </c>
      <c r="L1227" s="5">
        <f t="shared" si="390"/>
        <v>12</v>
      </c>
      <c r="M1227" s="5">
        <f t="shared" si="391"/>
        <v>2022</v>
      </c>
      <c r="N1227" s="6">
        <v>937.5</v>
      </c>
      <c r="P1227" s="6">
        <f t="shared" si="383"/>
        <v>937.5</v>
      </c>
      <c r="Q1227" s="7">
        <f t="shared" si="384"/>
        <v>2236340.2500000009</v>
      </c>
      <c r="R1227" s="5" t="s">
        <v>5</v>
      </c>
    </row>
    <row r="1228" spans="1:19" x14ac:dyDescent="0.35">
      <c r="A1228" s="4">
        <v>44904</v>
      </c>
      <c r="B1228" s="5">
        <f t="shared" si="385"/>
        <v>12</v>
      </c>
      <c r="C1228" s="5">
        <f t="shared" si="386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87"/>
        <v>44904</v>
      </c>
      <c r="L1228" s="5">
        <f t="shared" si="390"/>
        <v>12</v>
      </c>
      <c r="M1228" s="5">
        <f t="shared" si="391"/>
        <v>2022</v>
      </c>
      <c r="N1228" s="6">
        <v>2000</v>
      </c>
      <c r="P1228" s="6">
        <f t="shared" si="383"/>
        <v>2000</v>
      </c>
      <c r="Q1228" s="7">
        <f t="shared" si="384"/>
        <v>2238340.2500000009</v>
      </c>
      <c r="R1228" s="5" t="s">
        <v>5</v>
      </c>
    </row>
    <row r="1229" spans="1:19" x14ac:dyDescent="0.35">
      <c r="A1229" s="4">
        <v>44904</v>
      </c>
      <c r="B1229" s="5">
        <f t="shared" si="385"/>
        <v>12</v>
      </c>
      <c r="C1229" s="5">
        <f t="shared" si="386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87"/>
        <v>44904</v>
      </c>
      <c r="L1229" s="5">
        <f t="shared" si="390"/>
        <v>12</v>
      </c>
      <c r="M1229" s="5">
        <f t="shared" si="391"/>
        <v>2022</v>
      </c>
      <c r="N1229" s="6">
        <v>453.59999999999997</v>
      </c>
      <c r="P1229" s="6">
        <f t="shared" si="383"/>
        <v>453.59999999999997</v>
      </c>
      <c r="Q1229" s="7">
        <f t="shared" si="384"/>
        <v>2238793.850000001</v>
      </c>
      <c r="R1229" s="5" t="s">
        <v>5</v>
      </c>
    </row>
    <row r="1230" spans="1:19" x14ac:dyDescent="0.35">
      <c r="A1230" s="4">
        <v>44908</v>
      </c>
      <c r="B1230" s="5">
        <f t="shared" si="385"/>
        <v>12</v>
      </c>
      <c r="C1230" s="5">
        <f t="shared" si="386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87"/>
        <v>44908</v>
      </c>
      <c r="L1230" s="5">
        <f t="shared" si="390"/>
        <v>12</v>
      </c>
      <c r="M1230" s="5">
        <f t="shared" si="391"/>
        <v>2022</v>
      </c>
      <c r="N1230" s="6">
        <v>1936</v>
      </c>
      <c r="P1230" s="6">
        <f t="shared" si="383"/>
        <v>1936</v>
      </c>
      <c r="Q1230" s="7">
        <f t="shared" si="384"/>
        <v>2240729.850000001</v>
      </c>
      <c r="R1230" s="5" t="s">
        <v>5</v>
      </c>
    </row>
    <row r="1231" spans="1:19" x14ac:dyDescent="0.35">
      <c r="A1231" s="4">
        <v>44908</v>
      </c>
      <c r="B1231" s="5">
        <f t="shared" si="385"/>
        <v>12</v>
      </c>
      <c r="C1231" s="5">
        <f t="shared" si="386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87"/>
        <v>44908</v>
      </c>
      <c r="L1231" s="5">
        <f t="shared" si="390"/>
        <v>12</v>
      </c>
      <c r="M1231" s="5">
        <f t="shared" si="391"/>
        <v>2022</v>
      </c>
      <c r="N1231" s="6">
        <v>801</v>
      </c>
      <c r="P1231" s="6">
        <f t="shared" si="383"/>
        <v>801</v>
      </c>
      <c r="Q1231" s="7">
        <f t="shared" si="384"/>
        <v>2241530.850000001</v>
      </c>
      <c r="R1231" s="5" t="s">
        <v>5</v>
      </c>
    </row>
    <row r="1232" spans="1:19" x14ac:dyDescent="0.35">
      <c r="A1232" s="4">
        <v>44908</v>
      </c>
      <c r="B1232" s="5">
        <f t="shared" si="385"/>
        <v>12</v>
      </c>
      <c r="C1232" s="5">
        <f t="shared" si="386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87"/>
        <v>44908</v>
      </c>
      <c r="L1232" s="5">
        <f t="shared" si="390"/>
        <v>12</v>
      </c>
      <c r="M1232" s="5">
        <f t="shared" si="391"/>
        <v>2022</v>
      </c>
      <c r="N1232" s="6">
        <v>105</v>
      </c>
      <c r="P1232" s="6">
        <f t="shared" si="383"/>
        <v>105</v>
      </c>
      <c r="Q1232" s="7">
        <f t="shared" si="384"/>
        <v>2241635.850000001</v>
      </c>
      <c r="R1232" s="5" t="s">
        <v>5</v>
      </c>
    </row>
    <row r="1233" spans="1:19" x14ac:dyDescent="0.35">
      <c r="A1233" s="4" t="s">
        <v>1133</v>
      </c>
      <c r="B1233" s="5">
        <f t="shared" si="385"/>
        <v>12</v>
      </c>
      <c r="C1233" s="5">
        <f t="shared" si="386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87"/>
        <v>44909</v>
      </c>
      <c r="L1233" s="5">
        <f t="shared" si="390"/>
        <v>12</v>
      </c>
      <c r="M1233" s="5">
        <f t="shared" si="391"/>
        <v>2022</v>
      </c>
      <c r="N1233" s="6">
        <v>1958</v>
      </c>
      <c r="O1233" s="6">
        <f t="shared" ref="O1233:O1234" si="392">-N1233</f>
        <v>-1958</v>
      </c>
      <c r="P1233" s="6">
        <f t="shared" si="383"/>
        <v>0</v>
      </c>
      <c r="Q1233" s="7">
        <f t="shared" si="384"/>
        <v>2243593.850000001</v>
      </c>
      <c r="R1233" s="5" t="s">
        <v>5</v>
      </c>
      <c r="S1233" s="1" t="s">
        <v>1155</v>
      </c>
    </row>
    <row r="1234" spans="1:19" x14ac:dyDescent="0.35">
      <c r="A1234" s="4" t="s">
        <v>1133</v>
      </c>
      <c r="B1234" s="5">
        <f t="shared" si="385"/>
        <v>12</v>
      </c>
      <c r="C1234" s="5">
        <f t="shared" si="386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87"/>
        <v>44909</v>
      </c>
      <c r="L1234" s="5">
        <f t="shared" si="390"/>
        <v>12</v>
      </c>
      <c r="M1234" s="5">
        <f t="shared" si="391"/>
        <v>2022</v>
      </c>
      <c r="N1234" s="6">
        <v>105</v>
      </c>
      <c r="O1234" s="6">
        <f t="shared" si="392"/>
        <v>-105</v>
      </c>
      <c r="P1234" s="6">
        <f t="shared" si="383"/>
        <v>0</v>
      </c>
      <c r="Q1234" s="7">
        <f t="shared" si="384"/>
        <v>2243698.850000001</v>
      </c>
      <c r="R1234" s="5" t="s">
        <v>5</v>
      </c>
      <c r="S1234" s="1" t="s">
        <v>1155</v>
      </c>
    </row>
    <row r="1235" spans="1:19" x14ac:dyDescent="0.35">
      <c r="A1235" s="4">
        <v>44917</v>
      </c>
      <c r="B1235" s="5">
        <f t="shared" si="385"/>
        <v>12</v>
      </c>
      <c r="C1235" s="5">
        <f t="shared" si="386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87"/>
        <v>44917</v>
      </c>
      <c r="L1235" s="5">
        <f t="shared" si="390"/>
        <v>12</v>
      </c>
      <c r="M1235" s="5">
        <f t="shared" si="391"/>
        <v>2022</v>
      </c>
      <c r="N1235" s="6">
        <v>16236</v>
      </c>
      <c r="P1235" s="6">
        <f t="shared" si="383"/>
        <v>16236</v>
      </c>
      <c r="Q1235" s="7">
        <f t="shared" si="384"/>
        <v>2259934.850000001</v>
      </c>
      <c r="R1235" s="5" t="s">
        <v>5</v>
      </c>
    </row>
    <row r="1236" spans="1:19" x14ac:dyDescent="0.35">
      <c r="A1236" s="4">
        <v>44917</v>
      </c>
      <c r="B1236" s="5">
        <f t="shared" si="385"/>
        <v>12</v>
      </c>
      <c r="C1236" s="5">
        <f t="shared" si="386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87"/>
        <v>44917</v>
      </c>
      <c r="L1236" s="5">
        <f t="shared" si="390"/>
        <v>12</v>
      </c>
      <c r="M1236" s="5">
        <f t="shared" si="391"/>
        <v>2022</v>
      </c>
      <c r="N1236" s="6">
        <v>10824</v>
      </c>
      <c r="P1236" s="6">
        <f t="shared" si="383"/>
        <v>10824</v>
      </c>
      <c r="Q1236" s="7">
        <f t="shared" si="384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85"/>
        <v>12</v>
      </c>
      <c r="C1237" s="5">
        <f t="shared" si="386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87"/>
        <v>44917</v>
      </c>
      <c r="L1237" s="5">
        <f t="shared" si="390"/>
        <v>12</v>
      </c>
      <c r="M1237" s="5">
        <f t="shared" si="391"/>
        <v>2022</v>
      </c>
      <c r="N1237" s="6">
        <v>10584</v>
      </c>
      <c r="P1237" s="6">
        <f t="shared" si="383"/>
        <v>10584</v>
      </c>
      <c r="Q1237" s="7">
        <f t="shared" si="384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85"/>
        <v>12</v>
      </c>
      <c r="C1238" s="5">
        <f t="shared" si="386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87"/>
        <v>44917</v>
      </c>
      <c r="L1238" s="5">
        <f t="shared" si="390"/>
        <v>12</v>
      </c>
      <c r="M1238" s="5">
        <f t="shared" si="391"/>
        <v>2022</v>
      </c>
      <c r="N1238" s="6">
        <v>5200</v>
      </c>
      <c r="P1238" s="6">
        <f t="shared" si="383"/>
        <v>5200</v>
      </c>
      <c r="Q1238" s="7">
        <f t="shared" si="384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85"/>
        <v>12</v>
      </c>
      <c r="C1239" s="5">
        <f t="shared" si="386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87"/>
        <v>44917</v>
      </c>
      <c r="L1239" s="5">
        <f t="shared" si="390"/>
        <v>12</v>
      </c>
      <c r="M1239" s="5">
        <f t="shared" si="391"/>
        <v>2022</v>
      </c>
      <c r="N1239" s="6">
        <v>937.5</v>
      </c>
      <c r="P1239" s="6">
        <f t="shared" si="383"/>
        <v>937.5</v>
      </c>
      <c r="Q1239" s="7">
        <f t="shared" si="384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85"/>
        <v>12</v>
      </c>
      <c r="C1240" s="5">
        <f t="shared" si="386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87"/>
        <v>44917</v>
      </c>
      <c r="L1240" s="5">
        <f t="shared" si="390"/>
        <v>12</v>
      </c>
      <c r="M1240" s="5">
        <f t="shared" si="391"/>
        <v>2022</v>
      </c>
      <c r="N1240" s="6">
        <v>3000</v>
      </c>
      <c r="P1240" s="6">
        <f t="shared" si="383"/>
        <v>3000</v>
      </c>
      <c r="Q1240" s="7">
        <f t="shared" si="384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85"/>
        <v>12</v>
      </c>
      <c r="C1241" s="5">
        <f t="shared" si="386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87"/>
        <v>44917</v>
      </c>
      <c r="L1241" s="5">
        <f t="shared" si="390"/>
        <v>12</v>
      </c>
      <c r="M1241" s="5">
        <f t="shared" si="391"/>
        <v>2022</v>
      </c>
      <c r="N1241" s="6">
        <v>840</v>
      </c>
      <c r="P1241" s="6">
        <f t="shared" si="383"/>
        <v>840</v>
      </c>
      <c r="Q1241" s="7">
        <f t="shared" si="384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393">MONTH(A1242)</f>
        <v>12</v>
      </c>
      <c r="C1242" s="5">
        <f t="shared" ref="C1242:C1254" si="394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87"/>
        <v>44917</v>
      </c>
      <c r="L1242" s="5">
        <f t="shared" si="390"/>
        <v>12</v>
      </c>
      <c r="M1242" s="5">
        <f t="shared" si="391"/>
        <v>2022</v>
      </c>
      <c r="N1242" s="6">
        <v>65</v>
      </c>
      <c r="P1242" s="6">
        <f t="shared" si="383"/>
        <v>65</v>
      </c>
      <c r="Q1242" s="7">
        <f t="shared" si="384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393"/>
        <v>12</v>
      </c>
      <c r="C1243" s="5">
        <f t="shared" si="394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87"/>
        <v>44915</v>
      </c>
      <c r="L1243" s="5">
        <f t="shared" si="390"/>
        <v>12</v>
      </c>
      <c r="M1243" s="5">
        <f t="shared" si="391"/>
        <v>2022</v>
      </c>
      <c r="N1243" s="6">
        <v>1892</v>
      </c>
      <c r="O1243" s="6">
        <f>-N1243</f>
        <v>-1892</v>
      </c>
      <c r="P1243" s="6">
        <f t="shared" si="383"/>
        <v>0</v>
      </c>
      <c r="Q1243" s="7">
        <f t="shared" si="384"/>
        <v>2293277.350000001</v>
      </c>
      <c r="R1243" s="5" t="s">
        <v>5</v>
      </c>
      <c r="S1243" s="1" t="s">
        <v>1154</v>
      </c>
    </row>
    <row r="1244" spans="1:19" x14ac:dyDescent="0.35">
      <c r="A1244" s="4">
        <v>44915</v>
      </c>
      <c r="B1244" s="5">
        <f t="shared" si="393"/>
        <v>12</v>
      </c>
      <c r="C1244" s="5">
        <f t="shared" si="394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87"/>
        <v>44915</v>
      </c>
      <c r="L1244" s="5">
        <f t="shared" si="390"/>
        <v>12</v>
      </c>
      <c r="M1244" s="5">
        <f t="shared" si="391"/>
        <v>2022</v>
      </c>
      <c r="N1244" s="6">
        <v>1020</v>
      </c>
      <c r="O1244" s="6">
        <f>-N1244</f>
        <v>-1020</v>
      </c>
      <c r="P1244" s="6">
        <f t="shared" si="383"/>
        <v>0</v>
      </c>
      <c r="Q1244" s="7">
        <f t="shared" si="384"/>
        <v>2294297.350000001</v>
      </c>
      <c r="R1244" s="5" t="s">
        <v>5</v>
      </c>
      <c r="S1244" s="1" t="s">
        <v>1154</v>
      </c>
    </row>
    <row r="1245" spans="1:19" x14ac:dyDescent="0.35">
      <c r="A1245" s="4">
        <v>44915</v>
      </c>
      <c r="B1245" s="5">
        <f t="shared" si="393"/>
        <v>12</v>
      </c>
      <c r="C1245" s="5">
        <f t="shared" si="394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87"/>
        <v>44915</v>
      </c>
      <c r="L1245" s="5">
        <f t="shared" si="390"/>
        <v>12</v>
      </c>
      <c r="M1245" s="5">
        <f t="shared" si="391"/>
        <v>2022</v>
      </c>
      <c r="N1245" s="6">
        <v>420</v>
      </c>
      <c r="O1245" s="6">
        <f>-N1245</f>
        <v>-420</v>
      </c>
      <c r="P1245" s="6">
        <f t="shared" si="383"/>
        <v>0</v>
      </c>
      <c r="Q1245" s="7">
        <f t="shared" si="384"/>
        <v>2294717.350000001</v>
      </c>
      <c r="R1245" s="5" t="s">
        <v>5</v>
      </c>
      <c r="S1245" s="1" t="s">
        <v>1154</v>
      </c>
    </row>
    <row r="1246" spans="1:19" x14ac:dyDescent="0.35">
      <c r="A1246" s="4">
        <v>44917</v>
      </c>
      <c r="B1246" s="5">
        <f t="shared" si="393"/>
        <v>12</v>
      </c>
      <c r="C1246" s="5">
        <f t="shared" si="394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87"/>
        <v>44917</v>
      </c>
      <c r="L1246" s="5">
        <f t="shared" si="390"/>
        <v>12</v>
      </c>
      <c r="M1246" s="5">
        <f t="shared" si="391"/>
        <v>2022</v>
      </c>
      <c r="N1246" s="6">
        <v>50</v>
      </c>
      <c r="O1246" s="6">
        <f t="shared" ref="O1246" si="395">-N1246</f>
        <v>-50</v>
      </c>
      <c r="P1246" s="6">
        <f t="shared" si="383"/>
        <v>0</v>
      </c>
      <c r="Q1246" s="7">
        <f t="shared" si="384"/>
        <v>2294767.350000001</v>
      </c>
      <c r="R1246" s="5" t="s">
        <v>5</v>
      </c>
      <c r="S1246" s="1" t="s">
        <v>1224</v>
      </c>
    </row>
    <row r="1247" spans="1:19" x14ac:dyDescent="0.35">
      <c r="A1247" s="4" t="s">
        <v>1143</v>
      </c>
      <c r="B1247" s="5">
        <f t="shared" si="393"/>
        <v>12</v>
      </c>
      <c r="C1247" s="5">
        <f t="shared" si="394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87"/>
        <v>44918</v>
      </c>
      <c r="L1247" s="5">
        <f t="shared" si="390"/>
        <v>12</v>
      </c>
      <c r="M1247" s="5">
        <f t="shared" si="391"/>
        <v>2022</v>
      </c>
      <c r="N1247" s="6">
        <v>3784</v>
      </c>
      <c r="O1247" s="6">
        <f>-1611.8-1500</f>
        <v>-3111.8</v>
      </c>
      <c r="P1247" s="6">
        <f t="shared" si="383"/>
        <v>672.19999999999982</v>
      </c>
      <c r="Q1247" s="7">
        <f t="shared" si="384"/>
        <v>2298551.350000001</v>
      </c>
      <c r="R1247" s="5" t="s">
        <v>5</v>
      </c>
      <c r="S1247" s="1" t="s">
        <v>1310</v>
      </c>
    </row>
    <row r="1248" spans="1:19" x14ac:dyDescent="0.35">
      <c r="A1248" s="4" t="s">
        <v>1143</v>
      </c>
      <c r="B1248" s="5">
        <f t="shared" si="393"/>
        <v>12</v>
      </c>
      <c r="C1248" s="5">
        <f t="shared" si="394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87"/>
        <v>44918</v>
      </c>
      <c r="L1248" s="5">
        <f t="shared" si="390"/>
        <v>12</v>
      </c>
      <c r="M1248" s="5">
        <f t="shared" si="391"/>
        <v>2022</v>
      </c>
      <c r="N1248" s="6">
        <v>939.6</v>
      </c>
      <c r="P1248" s="6">
        <f t="shared" si="383"/>
        <v>939.6</v>
      </c>
      <c r="Q1248" s="7">
        <f t="shared" si="384"/>
        <v>2299490.9500000011</v>
      </c>
      <c r="R1248" s="5" t="s">
        <v>5</v>
      </c>
    </row>
    <row r="1249" spans="1:19" x14ac:dyDescent="0.35">
      <c r="A1249" s="4" t="s">
        <v>1143</v>
      </c>
      <c r="B1249" s="5">
        <f t="shared" si="393"/>
        <v>12</v>
      </c>
      <c r="C1249" s="5">
        <f t="shared" si="394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87"/>
        <v>44918</v>
      </c>
      <c r="L1249" s="5">
        <f t="shared" si="390"/>
        <v>12</v>
      </c>
      <c r="M1249" s="5">
        <f t="shared" si="391"/>
        <v>2022</v>
      </c>
      <c r="N1249" s="6">
        <v>312.5</v>
      </c>
      <c r="P1249" s="6">
        <f t="shared" si="383"/>
        <v>312.5</v>
      </c>
      <c r="Q1249" s="7">
        <f t="shared" si="384"/>
        <v>2299803.4500000011</v>
      </c>
      <c r="R1249" s="5" t="s">
        <v>5</v>
      </c>
    </row>
    <row r="1250" spans="1:19" x14ac:dyDescent="0.35">
      <c r="A1250" s="4" t="s">
        <v>1143</v>
      </c>
      <c r="B1250" s="5">
        <f t="shared" si="393"/>
        <v>12</v>
      </c>
      <c r="C1250" s="5">
        <f t="shared" si="394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87"/>
        <v>44918</v>
      </c>
      <c r="L1250" s="5">
        <f t="shared" si="390"/>
        <v>12</v>
      </c>
      <c r="M1250" s="5">
        <f t="shared" si="391"/>
        <v>2022</v>
      </c>
      <c r="N1250" s="6">
        <v>210</v>
      </c>
      <c r="P1250" s="6">
        <f t="shared" si="383"/>
        <v>210</v>
      </c>
      <c r="Q1250" s="7">
        <f t="shared" si="384"/>
        <v>2300013.4500000011</v>
      </c>
      <c r="R1250" s="5" t="s">
        <v>5</v>
      </c>
    </row>
    <row r="1251" spans="1:19" x14ac:dyDescent="0.35">
      <c r="A1251" s="4" t="s">
        <v>1143</v>
      </c>
      <c r="B1251" s="5">
        <f t="shared" si="393"/>
        <v>12</v>
      </c>
      <c r="C1251" s="5">
        <f t="shared" si="394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87"/>
        <v>44918</v>
      </c>
      <c r="L1251" s="5">
        <f t="shared" si="390"/>
        <v>12</v>
      </c>
      <c r="M1251" s="5">
        <f t="shared" si="391"/>
        <v>2022</v>
      </c>
      <c r="N1251" s="6">
        <v>440</v>
      </c>
      <c r="P1251" s="6">
        <f t="shared" si="383"/>
        <v>440</v>
      </c>
      <c r="Q1251" s="7">
        <f t="shared" si="384"/>
        <v>2300453.4500000011</v>
      </c>
      <c r="R1251" s="5" t="s">
        <v>5</v>
      </c>
    </row>
    <row r="1252" spans="1:19" x14ac:dyDescent="0.35">
      <c r="A1252" s="4" t="s">
        <v>1143</v>
      </c>
      <c r="B1252" s="5">
        <f t="shared" si="393"/>
        <v>12</v>
      </c>
      <c r="C1252" s="5">
        <f t="shared" si="394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87"/>
        <v>44918</v>
      </c>
      <c r="L1252" s="5">
        <f t="shared" si="390"/>
        <v>12</v>
      </c>
      <c r="M1252" s="5">
        <f t="shared" si="391"/>
        <v>2022</v>
      </c>
      <c r="N1252" s="6">
        <v>450</v>
      </c>
      <c r="P1252" s="6">
        <f t="shared" si="383"/>
        <v>450</v>
      </c>
      <c r="Q1252" s="7">
        <f t="shared" si="384"/>
        <v>2300903.4500000011</v>
      </c>
      <c r="R1252" s="5" t="s">
        <v>5</v>
      </c>
    </row>
    <row r="1253" spans="1:19" x14ac:dyDescent="0.35">
      <c r="A1253" s="4">
        <v>44919</v>
      </c>
      <c r="B1253" s="5">
        <f t="shared" si="393"/>
        <v>12</v>
      </c>
      <c r="C1253" s="5">
        <f t="shared" si="394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87"/>
        <v>44919</v>
      </c>
      <c r="L1253" s="5">
        <f t="shared" si="390"/>
        <v>12</v>
      </c>
      <c r="M1253" s="5">
        <f t="shared" si="391"/>
        <v>2022</v>
      </c>
      <c r="N1253" s="6">
        <v>1936</v>
      </c>
      <c r="P1253" s="6">
        <f t="shared" si="383"/>
        <v>1936</v>
      </c>
      <c r="Q1253" s="7">
        <f t="shared" si="384"/>
        <v>2302839.4500000011</v>
      </c>
      <c r="R1253" s="5" t="s">
        <v>5</v>
      </c>
    </row>
    <row r="1254" spans="1:19" x14ac:dyDescent="0.35">
      <c r="A1254" s="4">
        <v>44919</v>
      </c>
      <c r="B1254" s="5">
        <f t="shared" si="393"/>
        <v>12</v>
      </c>
      <c r="C1254" s="5">
        <f t="shared" si="394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87"/>
        <v>44919</v>
      </c>
      <c r="L1254" s="5">
        <f t="shared" si="390"/>
        <v>12</v>
      </c>
      <c r="M1254" s="5">
        <f t="shared" si="391"/>
        <v>2022</v>
      </c>
      <c r="N1254" s="6">
        <v>801</v>
      </c>
      <c r="P1254" s="6">
        <f t="shared" si="383"/>
        <v>801</v>
      </c>
      <c r="Q1254" s="7">
        <f t="shared" si="384"/>
        <v>2303640.4500000011</v>
      </c>
      <c r="R1254" s="5" t="s">
        <v>5</v>
      </c>
    </row>
    <row r="1255" spans="1:19" x14ac:dyDescent="0.35">
      <c r="A1255" s="4">
        <v>44919</v>
      </c>
      <c r="B1255" s="5">
        <f t="shared" ref="B1255" si="396">MONTH(A1255)</f>
        <v>12</v>
      </c>
      <c r="C1255" s="5">
        <f t="shared" ref="C1255" si="397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87"/>
        <v>44919</v>
      </c>
      <c r="L1255" s="5">
        <f t="shared" si="390"/>
        <v>12</v>
      </c>
      <c r="M1255" s="5">
        <f t="shared" si="391"/>
        <v>2022</v>
      </c>
      <c r="N1255" s="6">
        <v>105</v>
      </c>
      <c r="P1255" s="6">
        <f t="shared" si="383"/>
        <v>105</v>
      </c>
      <c r="Q1255" s="7">
        <f t="shared" si="384"/>
        <v>2303745.4500000011</v>
      </c>
      <c r="R1255" s="5" t="s">
        <v>5</v>
      </c>
    </row>
    <row r="1256" spans="1:19" x14ac:dyDescent="0.35">
      <c r="A1256" s="4">
        <v>44922</v>
      </c>
      <c r="B1256" s="5">
        <f t="shared" ref="B1256:B1267" si="398">MONTH(A1256)</f>
        <v>12</v>
      </c>
      <c r="C1256" s="5">
        <f t="shared" ref="C1256:C1267" si="399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87"/>
        <v>45042</v>
      </c>
      <c r="L1256" s="5">
        <f t="shared" si="390"/>
        <v>4</v>
      </c>
      <c r="M1256" s="5">
        <f t="shared" si="391"/>
        <v>2023</v>
      </c>
      <c r="N1256" s="6">
        <v>10032</v>
      </c>
      <c r="O1256" s="92">
        <v>-179.4</v>
      </c>
      <c r="P1256" s="6">
        <f t="shared" si="383"/>
        <v>9852.6</v>
      </c>
      <c r="Q1256" s="7">
        <f t="shared" si="384"/>
        <v>2313777.4500000011</v>
      </c>
      <c r="R1256" s="5" t="s">
        <v>91</v>
      </c>
    </row>
    <row r="1257" spans="1:19" x14ac:dyDescent="0.35">
      <c r="A1257" s="4">
        <v>44922</v>
      </c>
      <c r="B1257" s="5">
        <f t="shared" si="398"/>
        <v>12</v>
      </c>
      <c r="C1257" s="5">
        <f t="shared" si="399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87"/>
        <v>45042</v>
      </c>
      <c r="L1257" s="5">
        <f t="shared" si="390"/>
        <v>4</v>
      </c>
      <c r="M1257" s="5">
        <f t="shared" si="391"/>
        <v>2023</v>
      </c>
      <c r="N1257" s="6">
        <v>2250</v>
      </c>
      <c r="P1257" s="6">
        <f t="shared" si="383"/>
        <v>2250</v>
      </c>
      <c r="Q1257" s="7">
        <f t="shared" si="384"/>
        <v>2316027.4500000011</v>
      </c>
      <c r="R1257" s="5" t="s">
        <v>91</v>
      </c>
    </row>
    <row r="1258" spans="1:19" x14ac:dyDescent="0.35">
      <c r="A1258" s="4">
        <v>44922</v>
      </c>
      <c r="B1258" s="5">
        <f t="shared" si="398"/>
        <v>12</v>
      </c>
      <c r="C1258" s="5">
        <f t="shared" si="399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87"/>
        <v>45042</v>
      </c>
      <c r="L1258" s="5">
        <f t="shared" si="390"/>
        <v>4</v>
      </c>
      <c r="M1258" s="5">
        <f t="shared" si="391"/>
        <v>2023</v>
      </c>
      <c r="N1258" s="6">
        <v>575</v>
      </c>
      <c r="P1258" s="6">
        <f t="shared" si="383"/>
        <v>575</v>
      </c>
      <c r="Q1258" s="7">
        <f t="shared" si="384"/>
        <v>2316602.4500000011</v>
      </c>
      <c r="R1258" s="5" t="s">
        <v>91</v>
      </c>
    </row>
    <row r="1259" spans="1:19" x14ac:dyDescent="0.35">
      <c r="A1259" s="4">
        <v>44922</v>
      </c>
      <c r="B1259" s="5">
        <f t="shared" si="398"/>
        <v>12</v>
      </c>
      <c r="C1259" s="5">
        <f t="shared" si="399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87"/>
        <v>45042</v>
      </c>
      <c r="L1259" s="5">
        <f t="shared" si="390"/>
        <v>4</v>
      </c>
      <c r="M1259" s="5">
        <f t="shared" si="391"/>
        <v>2023</v>
      </c>
      <c r="N1259" s="6">
        <v>420</v>
      </c>
      <c r="P1259" s="6">
        <f t="shared" si="383"/>
        <v>420</v>
      </c>
      <c r="Q1259" s="7">
        <f t="shared" si="384"/>
        <v>2317022.4500000011</v>
      </c>
      <c r="R1259" s="5" t="s">
        <v>91</v>
      </c>
    </row>
    <row r="1260" spans="1:19" x14ac:dyDescent="0.35">
      <c r="A1260" s="4">
        <v>44922</v>
      </c>
      <c r="B1260" s="5">
        <f t="shared" si="398"/>
        <v>12</v>
      </c>
      <c r="C1260" s="5">
        <f t="shared" si="399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87"/>
        <v>45042</v>
      </c>
      <c r="L1260" s="5">
        <f t="shared" si="390"/>
        <v>4</v>
      </c>
      <c r="M1260" s="5">
        <f t="shared" si="391"/>
        <v>2023</v>
      </c>
      <c r="N1260" s="6">
        <v>200</v>
      </c>
      <c r="P1260" s="6">
        <f t="shared" si="383"/>
        <v>200</v>
      </c>
      <c r="Q1260" s="7">
        <f t="shared" si="384"/>
        <v>2317222.4500000011</v>
      </c>
      <c r="R1260" s="5" t="s">
        <v>91</v>
      </c>
    </row>
    <row r="1261" spans="1:19" x14ac:dyDescent="0.35">
      <c r="A1261" s="4">
        <v>44922</v>
      </c>
      <c r="B1261" s="5">
        <f t="shared" si="398"/>
        <v>12</v>
      </c>
      <c r="C1261" s="5">
        <f t="shared" si="399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87"/>
        <v>45042</v>
      </c>
      <c r="L1261" s="5">
        <f t="shared" si="390"/>
        <v>4</v>
      </c>
      <c r="M1261" s="5">
        <f t="shared" si="391"/>
        <v>2023</v>
      </c>
      <c r="N1261" s="6">
        <v>330</v>
      </c>
      <c r="P1261" s="6">
        <f t="shared" si="383"/>
        <v>330</v>
      </c>
      <c r="Q1261" s="7">
        <f t="shared" si="384"/>
        <v>2317552.4500000011</v>
      </c>
      <c r="R1261" s="5" t="s">
        <v>91</v>
      </c>
    </row>
    <row r="1262" spans="1:19" x14ac:dyDescent="0.35">
      <c r="A1262" s="4">
        <v>44922</v>
      </c>
      <c r="B1262" s="5">
        <f t="shared" si="398"/>
        <v>12</v>
      </c>
      <c r="C1262" s="5">
        <f t="shared" si="399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87"/>
        <v>45042</v>
      </c>
      <c r="L1262" s="5">
        <f t="shared" si="390"/>
        <v>4</v>
      </c>
      <c r="M1262" s="5">
        <f t="shared" si="391"/>
        <v>2023</v>
      </c>
      <c r="N1262" s="6">
        <v>420</v>
      </c>
      <c r="P1262" s="6">
        <f t="shared" si="383"/>
        <v>420</v>
      </c>
      <c r="Q1262" s="7">
        <f t="shared" si="384"/>
        <v>2317972.4500000011</v>
      </c>
      <c r="R1262" s="5" t="s">
        <v>91</v>
      </c>
    </row>
    <row r="1263" spans="1:19" x14ac:dyDescent="0.35">
      <c r="A1263" s="4">
        <v>44923</v>
      </c>
      <c r="B1263" s="5">
        <f t="shared" si="398"/>
        <v>12</v>
      </c>
      <c r="C1263" s="5">
        <f t="shared" si="399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87"/>
        <v>44923</v>
      </c>
      <c r="L1263" s="5">
        <f t="shared" si="390"/>
        <v>12</v>
      </c>
      <c r="M1263" s="5">
        <f t="shared" si="391"/>
        <v>2022</v>
      </c>
      <c r="N1263" s="6">
        <v>1008</v>
      </c>
      <c r="O1263" s="6">
        <f>-N1263</f>
        <v>-1008</v>
      </c>
      <c r="P1263" s="6">
        <f t="shared" si="383"/>
        <v>0</v>
      </c>
      <c r="Q1263" s="7">
        <f t="shared" si="384"/>
        <v>2318980.4500000011</v>
      </c>
      <c r="R1263" s="5" t="s">
        <v>5</v>
      </c>
      <c r="S1263" s="1" t="s">
        <v>1175</v>
      </c>
    </row>
    <row r="1264" spans="1:19" x14ac:dyDescent="0.35">
      <c r="A1264" s="4">
        <v>44925</v>
      </c>
      <c r="B1264" s="5">
        <f t="shared" si="398"/>
        <v>12</v>
      </c>
      <c r="C1264" s="5">
        <f t="shared" si="399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87"/>
        <v>44925</v>
      </c>
      <c r="L1264" s="5">
        <f t="shared" si="390"/>
        <v>12</v>
      </c>
      <c r="M1264" s="5">
        <f t="shared" si="391"/>
        <v>2022</v>
      </c>
      <c r="N1264" s="6">
        <v>12628</v>
      </c>
      <c r="P1264" s="6">
        <f t="shared" si="383"/>
        <v>12628</v>
      </c>
      <c r="Q1264" s="7">
        <f t="shared" si="384"/>
        <v>2331608.4500000011</v>
      </c>
      <c r="R1264" s="5" t="s">
        <v>5</v>
      </c>
    </row>
    <row r="1265" spans="1:19" x14ac:dyDescent="0.35">
      <c r="A1265" s="4">
        <v>44925</v>
      </c>
      <c r="B1265" s="5">
        <f t="shared" si="398"/>
        <v>12</v>
      </c>
      <c r="C1265" s="5">
        <f t="shared" si="399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87"/>
        <v>44925</v>
      </c>
      <c r="L1265" s="5">
        <f t="shared" si="390"/>
        <v>12</v>
      </c>
      <c r="M1265" s="5">
        <f t="shared" si="391"/>
        <v>2022</v>
      </c>
      <c r="N1265" s="6">
        <v>5040</v>
      </c>
      <c r="P1265" s="6">
        <f t="shared" si="383"/>
        <v>5040</v>
      </c>
      <c r="Q1265" s="7">
        <f t="shared" si="384"/>
        <v>2336648.4500000011</v>
      </c>
      <c r="R1265" s="5" t="s">
        <v>5</v>
      </c>
    </row>
    <row r="1266" spans="1:19" x14ac:dyDescent="0.35">
      <c r="A1266" s="4">
        <v>44925</v>
      </c>
      <c r="B1266" s="5">
        <f t="shared" si="398"/>
        <v>12</v>
      </c>
      <c r="C1266" s="5">
        <f t="shared" si="399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87"/>
        <v>44925</v>
      </c>
      <c r="L1266" s="5">
        <f t="shared" si="390"/>
        <v>12</v>
      </c>
      <c r="M1266" s="5">
        <f t="shared" si="391"/>
        <v>2022</v>
      </c>
      <c r="N1266" s="6">
        <v>2340</v>
      </c>
      <c r="P1266" s="6">
        <f t="shared" si="383"/>
        <v>2340</v>
      </c>
      <c r="Q1266" s="7">
        <f t="shared" si="384"/>
        <v>2338988.4500000011</v>
      </c>
      <c r="R1266" s="5" t="s">
        <v>5</v>
      </c>
    </row>
    <row r="1267" spans="1:19" x14ac:dyDescent="0.35">
      <c r="A1267" s="4">
        <v>44925</v>
      </c>
      <c r="B1267" s="5">
        <f t="shared" si="398"/>
        <v>12</v>
      </c>
      <c r="C1267" s="5">
        <f t="shared" si="399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87"/>
        <v>44925</v>
      </c>
      <c r="L1267" s="5">
        <f t="shared" si="390"/>
        <v>12</v>
      </c>
      <c r="M1267" s="5">
        <f t="shared" si="391"/>
        <v>2022</v>
      </c>
      <c r="N1267" s="6">
        <v>312.5</v>
      </c>
      <c r="P1267" s="6">
        <f t="shared" si="383"/>
        <v>312.5</v>
      </c>
      <c r="Q1267" s="7">
        <f t="shared" si="384"/>
        <v>2339300.9500000011</v>
      </c>
      <c r="R1267" s="5" t="s">
        <v>5</v>
      </c>
    </row>
    <row r="1268" spans="1:19" x14ac:dyDescent="0.35">
      <c r="A1268" s="4">
        <v>44925</v>
      </c>
      <c r="B1268" s="5">
        <f t="shared" ref="B1268:B1269" si="400">MONTH(A1268)</f>
        <v>12</v>
      </c>
      <c r="C1268" s="5">
        <f t="shared" ref="C1268:C1269" si="401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87"/>
        <v>44925</v>
      </c>
      <c r="L1268" s="5">
        <f t="shared" si="390"/>
        <v>12</v>
      </c>
      <c r="M1268" s="5">
        <f t="shared" si="391"/>
        <v>2022</v>
      </c>
      <c r="N1268" s="6">
        <v>1000</v>
      </c>
      <c r="P1268" s="6">
        <f t="shared" si="383"/>
        <v>1000</v>
      </c>
      <c r="Q1268" s="7">
        <f t="shared" si="384"/>
        <v>2340300.9500000011</v>
      </c>
      <c r="R1268" s="5" t="s">
        <v>5</v>
      </c>
    </row>
    <row r="1269" spans="1:19" x14ac:dyDescent="0.35">
      <c r="A1269" s="4">
        <v>44925</v>
      </c>
      <c r="B1269" s="5">
        <f t="shared" si="400"/>
        <v>12</v>
      </c>
      <c r="C1269" s="5">
        <f t="shared" si="401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87"/>
        <v>44925</v>
      </c>
      <c r="L1269" s="5">
        <f t="shared" si="390"/>
        <v>12</v>
      </c>
      <c r="M1269" s="5">
        <f t="shared" si="391"/>
        <v>2022</v>
      </c>
      <c r="N1269" s="6">
        <v>420</v>
      </c>
      <c r="P1269" s="6">
        <f t="shared" si="383"/>
        <v>420</v>
      </c>
      <c r="Q1269" s="7">
        <f t="shared" si="384"/>
        <v>2340720.9500000011</v>
      </c>
      <c r="R1269" s="5" t="s">
        <v>5</v>
      </c>
    </row>
    <row r="1270" spans="1:19" x14ac:dyDescent="0.35">
      <c r="A1270" s="4">
        <v>44931</v>
      </c>
      <c r="B1270" s="5">
        <f t="shared" ref="B1270:B1276" si="402">MONTH(A1270)</f>
        <v>1</v>
      </c>
      <c r="C1270" s="5">
        <f t="shared" ref="C1270:C1276" si="403">YEAR(A1270)</f>
        <v>2023</v>
      </c>
      <c r="D1270" s="5" t="s">
        <v>1177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87"/>
        <v>44931</v>
      </c>
      <c r="L1270" s="5">
        <f t="shared" si="390"/>
        <v>1</v>
      </c>
      <c r="M1270" s="5">
        <f t="shared" si="391"/>
        <v>2023</v>
      </c>
      <c r="N1270" s="6">
        <v>17380</v>
      </c>
      <c r="P1270" s="6">
        <f t="shared" si="383"/>
        <v>17380</v>
      </c>
      <c r="Q1270" s="7">
        <f t="shared" si="384"/>
        <v>2358100.9500000011</v>
      </c>
      <c r="R1270" s="5" t="s">
        <v>5</v>
      </c>
    </row>
    <row r="1271" spans="1:19" x14ac:dyDescent="0.35">
      <c r="A1271" s="4">
        <v>44931</v>
      </c>
      <c r="B1271" s="5">
        <f t="shared" si="402"/>
        <v>1</v>
      </c>
      <c r="C1271" s="5">
        <f t="shared" si="403"/>
        <v>2023</v>
      </c>
      <c r="D1271" s="5" t="s">
        <v>1177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87"/>
        <v>44931</v>
      </c>
      <c r="L1271" s="5">
        <f t="shared" si="390"/>
        <v>1</v>
      </c>
      <c r="M1271" s="5">
        <f t="shared" si="391"/>
        <v>2023</v>
      </c>
      <c r="N1271" s="6">
        <v>7020</v>
      </c>
      <c r="P1271" s="6">
        <f t="shared" si="383"/>
        <v>7020</v>
      </c>
      <c r="Q1271" s="7">
        <f t="shared" si="384"/>
        <v>2365120.9500000011</v>
      </c>
      <c r="R1271" s="5" t="s">
        <v>5</v>
      </c>
    </row>
    <row r="1272" spans="1:19" x14ac:dyDescent="0.35">
      <c r="A1272" s="4">
        <v>44931</v>
      </c>
      <c r="B1272" s="5">
        <f t="shared" si="402"/>
        <v>1</v>
      </c>
      <c r="C1272" s="5">
        <f t="shared" si="403"/>
        <v>2023</v>
      </c>
      <c r="D1272" s="5" t="s">
        <v>1177</v>
      </c>
      <c r="E1272" s="1" t="s">
        <v>415</v>
      </c>
      <c r="F1272" s="1" t="s">
        <v>416</v>
      </c>
      <c r="G1272" s="90" t="s">
        <v>1178</v>
      </c>
      <c r="H1272" s="5">
        <v>15</v>
      </c>
      <c r="I1272" s="5" t="s">
        <v>5</v>
      </c>
      <c r="J1272" s="5">
        <v>0</v>
      </c>
      <c r="K1272" s="4">
        <f t="shared" si="387"/>
        <v>44931</v>
      </c>
      <c r="L1272" s="5">
        <f t="shared" si="390"/>
        <v>1</v>
      </c>
      <c r="M1272" s="5">
        <f t="shared" si="391"/>
        <v>2023</v>
      </c>
      <c r="N1272" s="6">
        <v>4095</v>
      </c>
      <c r="P1272" s="6">
        <f t="shared" si="383"/>
        <v>4095</v>
      </c>
      <c r="Q1272" s="7">
        <f t="shared" si="384"/>
        <v>2369215.9500000011</v>
      </c>
      <c r="R1272" s="5" t="s">
        <v>5</v>
      </c>
    </row>
    <row r="1273" spans="1:19" x14ac:dyDescent="0.35">
      <c r="A1273" s="4">
        <v>44931</v>
      </c>
      <c r="B1273" s="5">
        <f t="shared" si="402"/>
        <v>1</v>
      </c>
      <c r="C1273" s="5">
        <f t="shared" si="403"/>
        <v>2023</v>
      </c>
      <c r="D1273" s="5" t="s">
        <v>1177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87"/>
        <v>44931</v>
      </c>
      <c r="L1273" s="5">
        <f t="shared" si="390"/>
        <v>1</v>
      </c>
      <c r="M1273" s="5">
        <f t="shared" si="391"/>
        <v>2023</v>
      </c>
      <c r="N1273" s="6">
        <v>625</v>
      </c>
      <c r="P1273" s="6">
        <f t="shared" si="383"/>
        <v>625</v>
      </c>
      <c r="Q1273" s="7">
        <f t="shared" si="384"/>
        <v>2369840.9500000011</v>
      </c>
      <c r="R1273" s="5" t="s">
        <v>5</v>
      </c>
    </row>
    <row r="1274" spans="1:19" x14ac:dyDescent="0.35">
      <c r="A1274" s="4">
        <v>44931</v>
      </c>
      <c r="B1274" s="5">
        <f t="shared" si="402"/>
        <v>1</v>
      </c>
      <c r="C1274" s="5">
        <f t="shared" si="403"/>
        <v>2023</v>
      </c>
      <c r="D1274" s="5" t="s">
        <v>1177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87"/>
        <v>44931</v>
      </c>
      <c r="L1274" s="5">
        <f t="shared" si="390"/>
        <v>1</v>
      </c>
      <c r="M1274" s="5">
        <f t="shared" si="391"/>
        <v>2023</v>
      </c>
      <c r="N1274" s="6">
        <v>380</v>
      </c>
      <c r="P1274" s="6">
        <f t="shared" si="383"/>
        <v>380</v>
      </c>
      <c r="Q1274" s="7">
        <f t="shared" si="384"/>
        <v>2370220.9500000011</v>
      </c>
      <c r="R1274" s="5" t="s">
        <v>5</v>
      </c>
    </row>
    <row r="1275" spans="1:19" x14ac:dyDescent="0.35">
      <c r="A1275" s="4">
        <v>44931</v>
      </c>
      <c r="B1275" s="5">
        <f t="shared" si="402"/>
        <v>1</v>
      </c>
      <c r="C1275" s="5">
        <f t="shared" si="403"/>
        <v>2023</v>
      </c>
      <c r="D1275" s="5" t="s">
        <v>1177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87"/>
        <v>44931</v>
      </c>
      <c r="L1275" s="5">
        <f t="shared" si="390"/>
        <v>1</v>
      </c>
      <c r="M1275" s="5">
        <f t="shared" si="391"/>
        <v>2023</v>
      </c>
      <c r="N1275" s="6">
        <v>2000</v>
      </c>
      <c r="P1275" s="6">
        <f t="shared" si="383"/>
        <v>2000</v>
      </c>
      <c r="Q1275" s="7">
        <f t="shared" si="384"/>
        <v>2372220.9500000011</v>
      </c>
      <c r="R1275" s="5" t="s">
        <v>5</v>
      </c>
    </row>
    <row r="1276" spans="1:19" x14ac:dyDescent="0.35">
      <c r="A1276" s="4">
        <v>44932</v>
      </c>
      <c r="B1276" s="5">
        <f t="shared" si="402"/>
        <v>1</v>
      </c>
      <c r="C1276" s="5">
        <f t="shared" si="403"/>
        <v>2023</v>
      </c>
      <c r="D1276" s="5" t="s">
        <v>1180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87"/>
        <v>44932</v>
      </c>
      <c r="L1276" s="5">
        <f t="shared" si="390"/>
        <v>1</v>
      </c>
      <c r="M1276" s="5">
        <f t="shared" si="391"/>
        <v>2023</v>
      </c>
      <c r="N1276" s="6">
        <v>3476</v>
      </c>
      <c r="O1276" s="6">
        <f t="shared" ref="O1276:O1280" si="404">-N1276</f>
        <v>-3476</v>
      </c>
      <c r="P1276" s="6">
        <f t="shared" si="383"/>
        <v>0</v>
      </c>
      <c r="Q1276" s="7">
        <f t="shared" si="384"/>
        <v>2375696.9500000011</v>
      </c>
      <c r="R1276" s="5" t="s">
        <v>5</v>
      </c>
      <c r="S1276" s="1" t="s">
        <v>1223</v>
      </c>
    </row>
    <row r="1277" spans="1:19" x14ac:dyDescent="0.35">
      <c r="A1277" s="4">
        <v>44932</v>
      </c>
      <c r="B1277" s="5">
        <f t="shared" ref="B1277:B1290" si="405">MONTH(A1277)</f>
        <v>1</v>
      </c>
      <c r="C1277" s="5">
        <f t="shared" ref="C1277:C1290" si="406">YEAR(A1277)</f>
        <v>2023</v>
      </c>
      <c r="D1277" s="5" t="s">
        <v>1180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87"/>
        <v>44932</v>
      </c>
      <c r="L1277" s="5">
        <f t="shared" si="390"/>
        <v>1</v>
      </c>
      <c r="M1277" s="5">
        <f t="shared" si="391"/>
        <v>2023</v>
      </c>
      <c r="N1277" s="6">
        <v>1872</v>
      </c>
      <c r="O1277" s="6">
        <f t="shared" si="404"/>
        <v>-1872</v>
      </c>
      <c r="P1277" s="6">
        <f t="shared" si="383"/>
        <v>0</v>
      </c>
      <c r="Q1277" s="7">
        <f t="shared" si="384"/>
        <v>2377568.9500000011</v>
      </c>
      <c r="R1277" s="5" t="s">
        <v>5</v>
      </c>
      <c r="S1277" s="1" t="s">
        <v>1223</v>
      </c>
    </row>
    <row r="1278" spans="1:19" x14ac:dyDescent="0.35">
      <c r="A1278" s="4">
        <v>44932</v>
      </c>
      <c r="B1278" s="5">
        <f t="shared" si="405"/>
        <v>1</v>
      </c>
      <c r="C1278" s="5">
        <f t="shared" si="406"/>
        <v>2023</v>
      </c>
      <c r="D1278" s="5" t="s">
        <v>1180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87"/>
        <v>44932</v>
      </c>
      <c r="L1278" s="5">
        <f t="shared" si="390"/>
        <v>1</v>
      </c>
      <c r="M1278" s="5">
        <f t="shared" si="391"/>
        <v>2023</v>
      </c>
      <c r="N1278" s="6">
        <v>570</v>
      </c>
      <c r="O1278" s="6">
        <f t="shared" si="404"/>
        <v>-570</v>
      </c>
      <c r="P1278" s="6">
        <f t="shared" si="383"/>
        <v>0</v>
      </c>
      <c r="Q1278" s="7">
        <f t="shared" si="384"/>
        <v>2378138.9500000011</v>
      </c>
      <c r="R1278" s="5" t="s">
        <v>5</v>
      </c>
      <c r="S1278" s="1" t="s">
        <v>1223</v>
      </c>
    </row>
    <row r="1279" spans="1:19" x14ac:dyDescent="0.35">
      <c r="A1279" s="4">
        <v>44932</v>
      </c>
      <c r="B1279" s="5">
        <f t="shared" si="405"/>
        <v>1</v>
      </c>
      <c r="C1279" s="5">
        <f t="shared" si="406"/>
        <v>2023</v>
      </c>
      <c r="D1279" s="5" t="s">
        <v>1180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87"/>
        <v>44932</v>
      </c>
      <c r="L1279" s="5">
        <f t="shared" si="390"/>
        <v>1</v>
      </c>
      <c r="M1279" s="5">
        <f t="shared" si="391"/>
        <v>2023</v>
      </c>
      <c r="N1279" s="6">
        <v>62.5</v>
      </c>
      <c r="O1279" s="6">
        <f t="shared" si="404"/>
        <v>-62.5</v>
      </c>
      <c r="P1279" s="6">
        <f t="shared" ref="P1279:P1290" si="407">SUM(N1279+O1279)</f>
        <v>0</v>
      </c>
      <c r="Q1279" s="7">
        <f t="shared" ref="Q1279:Q1290" si="408">SUM(Q1278+N1279)</f>
        <v>2378201.4500000011</v>
      </c>
      <c r="R1279" s="5" t="s">
        <v>5</v>
      </c>
      <c r="S1279" s="1" t="s">
        <v>1223</v>
      </c>
    </row>
    <row r="1280" spans="1:19" x14ac:dyDescent="0.35">
      <c r="A1280" s="4">
        <v>44932</v>
      </c>
      <c r="B1280" s="5">
        <f t="shared" si="405"/>
        <v>1</v>
      </c>
      <c r="C1280" s="5">
        <f t="shared" si="406"/>
        <v>2023</v>
      </c>
      <c r="D1280" s="5" t="s">
        <v>1180</v>
      </c>
      <c r="E1280" s="1" t="s">
        <v>673</v>
      </c>
      <c r="F1280" s="1" t="s">
        <v>674</v>
      </c>
      <c r="G1280" s="90" t="s">
        <v>1179</v>
      </c>
      <c r="H1280" s="5">
        <v>2</v>
      </c>
      <c r="I1280" s="5" t="s">
        <v>5</v>
      </c>
      <c r="J1280" s="5">
        <v>0</v>
      </c>
      <c r="K1280" s="4">
        <f t="shared" si="387"/>
        <v>44932</v>
      </c>
      <c r="L1280" s="5">
        <f t="shared" si="390"/>
        <v>1</v>
      </c>
      <c r="M1280" s="5">
        <f t="shared" si="391"/>
        <v>2023</v>
      </c>
      <c r="N1280" s="6">
        <v>400</v>
      </c>
      <c r="O1280" s="6">
        <f t="shared" si="404"/>
        <v>-400</v>
      </c>
      <c r="P1280" s="6">
        <f t="shared" si="407"/>
        <v>0</v>
      </c>
      <c r="Q1280" s="7">
        <f t="shared" si="408"/>
        <v>2378601.4500000011</v>
      </c>
      <c r="R1280" s="5" t="s">
        <v>5</v>
      </c>
      <c r="S1280" s="1" t="s">
        <v>1223</v>
      </c>
    </row>
    <row r="1281" spans="1:19" x14ac:dyDescent="0.35">
      <c r="A1281" s="4">
        <v>44933</v>
      </c>
      <c r="B1281" s="5">
        <f t="shared" si="405"/>
        <v>1</v>
      </c>
      <c r="C1281" s="5">
        <f t="shared" si="406"/>
        <v>2023</v>
      </c>
      <c r="D1281" s="5" t="s">
        <v>1181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87"/>
        <v>44933</v>
      </c>
      <c r="L1281" s="5">
        <f t="shared" si="390"/>
        <v>1</v>
      </c>
      <c r="M1281" s="5">
        <f t="shared" si="391"/>
        <v>2023</v>
      </c>
      <c r="N1281" s="6">
        <v>5214</v>
      </c>
      <c r="P1281" s="6">
        <f t="shared" si="407"/>
        <v>5214</v>
      </c>
      <c r="Q1281" s="7">
        <f t="shared" si="408"/>
        <v>2383815.4500000011</v>
      </c>
      <c r="R1281" s="5" t="s">
        <v>5</v>
      </c>
    </row>
    <row r="1282" spans="1:19" x14ac:dyDescent="0.35">
      <c r="A1282" s="4">
        <v>44933</v>
      </c>
      <c r="B1282" s="5">
        <f t="shared" si="405"/>
        <v>1</v>
      </c>
      <c r="C1282" s="5">
        <f t="shared" si="406"/>
        <v>2023</v>
      </c>
      <c r="D1282" s="5" t="s">
        <v>1181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87"/>
        <v>44933</v>
      </c>
      <c r="L1282" s="5">
        <f t="shared" si="390"/>
        <v>1</v>
      </c>
      <c r="M1282" s="5">
        <f t="shared" si="391"/>
        <v>2023</v>
      </c>
      <c r="N1282" s="6">
        <v>2340</v>
      </c>
      <c r="P1282" s="6">
        <f t="shared" si="407"/>
        <v>2340</v>
      </c>
      <c r="Q1282" s="7">
        <f t="shared" si="408"/>
        <v>2386155.4500000011</v>
      </c>
      <c r="R1282" s="5" t="s">
        <v>5</v>
      </c>
    </row>
    <row r="1283" spans="1:19" x14ac:dyDescent="0.35">
      <c r="A1283" s="4">
        <v>44933</v>
      </c>
      <c r="B1283" s="5">
        <f t="shared" si="405"/>
        <v>1</v>
      </c>
      <c r="C1283" s="5">
        <f t="shared" si="406"/>
        <v>2023</v>
      </c>
      <c r="D1283" s="5" t="s">
        <v>1181</v>
      </c>
      <c r="E1283" s="1" t="s">
        <v>415</v>
      </c>
      <c r="F1283" s="1" t="s">
        <v>416</v>
      </c>
      <c r="G1283" s="90" t="s">
        <v>1178</v>
      </c>
      <c r="H1283" s="5">
        <v>4</v>
      </c>
      <c r="I1283" s="5" t="s">
        <v>5</v>
      </c>
      <c r="J1283" s="5">
        <v>0</v>
      </c>
      <c r="K1283" s="4">
        <f t="shared" si="387"/>
        <v>44933</v>
      </c>
      <c r="L1283" s="5">
        <f t="shared" si="390"/>
        <v>1</v>
      </c>
      <c r="M1283" s="5">
        <f t="shared" si="391"/>
        <v>2023</v>
      </c>
      <c r="N1283" s="6">
        <v>1092</v>
      </c>
      <c r="P1283" s="6">
        <f t="shared" si="407"/>
        <v>1092</v>
      </c>
      <c r="Q1283" s="7">
        <f t="shared" si="408"/>
        <v>2387247.4500000011</v>
      </c>
      <c r="R1283" s="5" t="s">
        <v>5</v>
      </c>
    </row>
    <row r="1284" spans="1:19" x14ac:dyDescent="0.35">
      <c r="A1284" s="4">
        <v>44933</v>
      </c>
      <c r="B1284" s="5">
        <f t="shared" si="405"/>
        <v>1</v>
      </c>
      <c r="C1284" s="5">
        <f t="shared" si="406"/>
        <v>2023</v>
      </c>
      <c r="D1284" s="5" t="s">
        <v>1181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87"/>
        <v>44933</v>
      </c>
      <c r="L1284" s="5">
        <f t="shared" si="390"/>
        <v>1</v>
      </c>
      <c r="M1284" s="5">
        <f t="shared" si="391"/>
        <v>2023</v>
      </c>
      <c r="N1284" s="6">
        <v>380</v>
      </c>
      <c r="P1284" s="6">
        <f t="shared" si="407"/>
        <v>380</v>
      </c>
      <c r="Q1284" s="7">
        <f t="shared" si="408"/>
        <v>2387627.4500000011</v>
      </c>
      <c r="R1284" s="5" t="s">
        <v>5</v>
      </c>
    </row>
    <row r="1285" spans="1:19" x14ac:dyDescent="0.35">
      <c r="A1285" s="4">
        <v>44933</v>
      </c>
      <c r="B1285" s="5">
        <f t="shared" si="405"/>
        <v>1</v>
      </c>
      <c r="C1285" s="5">
        <f t="shared" si="406"/>
        <v>2023</v>
      </c>
      <c r="D1285" s="5" t="s">
        <v>1181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87"/>
        <v>44933</v>
      </c>
      <c r="L1285" s="5">
        <f t="shared" si="390"/>
        <v>1</v>
      </c>
      <c r="M1285" s="5">
        <f t="shared" si="391"/>
        <v>2023</v>
      </c>
      <c r="N1285" s="6">
        <v>187.5</v>
      </c>
      <c r="P1285" s="6">
        <f t="shared" si="407"/>
        <v>187.5</v>
      </c>
      <c r="Q1285" s="7">
        <f t="shared" si="408"/>
        <v>2387814.9500000011</v>
      </c>
      <c r="R1285" s="5" t="s">
        <v>5</v>
      </c>
    </row>
    <row r="1286" spans="1:19" x14ac:dyDescent="0.35">
      <c r="A1286" s="4">
        <v>44935</v>
      </c>
      <c r="B1286" s="5">
        <f t="shared" si="405"/>
        <v>1</v>
      </c>
      <c r="C1286" s="5">
        <f t="shared" si="406"/>
        <v>2023</v>
      </c>
      <c r="D1286" s="5" t="s">
        <v>1182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87"/>
        <v>44935</v>
      </c>
      <c r="L1286" s="5">
        <f t="shared" si="390"/>
        <v>1</v>
      </c>
      <c r="M1286" s="5">
        <f t="shared" si="391"/>
        <v>2023</v>
      </c>
      <c r="N1286" s="97">
        <v>1870</v>
      </c>
      <c r="P1286" s="6">
        <f t="shared" si="407"/>
        <v>1870</v>
      </c>
      <c r="Q1286" s="7">
        <f t="shared" si="408"/>
        <v>2389684.9500000011</v>
      </c>
      <c r="R1286" s="5" t="s">
        <v>5</v>
      </c>
    </row>
    <row r="1287" spans="1:19" x14ac:dyDescent="0.35">
      <c r="A1287" s="4">
        <v>44935</v>
      </c>
      <c r="B1287" s="5">
        <f t="shared" si="405"/>
        <v>1</v>
      </c>
      <c r="C1287" s="5">
        <f t="shared" si="406"/>
        <v>2023</v>
      </c>
      <c r="D1287" s="5" t="s">
        <v>1182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87"/>
        <v>44935</v>
      </c>
      <c r="L1287" s="5">
        <f t="shared" si="390"/>
        <v>1</v>
      </c>
      <c r="M1287" s="5">
        <f t="shared" si="391"/>
        <v>2023</v>
      </c>
      <c r="N1287" s="97">
        <v>510</v>
      </c>
      <c r="P1287" s="6">
        <f t="shared" si="407"/>
        <v>510</v>
      </c>
      <c r="Q1287" s="7">
        <f t="shared" si="408"/>
        <v>2390194.9500000011</v>
      </c>
      <c r="R1287" s="5" t="s">
        <v>5</v>
      </c>
    </row>
    <row r="1288" spans="1:19" x14ac:dyDescent="0.35">
      <c r="A1288" s="4">
        <v>44935</v>
      </c>
      <c r="B1288" s="5">
        <f t="shared" si="405"/>
        <v>1</v>
      </c>
      <c r="C1288" s="5">
        <f t="shared" si="406"/>
        <v>2023</v>
      </c>
      <c r="D1288" s="5" t="s">
        <v>1182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09">A1288+J1288</f>
        <v>44935</v>
      </c>
      <c r="L1288" s="5">
        <f t="shared" si="390"/>
        <v>1</v>
      </c>
      <c r="M1288" s="5">
        <f t="shared" si="391"/>
        <v>2023</v>
      </c>
      <c r="N1288" s="97">
        <v>105</v>
      </c>
      <c r="P1288" s="6">
        <f t="shared" si="407"/>
        <v>105</v>
      </c>
      <c r="Q1288" s="7">
        <f t="shared" si="408"/>
        <v>2390299.9500000011</v>
      </c>
      <c r="R1288" s="5" t="s">
        <v>5</v>
      </c>
    </row>
    <row r="1289" spans="1:19" x14ac:dyDescent="0.35">
      <c r="A1289" s="4">
        <v>44935</v>
      </c>
      <c r="B1289" s="5">
        <f t="shared" si="405"/>
        <v>1</v>
      </c>
      <c r="C1289" s="5">
        <f t="shared" si="406"/>
        <v>2023</v>
      </c>
      <c r="D1289" s="5" t="s">
        <v>1182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09"/>
        <v>44935</v>
      </c>
      <c r="L1289" s="5">
        <f t="shared" si="390"/>
        <v>1</v>
      </c>
      <c r="M1289" s="5">
        <f t="shared" si="391"/>
        <v>2023</v>
      </c>
      <c r="N1289" s="97">
        <v>576</v>
      </c>
      <c r="P1289" s="6">
        <f t="shared" si="407"/>
        <v>576</v>
      </c>
      <c r="Q1289" s="7">
        <f t="shared" si="408"/>
        <v>2390875.9500000011</v>
      </c>
      <c r="R1289" s="5" t="s">
        <v>5</v>
      </c>
    </row>
    <row r="1290" spans="1:19" x14ac:dyDescent="0.35">
      <c r="A1290" s="4">
        <v>44935</v>
      </c>
      <c r="B1290" s="5">
        <f t="shared" si="405"/>
        <v>1</v>
      </c>
      <c r="C1290" s="5">
        <f t="shared" si="406"/>
        <v>2023</v>
      </c>
      <c r="D1290" s="5" t="s">
        <v>1182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09"/>
        <v>44935</v>
      </c>
      <c r="L1290" s="5">
        <f t="shared" ref="L1290:L1352" si="410">MONTH(K1290)</f>
        <v>1</v>
      </c>
      <c r="M1290" s="5">
        <f t="shared" ref="M1290:M1352" si="411">YEAR(K1290)</f>
        <v>2023</v>
      </c>
      <c r="N1290" s="97">
        <v>312.5</v>
      </c>
      <c r="P1290" s="6">
        <f t="shared" si="407"/>
        <v>312.5</v>
      </c>
      <c r="Q1290" s="7">
        <f t="shared" si="408"/>
        <v>2391188.4500000011</v>
      </c>
      <c r="R1290" s="5" t="s">
        <v>5</v>
      </c>
    </row>
    <row r="1291" spans="1:19" x14ac:dyDescent="0.35">
      <c r="A1291" s="4">
        <v>44935</v>
      </c>
      <c r="B1291" s="5">
        <f t="shared" ref="B1291:B1312" si="412">MONTH(A1291)</f>
        <v>1</v>
      </c>
      <c r="C1291" s="5">
        <f t="shared" ref="C1291:C1312" si="413">YEAR(A1291)</f>
        <v>2023</v>
      </c>
      <c r="D1291" s="5" t="s">
        <v>1183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09"/>
        <v>44935</v>
      </c>
      <c r="L1291" s="5">
        <f t="shared" si="410"/>
        <v>1</v>
      </c>
      <c r="M1291" s="5">
        <f t="shared" si="411"/>
        <v>2023</v>
      </c>
      <c r="N1291" s="6">
        <v>1738</v>
      </c>
      <c r="O1291" s="6">
        <f>-N1291</f>
        <v>-1738</v>
      </c>
      <c r="P1291" s="6">
        <f t="shared" ref="P1291:P1312" si="414">SUM(N1291+O1291)</f>
        <v>0</v>
      </c>
      <c r="Q1291" s="7">
        <f t="shared" ref="Q1291:Q1312" si="415">SUM(Q1290+N1291)</f>
        <v>2392926.4500000011</v>
      </c>
      <c r="R1291" s="5" t="s">
        <v>5</v>
      </c>
      <c r="S1291" s="1" t="s">
        <v>1220</v>
      </c>
    </row>
    <row r="1292" spans="1:19" x14ac:dyDescent="0.35">
      <c r="A1292" s="4">
        <v>44935</v>
      </c>
      <c r="B1292" s="5">
        <f t="shared" si="412"/>
        <v>1</v>
      </c>
      <c r="C1292" s="5">
        <f t="shared" si="413"/>
        <v>2023</v>
      </c>
      <c r="D1292" s="5" t="s">
        <v>1183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09"/>
        <v>44935</v>
      </c>
      <c r="L1292" s="5">
        <f t="shared" si="410"/>
        <v>1</v>
      </c>
      <c r="M1292" s="5">
        <f t="shared" si="411"/>
        <v>2023</v>
      </c>
      <c r="N1292" s="6">
        <v>936</v>
      </c>
      <c r="O1292" s="6">
        <f>-N1292</f>
        <v>-936</v>
      </c>
      <c r="P1292" s="6">
        <f t="shared" si="414"/>
        <v>0</v>
      </c>
      <c r="Q1292" s="7">
        <f t="shared" si="415"/>
        <v>2393862.4500000011</v>
      </c>
      <c r="R1292" s="5" t="s">
        <v>5</v>
      </c>
      <c r="S1292" s="1" t="s">
        <v>1220</v>
      </c>
    </row>
    <row r="1293" spans="1:19" x14ac:dyDescent="0.35">
      <c r="A1293" s="4">
        <v>44935</v>
      </c>
      <c r="B1293" s="5">
        <f t="shared" si="412"/>
        <v>1</v>
      </c>
      <c r="C1293" s="5">
        <f t="shared" si="413"/>
        <v>2023</v>
      </c>
      <c r="D1293" s="5" t="s">
        <v>1183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09"/>
        <v>44935</v>
      </c>
      <c r="L1293" s="5">
        <f t="shared" si="410"/>
        <v>1</v>
      </c>
      <c r="M1293" s="5">
        <f t="shared" si="411"/>
        <v>2023</v>
      </c>
      <c r="N1293" s="6">
        <v>62.5</v>
      </c>
      <c r="O1293" s="6">
        <f>-N1293</f>
        <v>-62.5</v>
      </c>
      <c r="P1293" s="6">
        <f t="shared" si="414"/>
        <v>0</v>
      </c>
      <c r="Q1293" s="7">
        <f t="shared" si="415"/>
        <v>2393924.9500000011</v>
      </c>
      <c r="R1293" s="5" t="s">
        <v>5</v>
      </c>
      <c r="S1293" s="1" t="s">
        <v>1220</v>
      </c>
    </row>
    <row r="1294" spans="1:19" x14ac:dyDescent="0.35">
      <c r="A1294" s="4">
        <v>44935</v>
      </c>
      <c r="B1294" s="5">
        <f t="shared" si="412"/>
        <v>1</v>
      </c>
      <c r="C1294" s="5">
        <f t="shared" si="413"/>
        <v>2023</v>
      </c>
      <c r="D1294" s="5" t="s">
        <v>1183</v>
      </c>
      <c r="E1294" s="1" t="s">
        <v>673</v>
      </c>
      <c r="F1294" s="1" t="s">
        <v>674</v>
      </c>
      <c r="G1294" s="90" t="s">
        <v>1179</v>
      </c>
      <c r="H1294" s="5">
        <v>1</v>
      </c>
      <c r="I1294" s="5" t="s">
        <v>5</v>
      </c>
      <c r="J1294" s="5">
        <v>0</v>
      </c>
      <c r="K1294" s="4">
        <f t="shared" si="409"/>
        <v>44935</v>
      </c>
      <c r="L1294" s="5">
        <f t="shared" si="410"/>
        <v>1</v>
      </c>
      <c r="M1294" s="5">
        <f t="shared" si="411"/>
        <v>2023</v>
      </c>
      <c r="N1294" s="6">
        <v>200</v>
      </c>
      <c r="O1294" s="6">
        <f>-N1294</f>
        <v>-200</v>
      </c>
      <c r="P1294" s="6">
        <f t="shared" si="414"/>
        <v>0</v>
      </c>
      <c r="Q1294" s="7">
        <f t="shared" si="415"/>
        <v>2394124.9500000011</v>
      </c>
      <c r="R1294" s="5" t="s">
        <v>5</v>
      </c>
      <c r="S1294" s="1" t="s">
        <v>1220</v>
      </c>
    </row>
    <row r="1295" spans="1:19" x14ac:dyDescent="0.35">
      <c r="A1295" s="4">
        <v>44935</v>
      </c>
      <c r="B1295" s="5">
        <f t="shared" si="412"/>
        <v>1</v>
      </c>
      <c r="C1295" s="5">
        <f t="shared" si="413"/>
        <v>2023</v>
      </c>
      <c r="D1295" s="5" t="s">
        <v>1184</v>
      </c>
      <c r="E1295" s="1" t="s">
        <v>415</v>
      </c>
      <c r="F1295" s="1" t="s">
        <v>416</v>
      </c>
      <c r="G1295" s="90" t="s">
        <v>1185</v>
      </c>
      <c r="H1295" s="5">
        <v>1</v>
      </c>
      <c r="I1295" s="5" t="s">
        <v>5</v>
      </c>
      <c r="J1295" s="5">
        <v>0</v>
      </c>
      <c r="K1295" s="4">
        <f t="shared" si="409"/>
        <v>44935</v>
      </c>
      <c r="L1295" s="5">
        <f t="shared" si="410"/>
        <v>1</v>
      </c>
      <c r="M1295" s="5">
        <f t="shared" si="411"/>
        <v>2023</v>
      </c>
      <c r="N1295" s="6">
        <v>800</v>
      </c>
      <c r="P1295" s="6">
        <f t="shared" si="414"/>
        <v>800</v>
      </c>
      <c r="Q1295" s="7">
        <f t="shared" si="415"/>
        <v>2394924.9500000011</v>
      </c>
      <c r="R1295" s="5" t="s">
        <v>5</v>
      </c>
    </row>
    <row r="1296" spans="1:19" x14ac:dyDescent="0.35">
      <c r="A1296" s="4">
        <v>44937</v>
      </c>
      <c r="B1296" s="5">
        <f t="shared" si="412"/>
        <v>1</v>
      </c>
      <c r="C1296" s="5">
        <f t="shared" si="413"/>
        <v>2023</v>
      </c>
      <c r="D1296" s="5" t="s">
        <v>1186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09"/>
        <v>44937</v>
      </c>
      <c r="L1296" s="5">
        <f t="shared" si="410"/>
        <v>1</v>
      </c>
      <c r="M1296" s="5">
        <f t="shared" si="411"/>
        <v>2023</v>
      </c>
      <c r="N1296" s="6">
        <v>1804</v>
      </c>
      <c r="O1296" s="6">
        <f>-N1296</f>
        <v>-1804</v>
      </c>
      <c r="P1296" s="6">
        <f t="shared" si="414"/>
        <v>0</v>
      </c>
      <c r="Q1296" s="7">
        <f t="shared" si="415"/>
        <v>2396728.9500000011</v>
      </c>
      <c r="R1296" s="5" t="s">
        <v>5</v>
      </c>
      <c r="S1296" s="1" t="s">
        <v>1231</v>
      </c>
    </row>
    <row r="1297" spans="1:19" x14ac:dyDescent="0.35">
      <c r="A1297" s="4">
        <v>44937</v>
      </c>
      <c r="B1297" s="5">
        <f t="shared" si="412"/>
        <v>1</v>
      </c>
      <c r="C1297" s="5">
        <f t="shared" si="413"/>
        <v>2023</v>
      </c>
      <c r="D1297" s="5" t="s">
        <v>1187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09"/>
        <v>44937</v>
      </c>
      <c r="L1297" s="5">
        <f t="shared" si="410"/>
        <v>1</v>
      </c>
      <c r="M1297" s="5">
        <f t="shared" si="411"/>
        <v>2023</v>
      </c>
      <c r="N1297" s="6">
        <v>1738</v>
      </c>
      <c r="O1297" s="6">
        <f t="shared" ref="O1297:O1300" si="416">-N1297</f>
        <v>-1738</v>
      </c>
      <c r="P1297" s="6">
        <f t="shared" si="414"/>
        <v>0</v>
      </c>
      <c r="Q1297" s="7">
        <f t="shared" si="415"/>
        <v>2398466.9500000011</v>
      </c>
      <c r="R1297" s="5" t="s">
        <v>5</v>
      </c>
      <c r="S1297" s="1" t="s">
        <v>1229</v>
      </c>
    </row>
    <row r="1298" spans="1:19" x14ac:dyDescent="0.35">
      <c r="A1298" s="4">
        <v>44937</v>
      </c>
      <c r="B1298" s="5">
        <f t="shared" si="412"/>
        <v>1</v>
      </c>
      <c r="C1298" s="5">
        <f t="shared" si="413"/>
        <v>2023</v>
      </c>
      <c r="D1298" s="5" t="s">
        <v>1187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09"/>
        <v>44937</v>
      </c>
      <c r="L1298" s="5">
        <f t="shared" si="410"/>
        <v>1</v>
      </c>
      <c r="M1298" s="5">
        <f t="shared" si="411"/>
        <v>2023</v>
      </c>
      <c r="N1298" s="6">
        <v>237</v>
      </c>
      <c r="O1298" s="6">
        <f t="shared" si="416"/>
        <v>-237</v>
      </c>
      <c r="P1298" s="6">
        <f t="shared" si="414"/>
        <v>0</v>
      </c>
      <c r="Q1298" s="7">
        <f t="shared" si="415"/>
        <v>2398703.9500000011</v>
      </c>
      <c r="R1298" s="5" t="s">
        <v>5</v>
      </c>
      <c r="S1298" s="1" t="s">
        <v>1229</v>
      </c>
    </row>
    <row r="1299" spans="1:19" x14ac:dyDescent="0.35">
      <c r="A1299" s="4">
        <v>44937</v>
      </c>
      <c r="B1299" s="5">
        <f t="shared" si="412"/>
        <v>1</v>
      </c>
      <c r="C1299" s="5">
        <f t="shared" si="413"/>
        <v>2023</v>
      </c>
      <c r="D1299" s="5" t="s">
        <v>1187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09"/>
        <v>44937</v>
      </c>
      <c r="L1299" s="5">
        <f t="shared" si="410"/>
        <v>1</v>
      </c>
      <c r="M1299" s="5">
        <f t="shared" si="411"/>
        <v>2023</v>
      </c>
      <c r="N1299" s="6">
        <v>95</v>
      </c>
      <c r="O1299" s="6">
        <f t="shared" si="416"/>
        <v>-95</v>
      </c>
      <c r="P1299" s="6">
        <f t="shared" si="414"/>
        <v>0</v>
      </c>
      <c r="Q1299" s="7">
        <f t="shared" si="415"/>
        <v>2398798.9500000011</v>
      </c>
      <c r="R1299" s="5" t="s">
        <v>5</v>
      </c>
      <c r="S1299" s="1" t="s">
        <v>1229</v>
      </c>
    </row>
    <row r="1300" spans="1:19" x14ac:dyDescent="0.35">
      <c r="A1300" s="4">
        <v>44937</v>
      </c>
      <c r="B1300" s="5">
        <f t="shared" si="412"/>
        <v>1</v>
      </c>
      <c r="C1300" s="5">
        <f t="shared" si="413"/>
        <v>2023</v>
      </c>
      <c r="D1300" s="5" t="s">
        <v>1187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09"/>
        <v>44937</v>
      </c>
      <c r="L1300" s="5">
        <f t="shared" si="410"/>
        <v>1</v>
      </c>
      <c r="M1300" s="5">
        <f t="shared" si="411"/>
        <v>2023</v>
      </c>
      <c r="N1300" s="6">
        <v>62.5</v>
      </c>
      <c r="O1300" s="6">
        <f t="shared" si="416"/>
        <v>-62.5</v>
      </c>
      <c r="P1300" s="6">
        <f t="shared" si="414"/>
        <v>0</v>
      </c>
      <c r="Q1300" s="7">
        <f t="shared" si="415"/>
        <v>2398861.4500000011</v>
      </c>
      <c r="R1300" s="5" t="s">
        <v>5</v>
      </c>
      <c r="S1300" s="1" t="s">
        <v>1229</v>
      </c>
    </row>
    <row r="1301" spans="1:19" x14ac:dyDescent="0.35">
      <c r="A1301" s="4">
        <v>44937</v>
      </c>
      <c r="B1301" s="5">
        <f t="shared" si="412"/>
        <v>1</v>
      </c>
      <c r="C1301" s="5">
        <f t="shared" si="413"/>
        <v>2023</v>
      </c>
      <c r="D1301" s="5" t="s">
        <v>1189</v>
      </c>
      <c r="E1301" s="1" t="s">
        <v>673</v>
      </c>
      <c r="F1301" s="1" t="s">
        <v>674</v>
      </c>
      <c r="G1301" s="90" t="s">
        <v>1188</v>
      </c>
      <c r="H1301" s="5">
        <v>1</v>
      </c>
      <c r="I1301" s="5" t="s">
        <v>5</v>
      </c>
      <c r="J1301" s="5">
        <v>0</v>
      </c>
      <c r="K1301" s="4">
        <f t="shared" si="409"/>
        <v>44937</v>
      </c>
      <c r="L1301" s="5">
        <f t="shared" si="410"/>
        <v>1</v>
      </c>
      <c r="M1301" s="5">
        <f t="shared" si="411"/>
        <v>2023</v>
      </c>
      <c r="N1301" s="6">
        <v>1738</v>
      </c>
      <c r="O1301" s="6">
        <f>-N1301</f>
        <v>-1738</v>
      </c>
      <c r="P1301" s="6">
        <f t="shared" si="414"/>
        <v>0</v>
      </c>
      <c r="Q1301" s="7">
        <f t="shared" si="415"/>
        <v>2400599.4500000011</v>
      </c>
      <c r="R1301" s="5" t="s">
        <v>5</v>
      </c>
      <c r="S1301" s="1" t="s">
        <v>1221</v>
      </c>
    </row>
    <row r="1302" spans="1:19" x14ac:dyDescent="0.35">
      <c r="A1302" s="4">
        <v>44937</v>
      </c>
      <c r="B1302" s="5">
        <f t="shared" si="412"/>
        <v>1</v>
      </c>
      <c r="C1302" s="5">
        <f t="shared" si="413"/>
        <v>2023</v>
      </c>
      <c r="D1302" s="5" t="s">
        <v>1189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09"/>
        <v>44937</v>
      </c>
      <c r="L1302" s="5">
        <f t="shared" si="410"/>
        <v>1</v>
      </c>
      <c r="M1302" s="5">
        <f t="shared" si="411"/>
        <v>2023</v>
      </c>
      <c r="N1302" s="6">
        <v>702</v>
      </c>
      <c r="O1302" s="6">
        <f>-N1302</f>
        <v>-702</v>
      </c>
      <c r="P1302" s="6">
        <f t="shared" si="414"/>
        <v>0</v>
      </c>
      <c r="Q1302" s="7">
        <f t="shared" si="415"/>
        <v>2401301.4500000011</v>
      </c>
      <c r="R1302" s="5" t="s">
        <v>5</v>
      </c>
      <c r="S1302" s="1" t="s">
        <v>1221</v>
      </c>
    </row>
    <row r="1303" spans="1:19" x14ac:dyDescent="0.35">
      <c r="A1303" s="4">
        <v>44938</v>
      </c>
      <c r="B1303" s="5">
        <f t="shared" si="412"/>
        <v>1</v>
      </c>
      <c r="C1303" s="5">
        <f t="shared" si="413"/>
        <v>2023</v>
      </c>
      <c r="D1303" s="5" t="s">
        <v>1190</v>
      </c>
      <c r="E1303" s="1" t="s">
        <v>63</v>
      </c>
      <c r="F1303" s="1" t="s">
        <v>64</v>
      </c>
      <c r="G1303" s="90" t="s">
        <v>1188</v>
      </c>
      <c r="H1303" s="5">
        <v>6</v>
      </c>
      <c r="I1303" s="5" t="s">
        <v>50</v>
      </c>
      <c r="J1303" s="5">
        <v>120</v>
      </c>
      <c r="K1303" s="4">
        <f t="shared" si="409"/>
        <v>45058</v>
      </c>
      <c r="L1303" s="5">
        <f t="shared" si="410"/>
        <v>5</v>
      </c>
      <c r="M1303" s="5">
        <f t="shared" si="411"/>
        <v>2023</v>
      </c>
      <c r="N1303" s="6">
        <v>9768</v>
      </c>
      <c r="P1303" s="6">
        <f t="shared" si="414"/>
        <v>9768</v>
      </c>
      <c r="Q1303" s="7">
        <f t="shared" si="415"/>
        <v>2411069.4500000011</v>
      </c>
      <c r="R1303" s="5" t="s">
        <v>5</v>
      </c>
    </row>
    <row r="1304" spans="1:19" x14ac:dyDescent="0.35">
      <c r="A1304" s="4">
        <v>44938</v>
      </c>
      <c r="B1304" s="5">
        <f t="shared" si="412"/>
        <v>1</v>
      </c>
      <c r="C1304" s="5">
        <f t="shared" si="413"/>
        <v>2023</v>
      </c>
      <c r="D1304" s="5" t="s">
        <v>1190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09"/>
        <v>45058</v>
      </c>
      <c r="L1304" s="5">
        <f t="shared" si="410"/>
        <v>5</v>
      </c>
      <c r="M1304" s="5">
        <f t="shared" si="411"/>
        <v>2023</v>
      </c>
      <c r="N1304" s="6">
        <v>2070</v>
      </c>
      <c r="P1304" s="6">
        <f t="shared" si="414"/>
        <v>2070</v>
      </c>
      <c r="Q1304" s="7">
        <f t="shared" si="415"/>
        <v>2413139.4500000011</v>
      </c>
      <c r="R1304" s="5" t="s">
        <v>5</v>
      </c>
    </row>
    <row r="1305" spans="1:19" x14ac:dyDescent="0.35">
      <c r="A1305" s="4">
        <v>44938</v>
      </c>
      <c r="B1305" s="5">
        <f t="shared" si="412"/>
        <v>1</v>
      </c>
      <c r="C1305" s="5">
        <f t="shared" si="413"/>
        <v>2023</v>
      </c>
      <c r="D1305" s="5" t="s">
        <v>1190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09"/>
        <v>45058</v>
      </c>
      <c r="L1305" s="5">
        <f t="shared" si="410"/>
        <v>5</v>
      </c>
      <c r="M1305" s="5">
        <f t="shared" si="411"/>
        <v>2023</v>
      </c>
      <c r="N1305" s="6">
        <v>575</v>
      </c>
      <c r="P1305" s="6">
        <f t="shared" si="414"/>
        <v>575</v>
      </c>
      <c r="Q1305" s="7">
        <f t="shared" si="415"/>
        <v>2413714.4500000011</v>
      </c>
      <c r="R1305" s="5" t="s">
        <v>5</v>
      </c>
    </row>
    <row r="1306" spans="1:19" x14ac:dyDescent="0.35">
      <c r="A1306" s="4">
        <v>44938</v>
      </c>
      <c r="B1306" s="5">
        <f t="shared" si="412"/>
        <v>1</v>
      </c>
      <c r="C1306" s="5">
        <f t="shared" si="413"/>
        <v>2023</v>
      </c>
      <c r="D1306" s="5" t="s">
        <v>1190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09"/>
        <v>45058</v>
      </c>
      <c r="L1306" s="5">
        <f t="shared" si="410"/>
        <v>5</v>
      </c>
      <c r="M1306" s="5">
        <f t="shared" si="411"/>
        <v>2023</v>
      </c>
      <c r="N1306" s="6">
        <v>840</v>
      </c>
      <c r="P1306" s="6">
        <f t="shared" si="414"/>
        <v>840</v>
      </c>
      <c r="Q1306" s="7">
        <f t="shared" si="415"/>
        <v>2414554.4500000011</v>
      </c>
      <c r="R1306" s="5" t="s">
        <v>5</v>
      </c>
    </row>
    <row r="1307" spans="1:19" x14ac:dyDescent="0.35">
      <c r="A1307" s="4">
        <v>44938</v>
      </c>
      <c r="B1307" s="5">
        <f t="shared" si="412"/>
        <v>1</v>
      </c>
      <c r="C1307" s="5">
        <f t="shared" si="413"/>
        <v>2023</v>
      </c>
      <c r="D1307" s="5" t="s">
        <v>1190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09"/>
        <v>45058</v>
      </c>
      <c r="L1307" s="5">
        <f t="shared" si="410"/>
        <v>5</v>
      </c>
      <c r="M1307" s="5">
        <f t="shared" si="411"/>
        <v>2023</v>
      </c>
      <c r="N1307" s="6">
        <v>200</v>
      </c>
      <c r="P1307" s="6">
        <f t="shared" si="414"/>
        <v>200</v>
      </c>
      <c r="Q1307" s="7">
        <f t="shared" si="415"/>
        <v>2414754.4500000011</v>
      </c>
      <c r="R1307" s="5" t="s">
        <v>5</v>
      </c>
    </row>
    <row r="1308" spans="1:19" x14ac:dyDescent="0.35">
      <c r="A1308" s="4">
        <v>44938</v>
      </c>
      <c r="B1308" s="5">
        <f t="shared" si="412"/>
        <v>1</v>
      </c>
      <c r="C1308" s="5">
        <f t="shared" si="413"/>
        <v>2023</v>
      </c>
      <c r="D1308" s="5" t="s">
        <v>1190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09"/>
        <v>45058</v>
      </c>
      <c r="L1308" s="5">
        <f t="shared" si="410"/>
        <v>5</v>
      </c>
      <c r="M1308" s="5">
        <f t="shared" si="411"/>
        <v>2023</v>
      </c>
      <c r="N1308" s="6">
        <v>395</v>
      </c>
      <c r="P1308" s="6">
        <f t="shared" si="414"/>
        <v>395</v>
      </c>
      <c r="Q1308" s="7">
        <f t="shared" si="415"/>
        <v>2415149.4500000011</v>
      </c>
      <c r="R1308" s="5" t="s">
        <v>5</v>
      </c>
    </row>
    <row r="1309" spans="1:19" x14ac:dyDescent="0.35">
      <c r="A1309" s="4">
        <v>44938</v>
      </c>
      <c r="B1309" s="5">
        <f t="shared" si="412"/>
        <v>1</v>
      </c>
      <c r="C1309" s="5">
        <f t="shared" si="413"/>
        <v>2023</v>
      </c>
      <c r="D1309" s="5" t="s">
        <v>1190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09"/>
        <v>45058</v>
      </c>
      <c r="L1309" s="5">
        <f t="shared" si="410"/>
        <v>5</v>
      </c>
      <c r="M1309" s="5">
        <f t="shared" si="411"/>
        <v>2023</v>
      </c>
      <c r="N1309" s="6">
        <v>420</v>
      </c>
      <c r="P1309" s="6">
        <f t="shared" si="414"/>
        <v>420</v>
      </c>
      <c r="Q1309" s="7">
        <f t="shared" si="415"/>
        <v>2415569.4500000011</v>
      </c>
      <c r="R1309" s="5" t="s">
        <v>5</v>
      </c>
    </row>
    <row r="1310" spans="1:19" x14ac:dyDescent="0.35">
      <c r="A1310" s="4">
        <v>44938</v>
      </c>
      <c r="B1310" s="5">
        <f t="shared" si="412"/>
        <v>1</v>
      </c>
      <c r="C1310" s="5">
        <f t="shared" si="413"/>
        <v>2023</v>
      </c>
      <c r="D1310" s="5" t="s">
        <v>1191</v>
      </c>
      <c r="E1310" s="1" t="s">
        <v>415</v>
      </c>
      <c r="F1310" s="1" t="s">
        <v>416</v>
      </c>
      <c r="G1310" s="90" t="s">
        <v>1188</v>
      </c>
      <c r="H1310" s="5">
        <v>5</v>
      </c>
      <c r="I1310" s="5" t="s">
        <v>5</v>
      </c>
      <c r="J1310" s="5">
        <v>0</v>
      </c>
      <c r="K1310" s="4">
        <f t="shared" si="409"/>
        <v>44938</v>
      </c>
      <c r="L1310" s="5">
        <f t="shared" si="410"/>
        <v>1</v>
      </c>
      <c r="M1310" s="5">
        <f t="shared" si="411"/>
        <v>2023</v>
      </c>
      <c r="N1310" s="6">
        <v>8690</v>
      </c>
      <c r="P1310" s="6">
        <f t="shared" si="414"/>
        <v>8690</v>
      </c>
      <c r="Q1310" s="7">
        <f t="shared" si="415"/>
        <v>2424259.4500000011</v>
      </c>
      <c r="R1310" s="5" t="s">
        <v>5</v>
      </c>
    </row>
    <row r="1311" spans="1:19" x14ac:dyDescent="0.35">
      <c r="A1311" s="4">
        <v>44938</v>
      </c>
      <c r="B1311" s="5">
        <f t="shared" si="412"/>
        <v>1</v>
      </c>
      <c r="C1311" s="5">
        <f t="shared" si="413"/>
        <v>2023</v>
      </c>
      <c r="D1311" s="5" t="s">
        <v>1191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09"/>
        <v>44938</v>
      </c>
      <c r="L1311" s="5">
        <f t="shared" si="410"/>
        <v>1</v>
      </c>
      <c r="M1311" s="5">
        <f t="shared" si="411"/>
        <v>2023</v>
      </c>
      <c r="N1311" s="6">
        <v>3510</v>
      </c>
      <c r="P1311" s="6">
        <f t="shared" si="414"/>
        <v>3510</v>
      </c>
      <c r="Q1311" s="7">
        <f t="shared" si="415"/>
        <v>2427769.4500000011</v>
      </c>
      <c r="R1311" s="5" t="s">
        <v>5</v>
      </c>
    </row>
    <row r="1312" spans="1:19" x14ac:dyDescent="0.35">
      <c r="A1312" s="4">
        <v>44938</v>
      </c>
      <c r="B1312" s="5">
        <f t="shared" si="412"/>
        <v>1</v>
      </c>
      <c r="C1312" s="5">
        <f t="shared" si="413"/>
        <v>2023</v>
      </c>
      <c r="D1312" s="5" t="s">
        <v>1191</v>
      </c>
      <c r="E1312" s="1" t="s">
        <v>415</v>
      </c>
      <c r="F1312" s="1" t="s">
        <v>416</v>
      </c>
      <c r="G1312" s="90" t="s">
        <v>1178</v>
      </c>
      <c r="H1312" s="5">
        <v>6</v>
      </c>
      <c r="I1312" s="5" t="s">
        <v>5</v>
      </c>
      <c r="J1312" s="5">
        <v>0</v>
      </c>
      <c r="K1312" s="4">
        <f t="shared" si="409"/>
        <v>44938</v>
      </c>
      <c r="L1312" s="5">
        <f t="shared" si="410"/>
        <v>1</v>
      </c>
      <c r="M1312" s="5">
        <f t="shared" si="411"/>
        <v>2023</v>
      </c>
      <c r="N1312" s="6">
        <v>1638</v>
      </c>
      <c r="P1312" s="6">
        <f t="shared" si="414"/>
        <v>1638</v>
      </c>
      <c r="Q1312" s="7">
        <f t="shared" si="415"/>
        <v>2429407.4500000011</v>
      </c>
      <c r="R1312" s="5" t="s">
        <v>5</v>
      </c>
    </row>
    <row r="1313" spans="1:19" x14ac:dyDescent="0.35">
      <c r="A1313" s="4">
        <v>44938</v>
      </c>
      <c r="B1313" s="5">
        <f t="shared" ref="B1313:B1319" si="417">MONTH(A1313)</f>
        <v>1</v>
      </c>
      <c r="C1313" s="5">
        <f t="shared" ref="C1313:C1319" si="418">YEAR(A1313)</f>
        <v>2023</v>
      </c>
      <c r="D1313" s="5" t="s">
        <v>1191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09"/>
        <v>44938</v>
      </c>
      <c r="L1313" s="5">
        <f t="shared" si="410"/>
        <v>1</v>
      </c>
      <c r="M1313" s="5">
        <f t="shared" si="411"/>
        <v>2023</v>
      </c>
      <c r="N1313" s="6">
        <v>1000</v>
      </c>
      <c r="P1313" s="6">
        <f t="shared" ref="P1313:P1326" si="419">SUM(N1313+O1313)</f>
        <v>1000</v>
      </c>
      <c r="Q1313" s="7">
        <f t="shared" ref="Q1313:Q1318" si="420">SUM(Q1312+N1313)</f>
        <v>2430407.4500000011</v>
      </c>
      <c r="R1313" s="5" t="s">
        <v>5</v>
      </c>
    </row>
    <row r="1314" spans="1:19" x14ac:dyDescent="0.35">
      <c r="A1314" s="4">
        <v>44938</v>
      </c>
      <c r="B1314" s="5">
        <f t="shared" si="417"/>
        <v>1</v>
      </c>
      <c r="C1314" s="5">
        <f t="shared" si="418"/>
        <v>2023</v>
      </c>
      <c r="D1314" s="5" t="s">
        <v>1191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09"/>
        <v>44938</v>
      </c>
      <c r="L1314" s="5">
        <f t="shared" si="410"/>
        <v>1</v>
      </c>
      <c r="M1314" s="5">
        <f t="shared" si="411"/>
        <v>2023</v>
      </c>
      <c r="N1314" s="6">
        <v>312.5</v>
      </c>
      <c r="P1314" s="6">
        <f t="shared" si="419"/>
        <v>312.5</v>
      </c>
      <c r="Q1314" s="7">
        <f t="shared" si="420"/>
        <v>2430719.9500000011</v>
      </c>
      <c r="R1314" s="5" t="s">
        <v>5</v>
      </c>
    </row>
    <row r="1315" spans="1:19" x14ac:dyDescent="0.35">
      <c r="A1315" s="4">
        <v>44938</v>
      </c>
      <c r="B1315" s="5">
        <f t="shared" si="417"/>
        <v>1</v>
      </c>
      <c r="C1315" s="5">
        <f t="shared" si="418"/>
        <v>2023</v>
      </c>
      <c r="D1315" s="5" t="s">
        <v>1191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09"/>
        <v>44938</v>
      </c>
      <c r="L1315" s="5">
        <f t="shared" si="410"/>
        <v>1</v>
      </c>
      <c r="M1315" s="5">
        <f t="shared" si="411"/>
        <v>2023</v>
      </c>
      <c r="N1315" s="6">
        <v>420</v>
      </c>
      <c r="P1315" s="6">
        <f t="shared" si="419"/>
        <v>420</v>
      </c>
      <c r="Q1315" s="7">
        <f t="shared" si="420"/>
        <v>2431139.9500000011</v>
      </c>
      <c r="R1315" s="5" t="s">
        <v>5</v>
      </c>
    </row>
    <row r="1316" spans="1:19" x14ac:dyDescent="0.35">
      <c r="A1316" s="4">
        <v>44938</v>
      </c>
      <c r="B1316" s="5">
        <f t="shared" si="417"/>
        <v>1</v>
      </c>
      <c r="C1316" s="5">
        <f t="shared" si="418"/>
        <v>2023</v>
      </c>
      <c r="D1316" s="5" t="s">
        <v>1192</v>
      </c>
      <c r="E1316" s="1" t="s">
        <v>645</v>
      </c>
      <c r="F1316" s="1" t="s">
        <v>646</v>
      </c>
      <c r="G1316" s="105" t="s">
        <v>780</v>
      </c>
      <c r="H1316" s="5">
        <v>1</v>
      </c>
      <c r="I1316" s="5" t="s">
        <v>5</v>
      </c>
      <c r="J1316" s="5">
        <v>0</v>
      </c>
      <c r="K1316" s="4">
        <f t="shared" si="409"/>
        <v>44938</v>
      </c>
      <c r="L1316" s="5">
        <f t="shared" si="410"/>
        <v>1</v>
      </c>
      <c r="M1316" s="5">
        <f t="shared" si="411"/>
        <v>2023</v>
      </c>
      <c r="N1316" s="6">
        <v>256</v>
      </c>
      <c r="O1316" s="6">
        <f t="shared" ref="O1316" si="421">-N1316</f>
        <v>-256</v>
      </c>
      <c r="P1316" s="6">
        <f t="shared" si="419"/>
        <v>0</v>
      </c>
      <c r="Q1316" s="7">
        <f t="shared" si="420"/>
        <v>2431395.9500000011</v>
      </c>
      <c r="R1316" s="5" t="s">
        <v>5</v>
      </c>
      <c r="S1316" s="1" t="s">
        <v>1312</v>
      </c>
    </row>
    <row r="1317" spans="1:19" x14ac:dyDescent="0.35">
      <c r="A1317" s="4">
        <v>44939</v>
      </c>
      <c r="B1317" s="5">
        <f t="shared" si="417"/>
        <v>1</v>
      </c>
      <c r="C1317" s="5">
        <f t="shared" si="418"/>
        <v>2023</v>
      </c>
      <c r="D1317" s="5" t="s">
        <v>1193</v>
      </c>
      <c r="E1317" s="1" t="s">
        <v>673</v>
      </c>
      <c r="F1317" s="1" t="s">
        <v>674</v>
      </c>
      <c r="G1317" s="90" t="s">
        <v>1188</v>
      </c>
      <c r="H1317" s="5">
        <v>1</v>
      </c>
      <c r="I1317" s="5" t="s">
        <v>5</v>
      </c>
      <c r="J1317" s="5">
        <v>0</v>
      </c>
      <c r="K1317" s="4">
        <f t="shared" si="409"/>
        <v>44939</v>
      </c>
      <c r="L1317" s="5">
        <f t="shared" si="410"/>
        <v>1</v>
      </c>
      <c r="M1317" s="5">
        <f t="shared" si="411"/>
        <v>2023</v>
      </c>
      <c r="N1317" s="6">
        <v>1738</v>
      </c>
      <c r="O1317" s="6">
        <f>-N1317</f>
        <v>-1738</v>
      </c>
      <c r="P1317" s="6">
        <f t="shared" si="419"/>
        <v>0</v>
      </c>
      <c r="Q1317" s="7">
        <f t="shared" si="420"/>
        <v>2433133.9500000011</v>
      </c>
      <c r="R1317" s="5" t="s">
        <v>5</v>
      </c>
      <c r="S1317" s="1" t="s">
        <v>1222</v>
      </c>
    </row>
    <row r="1318" spans="1:19" x14ac:dyDescent="0.35">
      <c r="A1318" s="4">
        <v>44939</v>
      </c>
      <c r="B1318" s="5">
        <f t="shared" si="417"/>
        <v>1</v>
      </c>
      <c r="C1318" s="5">
        <f t="shared" si="418"/>
        <v>2023</v>
      </c>
      <c r="D1318" s="5" t="s">
        <v>1193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09"/>
        <v>44939</v>
      </c>
      <c r="L1318" s="5">
        <f t="shared" si="410"/>
        <v>1</v>
      </c>
      <c r="M1318" s="5">
        <f t="shared" si="411"/>
        <v>2023</v>
      </c>
      <c r="N1318" s="6">
        <v>62.5</v>
      </c>
      <c r="O1318" s="6">
        <f>-N1318</f>
        <v>-62.5</v>
      </c>
      <c r="P1318" s="6">
        <f t="shared" si="419"/>
        <v>0</v>
      </c>
      <c r="Q1318" s="7">
        <f t="shared" si="420"/>
        <v>2433196.4500000011</v>
      </c>
      <c r="R1318" s="5" t="s">
        <v>5</v>
      </c>
      <c r="S1318" s="1" t="s">
        <v>1222</v>
      </c>
    </row>
    <row r="1319" spans="1:19" x14ac:dyDescent="0.35">
      <c r="A1319" s="4">
        <v>44940</v>
      </c>
      <c r="B1319" s="5">
        <f t="shared" si="417"/>
        <v>1</v>
      </c>
      <c r="C1319" s="5">
        <f t="shared" si="418"/>
        <v>2023</v>
      </c>
      <c r="D1319" s="5" t="s">
        <v>1198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09"/>
        <v>44940</v>
      </c>
      <c r="L1319" s="5">
        <f t="shared" si="410"/>
        <v>1</v>
      </c>
      <c r="M1319" s="5">
        <f t="shared" si="411"/>
        <v>2023</v>
      </c>
      <c r="N1319" s="6">
        <v>250</v>
      </c>
      <c r="O1319" s="6">
        <f t="shared" ref="O1319" si="422">-N1319</f>
        <v>-250</v>
      </c>
      <c r="P1319" s="6">
        <f t="shared" si="419"/>
        <v>0</v>
      </c>
      <c r="Q1319" s="7">
        <f t="shared" ref="Q1319:Q1326" si="423">SUM(Q1318+N1319)</f>
        <v>2433446.4500000011</v>
      </c>
      <c r="R1319" s="5" t="s">
        <v>5</v>
      </c>
      <c r="S1319" s="1" t="s">
        <v>1230</v>
      </c>
    </row>
    <row r="1320" spans="1:19" x14ac:dyDescent="0.35">
      <c r="A1320" s="4">
        <v>44940</v>
      </c>
      <c r="B1320" s="5">
        <f t="shared" ref="B1320:B1326" si="424">MONTH(A1320)</f>
        <v>1</v>
      </c>
      <c r="C1320" s="5">
        <f t="shared" ref="C1320:C1326" si="425">YEAR(A1320)</f>
        <v>2023</v>
      </c>
      <c r="D1320" s="5" t="s">
        <v>1199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09"/>
        <v>44940</v>
      </c>
      <c r="L1320" s="5">
        <f t="shared" si="410"/>
        <v>1</v>
      </c>
      <c r="M1320" s="5">
        <f t="shared" si="411"/>
        <v>2023</v>
      </c>
      <c r="N1320" s="6">
        <v>8690</v>
      </c>
      <c r="P1320" s="6">
        <f t="shared" si="419"/>
        <v>8690</v>
      </c>
      <c r="Q1320" s="7">
        <f t="shared" si="423"/>
        <v>2442136.4500000011</v>
      </c>
      <c r="R1320" s="5" t="s">
        <v>5</v>
      </c>
    </row>
    <row r="1321" spans="1:19" x14ac:dyDescent="0.35">
      <c r="A1321" s="4">
        <v>44940</v>
      </c>
      <c r="B1321" s="5">
        <f t="shared" si="424"/>
        <v>1</v>
      </c>
      <c r="C1321" s="5">
        <f t="shared" si="425"/>
        <v>2023</v>
      </c>
      <c r="D1321" s="5" t="s">
        <v>1199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09"/>
        <v>44940</v>
      </c>
      <c r="L1321" s="5">
        <f t="shared" si="410"/>
        <v>1</v>
      </c>
      <c r="M1321" s="5">
        <f t="shared" si="411"/>
        <v>2023</v>
      </c>
      <c r="N1321" s="6">
        <v>3510</v>
      </c>
      <c r="P1321" s="6">
        <f t="shared" si="419"/>
        <v>3510</v>
      </c>
      <c r="Q1321" s="7">
        <f t="shared" si="423"/>
        <v>2445646.4500000011</v>
      </c>
      <c r="R1321" s="5" t="s">
        <v>5</v>
      </c>
    </row>
    <row r="1322" spans="1:19" x14ac:dyDescent="0.35">
      <c r="A1322" s="4">
        <v>44940</v>
      </c>
      <c r="B1322" s="5">
        <f t="shared" si="424"/>
        <v>1</v>
      </c>
      <c r="C1322" s="5">
        <f t="shared" si="425"/>
        <v>2023</v>
      </c>
      <c r="D1322" s="5" t="s">
        <v>1199</v>
      </c>
      <c r="E1322" s="1" t="s">
        <v>415</v>
      </c>
      <c r="F1322" s="1" t="s">
        <v>416</v>
      </c>
      <c r="G1322" s="90" t="s">
        <v>1178</v>
      </c>
      <c r="H1322" s="5">
        <v>6</v>
      </c>
      <c r="I1322" s="5" t="s">
        <v>5</v>
      </c>
      <c r="J1322" s="5">
        <v>0</v>
      </c>
      <c r="K1322" s="4">
        <f t="shared" si="409"/>
        <v>44940</v>
      </c>
      <c r="L1322" s="5">
        <f t="shared" si="410"/>
        <v>1</v>
      </c>
      <c r="M1322" s="5">
        <f t="shared" si="411"/>
        <v>2023</v>
      </c>
      <c r="N1322" s="6">
        <v>1638</v>
      </c>
      <c r="P1322" s="6">
        <f t="shared" si="419"/>
        <v>1638</v>
      </c>
      <c r="Q1322" s="7">
        <f t="shared" si="423"/>
        <v>2447284.4500000011</v>
      </c>
      <c r="R1322" s="5" t="s">
        <v>5</v>
      </c>
    </row>
    <row r="1323" spans="1:19" x14ac:dyDescent="0.35">
      <c r="A1323" s="4">
        <v>44940</v>
      </c>
      <c r="B1323" s="5">
        <f t="shared" si="424"/>
        <v>1</v>
      </c>
      <c r="C1323" s="5">
        <f t="shared" si="425"/>
        <v>2023</v>
      </c>
      <c r="D1323" s="5" t="s">
        <v>1199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09"/>
        <v>44940</v>
      </c>
      <c r="L1323" s="5">
        <f t="shared" si="410"/>
        <v>1</v>
      </c>
      <c r="M1323" s="5">
        <f t="shared" si="411"/>
        <v>2023</v>
      </c>
      <c r="N1323" s="6">
        <v>312.5</v>
      </c>
      <c r="P1323" s="6">
        <f t="shared" si="419"/>
        <v>312.5</v>
      </c>
      <c r="Q1323" s="7">
        <f t="shared" si="423"/>
        <v>2447596.9500000011</v>
      </c>
      <c r="R1323" s="5" t="s">
        <v>5</v>
      </c>
    </row>
    <row r="1324" spans="1:19" x14ac:dyDescent="0.35">
      <c r="A1324" s="4">
        <v>44942</v>
      </c>
      <c r="B1324" s="5">
        <f t="shared" si="424"/>
        <v>1</v>
      </c>
      <c r="C1324" s="5">
        <f t="shared" si="425"/>
        <v>2023</v>
      </c>
      <c r="D1324" s="5" t="s">
        <v>1200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09"/>
        <v>44942</v>
      </c>
      <c r="L1324" s="5">
        <f t="shared" si="410"/>
        <v>1</v>
      </c>
      <c r="M1324" s="5">
        <f t="shared" si="411"/>
        <v>2023</v>
      </c>
      <c r="N1324" s="6">
        <v>1936</v>
      </c>
      <c r="P1324" s="6">
        <f t="shared" si="419"/>
        <v>1936</v>
      </c>
      <c r="Q1324" s="7">
        <f t="shared" si="423"/>
        <v>2449532.9500000011</v>
      </c>
      <c r="R1324" s="5" t="s">
        <v>5</v>
      </c>
    </row>
    <row r="1325" spans="1:19" x14ac:dyDescent="0.35">
      <c r="A1325" s="4">
        <v>44942</v>
      </c>
      <c r="B1325" s="5">
        <f t="shared" si="424"/>
        <v>1</v>
      </c>
      <c r="C1325" s="5">
        <f t="shared" si="425"/>
        <v>2023</v>
      </c>
      <c r="D1325" s="5" t="s">
        <v>1200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09"/>
        <v>44942</v>
      </c>
      <c r="L1325" s="5">
        <f t="shared" si="410"/>
        <v>1</v>
      </c>
      <c r="M1325" s="5">
        <f t="shared" si="411"/>
        <v>2023</v>
      </c>
      <c r="N1325" s="6">
        <v>801</v>
      </c>
      <c r="P1325" s="6">
        <f t="shared" si="419"/>
        <v>801</v>
      </c>
      <c r="Q1325" s="7">
        <f t="shared" si="423"/>
        <v>2450333.9500000011</v>
      </c>
      <c r="R1325" s="5" t="s">
        <v>5</v>
      </c>
    </row>
    <row r="1326" spans="1:19" x14ac:dyDescent="0.35">
      <c r="A1326" s="4">
        <v>44942</v>
      </c>
      <c r="B1326" s="5">
        <f t="shared" si="424"/>
        <v>1</v>
      </c>
      <c r="C1326" s="5">
        <f t="shared" si="425"/>
        <v>2023</v>
      </c>
      <c r="D1326" s="5" t="s">
        <v>1200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09"/>
        <v>44942</v>
      </c>
      <c r="L1326" s="5">
        <f t="shared" si="410"/>
        <v>1</v>
      </c>
      <c r="M1326" s="5">
        <f t="shared" si="411"/>
        <v>2023</v>
      </c>
      <c r="N1326" s="6">
        <v>95</v>
      </c>
      <c r="P1326" s="6">
        <f t="shared" si="419"/>
        <v>95</v>
      </c>
      <c r="Q1326" s="7">
        <f t="shared" si="423"/>
        <v>2450428.9500000011</v>
      </c>
      <c r="R1326" s="5" t="s">
        <v>5</v>
      </c>
    </row>
    <row r="1327" spans="1:19" x14ac:dyDescent="0.35">
      <c r="A1327" s="4">
        <v>44944</v>
      </c>
      <c r="B1327" s="5">
        <f t="shared" ref="B1327:B1346" si="426">MONTH(A1327)</f>
        <v>1</v>
      </c>
      <c r="C1327" s="5">
        <f t="shared" ref="C1327:C1346" si="427">YEAR(A1327)</f>
        <v>2023</v>
      </c>
      <c r="D1327" s="5" t="s">
        <v>1201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09"/>
        <v>44944</v>
      </c>
      <c r="L1327" s="5">
        <f t="shared" si="410"/>
        <v>1</v>
      </c>
      <c r="M1327" s="5">
        <f t="shared" si="411"/>
        <v>2023</v>
      </c>
      <c r="N1327" s="6">
        <v>1936</v>
      </c>
      <c r="O1327" s="6">
        <f>-1720</f>
        <v>-1720</v>
      </c>
      <c r="P1327" s="6">
        <f t="shared" ref="P1327:P1346" si="428">SUM(N1327+O1327)</f>
        <v>216</v>
      </c>
      <c r="Q1327" s="7">
        <f t="shared" ref="Q1327:Q1346" si="429">SUM(Q1326+N1327)</f>
        <v>2452364.9500000011</v>
      </c>
      <c r="R1327" s="5" t="s">
        <v>5</v>
      </c>
      <c r="S1327" s="1" t="s">
        <v>1313</v>
      </c>
    </row>
    <row r="1328" spans="1:19" x14ac:dyDescent="0.35">
      <c r="A1328" s="4">
        <v>44944</v>
      </c>
      <c r="B1328" s="5">
        <f t="shared" si="426"/>
        <v>1</v>
      </c>
      <c r="C1328" s="5">
        <f t="shared" si="427"/>
        <v>2023</v>
      </c>
      <c r="D1328" s="5" t="s">
        <v>1202</v>
      </c>
      <c r="E1328" s="1" t="s">
        <v>63</v>
      </c>
      <c r="F1328" s="1" t="s">
        <v>64</v>
      </c>
      <c r="G1328" s="90" t="s">
        <v>1188</v>
      </c>
      <c r="H1328" s="5">
        <v>8</v>
      </c>
      <c r="I1328" s="5" t="s">
        <v>50</v>
      </c>
      <c r="J1328" s="5">
        <v>120</v>
      </c>
      <c r="K1328" s="4">
        <f t="shared" si="409"/>
        <v>45064</v>
      </c>
      <c r="L1328" s="5">
        <f t="shared" si="410"/>
        <v>5</v>
      </c>
      <c r="M1328" s="5">
        <f t="shared" si="411"/>
        <v>2023</v>
      </c>
      <c r="N1328" s="6">
        <v>13024</v>
      </c>
      <c r="P1328" s="6">
        <f t="shared" si="428"/>
        <v>13024</v>
      </c>
      <c r="Q1328" s="7">
        <f t="shared" si="429"/>
        <v>2465388.9500000011</v>
      </c>
      <c r="R1328" s="5" t="s">
        <v>5</v>
      </c>
    </row>
    <row r="1329" spans="1:18" x14ac:dyDescent="0.35">
      <c r="A1329" s="4">
        <v>44944</v>
      </c>
      <c r="B1329" s="5">
        <f t="shared" si="426"/>
        <v>1</v>
      </c>
      <c r="C1329" s="5">
        <f t="shared" si="427"/>
        <v>2023</v>
      </c>
      <c r="D1329" s="5" t="s">
        <v>1202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09"/>
        <v>45064</v>
      </c>
      <c r="L1329" s="5">
        <f t="shared" si="410"/>
        <v>5</v>
      </c>
      <c r="M1329" s="5">
        <f t="shared" si="411"/>
        <v>2023</v>
      </c>
      <c r="N1329" s="6">
        <v>2070</v>
      </c>
      <c r="P1329" s="6">
        <f t="shared" si="428"/>
        <v>2070</v>
      </c>
      <c r="Q1329" s="7">
        <f t="shared" si="429"/>
        <v>2467458.9500000011</v>
      </c>
      <c r="R1329" s="5" t="s">
        <v>5</v>
      </c>
    </row>
    <row r="1330" spans="1:18" x14ac:dyDescent="0.35">
      <c r="A1330" s="4">
        <v>44944</v>
      </c>
      <c r="B1330" s="5">
        <f t="shared" si="426"/>
        <v>1</v>
      </c>
      <c r="C1330" s="5">
        <f t="shared" si="427"/>
        <v>2023</v>
      </c>
      <c r="D1330" s="5" t="s">
        <v>1202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09"/>
        <v>45064</v>
      </c>
      <c r="L1330" s="5">
        <f t="shared" si="410"/>
        <v>5</v>
      </c>
      <c r="M1330" s="5">
        <f t="shared" si="411"/>
        <v>2023</v>
      </c>
      <c r="N1330" s="6">
        <v>575</v>
      </c>
      <c r="P1330" s="6">
        <f t="shared" si="428"/>
        <v>575</v>
      </c>
      <c r="Q1330" s="7">
        <f t="shared" si="429"/>
        <v>2468033.9500000011</v>
      </c>
      <c r="R1330" s="5" t="s">
        <v>5</v>
      </c>
    </row>
    <row r="1331" spans="1:18" x14ac:dyDescent="0.35">
      <c r="A1331" s="4">
        <v>44944</v>
      </c>
      <c r="B1331" s="5">
        <f t="shared" si="426"/>
        <v>1</v>
      </c>
      <c r="C1331" s="5">
        <f t="shared" si="427"/>
        <v>2023</v>
      </c>
      <c r="D1331" s="5" t="s">
        <v>1202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09"/>
        <v>45064</v>
      </c>
      <c r="L1331" s="5">
        <f t="shared" si="410"/>
        <v>5</v>
      </c>
      <c r="M1331" s="5">
        <f t="shared" si="411"/>
        <v>2023</v>
      </c>
      <c r="N1331" s="6">
        <v>840</v>
      </c>
      <c r="P1331" s="6">
        <f t="shared" si="428"/>
        <v>840</v>
      </c>
      <c r="Q1331" s="7">
        <f t="shared" si="429"/>
        <v>2468873.9500000011</v>
      </c>
      <c r="R1331" s="5" t="s">
        <v>5</v>
      </c>
    </row>
    <row r="1332" spans="1:18" x14ac:dyDescent="0.35">
      <c r="A1332" s="4">
        <v>44944</v>
      </c>
      <c r="B1332" s="5">
        <f t="shared" si="426"/>
        <v>1</v>
      </c>
      <c r="C1332" s="5">
        <f t="shared" si="427"/>
        <v>2023</v>
      </c>
      <c r="D1332" s="5" t="s">
        <v>1202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09"/>
        <v>45064</v>
      </c>
      <c r="L1332" s="5">
        <f t="shared" si="410"/>
        <v>5</v>
      </c>
      <c r="M1332" s="5">
        <f t="shared" si="411"/>
        <v>2023</v>
      </c>
      <c r="N1332" s="6">
        <v>200</v>
      </c>
      <c r="P1332" s="6">
        <f t="shared" si="428"/>
        <v>200</v>
      </c>
      <c r="Q1332" s="7">
        <f t="shared" si="429"/>
        <v>2469073.9500000011</v>
      </c>
      <c r="R1332" s="5" t="s">
        <v>5</v>
      </c>
    </row>
    <row r="1333" spans="1:18" x14ac:dyDescent="0.35">
      <c r="A1333" s="4">
        <v>44944</v>
      </c>
      <c r="B1333" s="5">
        <f t="shared" si="426"/>
        <v>1</v>
      </c>
      <c r="C1333" s="5">
        <f t="shared" si="427"/>
        <v>2023</v>
      </c>
      <c r="D1333" s="5" t="s">
        <v>1202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09"/>
        <v>45064</v>
      </c>
      <c r="L1333" s="5">
        <f t="shared" si="410"/>
        <v>5</v>
      </c>
      <c r="M1333" s="5">
        <f t="shared" si="411"/>
        <v>2023</v>
      </c>
      <c r="N1333" s="6">
        <v>420</v>
      </c>
      <c r="P1333" s="6">
        <f t="shared" si="428"/>
        <v>420</v>
      </c>
      <c r="Q1333" s="7">
        <f t="shared" si="429"/>
        <v>2469493.9500000011</v>
      </c>
      <c r="R1333" s="5" t="s">
        <v>5</v>
      </c>
    </row>
    <row r="1334" spans="1:18" x14ac:dyDescent="0.35">
      <c r="A1334" s="4">
        <v>44945</v>
      </c>
      <c r="B1334" s="5">
        <f t="shared" si="426"/>
        <v>1</v>
      </c>
      <c r="C1334" s="5">
        <f t="shared" si="427"/>
        <v>2023</v>
      </c>
      <c r="D1334" s="5" t="s">
        <v>1203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09"/>
        <v>44945</v>
      </c>
      <c r="L1334" s="5">
        <f t="shared" si="410"/>
        <v>1</v>
      </c>
      <c r="M1334" s="5">
        <f t="shared" si="411"/>
        <v>2023</v>
      </c>
      <c r="N1334" s="6">
        <v>8690</v>
      </c>
      <c r="P1334" s="6">
        <f t="shared" si="428"/>
        <v>8690</v>
      </c>
      <c r="Q1334" s="7">
        <f t="shared" si="429"/>
        <v>2478183.9500000011</v>
      </c>
      <c r="R1334" s="5" t="s">
        <v>5</v>
      </c>
    </row>
    <row r="1335" spans="1:18" x14ac:dyDescent="0.35">
      <c r="A1335" s="4">
        <v>44945</v>
      </c>
      <c r="B1335" s="5">
        <f t="shared" si="426"/>
        <v>1</v>
      </c>
      <c r="C1335" s="5">
        <f t="shared" si="427"/>
        <v>2023</v>
      </c>
      <c r="D1335" s="5" t="s">
        <v>1203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09"/>
        <v>44945</v>
      </c>
      <c r="L1335" s="5">
        <f t="shared" si="410"/>
        <v>1</v>
      </c>
      <c r="M1335" s="5">
        <f t="shared" si="411"/>
        <v>2023</v>
      </c>
      <c r="N1335" s="6">
        <v>3510</v>
      </c>
      <c r="P1335" s="6">
        <f t="shared" si="428"/>
        <v>3510</v>
      </c>
      <c r="Q1335" s="7">
        <f t="shared" si="429"/>
        <v>2481693.9500000011</v>
      </c>
      <c r="R1335" s="5" t="s">
        <v>5</v>
      </c>
    </row>
    <row r="1336" spans="1:18" x14ac:dyDescent="0.35">
      <c r="A1336" s="4">
        <v>44945</v>
      </c>
      <c r="B1336" s="5">
        <f t="shared" si="426"/>
        <v>1</v>
      </c>
      <c r="C1336" s="5">
        <f t="shared" si="427"/>
        <v>2023</v>
      </c>
      <c r="D1336" s="5" t="s">
        <v>1203</v>
      </c>
      <c r="E1336" s="1" t="s">
        <v>415</v>
      </c>
      <c r="F1336" s="1" t="s">
        <v>416</v>
      </c>
      <c r="G1336" s="90" t="s">
        <v>1178</v>
      </c>
      <c r="H1336" s="5">
        <v>5</v>
      </c>
      <c r="I1336" s="5" t="s">
        <v>5</v>
      </c>
      <c r="J1336" s="5">
        <v>0</v>
      </c>
      <c r="K1336" s="4">
        <f t="shared" si="409"/>
        <v>44945</v>
      </c>
      <c r="L1336" s="5">
        <f t="shared" si="410"/>
        <v>1</v>
      </c>
      <c r="M1336" s="5">
        <f t="shared" si="411"/>
        <v>2023</v>
      </c>
      <c r="N1336" s="6">
        <v>1365</v>
      </c>
      <c r="P1336" s="6">
        <f t="shared" si="428"/>
        <v>1365</v>
      </c>
      <c r="Q1336" s="7">
        <f t="shared" si="429"/>
        <v>2483058.9500000011</v>
      </c>
      <c r="R1336" s="5" t="s">
        <v>5</v>
      </c>
    </row>
    <row r="1337" spans="1:18" x14ac:dyDescent="0.35">
      <c r="A1337" s="4">
        <v>44945</v>
      </c>
      <c r="B1337" s="5">
        <f t="shared" si="426"/>
        <v>1</v>
      </c>
      <c r="C1337" s="5">
        <f t="shared" si="427"/>
        <v>2023</v>
      </c>
      <c r="D1337" s="5" t="s">
        <v>1203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09"/>
        <v>44945</v>
      </c>
      <c r="L1337" s="5">
        <f t="shared" si="410"/>
        <v>1</v>
      </c>
      <c r="M1337" s="5">
        <f t="shared" si="411"/>
        <v>2023</v>
      </c>
      <c r="N1337" s="6">
        <v>1000</v>
      </c>
      <c r="P1337" s="6">
        <f t="shared" si="428"/>
        <v>1000</v>
      </c>
      <c r="Q1337" s="7">
        <f t="shared" si="429"/>
        <v>2484058.9500000011</v>
      </c>
      <c r="R1337" s="5" t="s">
        <v>5</v>
      </c>
    </row>
    <row r="1338" spans="1:18" x14ac:dyDescent="0.35">
      <c r="A1338" s="4">
        <v>44946</v>
      </c>
      <c r="B1338" s="5">
        <f t="shared" si="426"/>
        <v>1</v>
      </c>
      <c r="C1338" s="5">
        <f t="shared" si="427"/>
        <v>2023</v>
      </c>
      <c r="D1338" s="5" t="s">
        <v>1204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09"/>
        <v>44946</v>
      </c>
      <c r="L1338" s="5">
        <f t="shared" si="410"/>
        <v>1</v>
      </c>
      <c r="M1338" s="5">
        <f t="shared" si="411"/>
        <v>2023</v>
      </c>
      <c r="N1338" s="6">
        <v>3476</v>
      </c>
      <c r="P1338" s="6">
        <f t="shared" si="428"/>
        <v>3476</v>
      </c>
      <c r="Q1338" s="7">
        <f t="shared" si="429"/>
        <v>2487534.9500000011</v>
      </c>
      <c r="R1338" s="5" t="s">
        <v>5</v>
      </c>
    </row>
    <row r="1339" spans="1:18" x14ac:dyDescent="0.35">
      <c r="A1339" s="4">
        <v>44946</v>
      </c>
      <c r="B1339" s="5">
        <f t="shared" si="426"/>
        <v>1</v>
      </c>
      <c r="C1339" s="5">
        <f t="shared" si="427"/>
        <v>2023</v>
      </c>
      <c r="D1339" s="5" t="s">
        <v>1204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09"/>
        <v>44946</v>
      </c>
      <c r="L1339" s="5">
        <f t="shared" si="410"/>
        <v>1</v>
      </c>
      <c r="M1339" s="5">
        <f t="shared" si="411"/>
        <v>2023</v>
      </c>
      <c r="N1339" s="6">
        <v>1263.5999999999999</v>
      </c>
      <c r="P1339" s="6">
        <f t="shared" si="428"/>
        <v>1263.5999999999999</v>
      </c>
      <c r="Q1339" s="7">
        <f t="shared" si="429"/>
        <v>2488798.5500000012</v>
      </c>
      <c r="R1339" s="5" t="s">
        <v>5</v>
      </c>
    </row>
    <row r="1340" spans="1:18" x14ac:dyDescent="0.35">
      <c r="A1340" s="4">
        <v>44946</v>
      </c>
      <c r="B1340" s="5">
        <f t="shared" si="426"/>
        <v>1</v>
      </c>
      <c r="C1340" s="5">
        <f t="shared" si="427"/>
        <v>2023</v>
      </c>
      <c r="D1340" s="5" t="s">
        <v>1204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09"/>
        <v>44946</v>
      </c>
      <c r="L1340" s="5">
        <f t="shared" si="410"/>
        <v>1</v>
      </c>
      <c r="M1340" s="5">
        <f t="shared" si="411"/>
        <v>2023</v>
      </c>
      <c r="N1340" s="6">
        <v>312.5</v>
      </c>
      <c r="P1340" s="6">
        <f t="shared" si="428"/>
        <v>312.5</v>
      </c>
      <c r="Q1340" s="7">
        <f t="shared" si="429"/>
        <v>2489111.0500000012</v>
      </c>
      <c r="R1340" s="5" t="s">
        <v>5</v>
      </c>
    </row>
    <row r="1341" spans="1:18" x14ac:dyDescent="0.35">
      <c r="A1341" s="4">
        <v>44946</v>
      </c>
      <c r="B1341" s="5">
        <f t="shared" si="426"/>
        <v>1</v>
      </c>
      <c r="C1341" s="5">
        <f t="shared" si="427"/>
        <v>2023</v>
      </c>
      <c r="D1341" s="5" t="s">
        <v>1204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09"/>
        <v>44946</v>
      </c>
      <c r="L1341" s="5">
        <f t="shared" si="410"/>
        <v>1</v>
      </c>
      <c r="M1341" s="5">
        <f t="shared" si="411"/>
        <v>2023</v>
      </c>
      <c r="N1341" s="6">
        <v>210</v>
      </c>
      <c r="P1341" s="6">
        <f t="shared" si="428"/>
        <v>210</v>
      </c>
      <c r="Q1341" s="7">
        <f t="shared" si="429"/>
        <v>2489321.0500000012</v>
      </c>
      <c r="R1341" s="5" t="s">
        <v>5</v>
      </c>
    </row>
    <row r="1342" spans="1:18" x14ac:dyDescent="0.35">
      <c r="A1342" s="4">
        <v>44946</v>
      </c>
      <c r="B1342" s="5">
        <f t="shared" si="426"/>
        <v>1</v>
      </c>
      <c r="C1342" s="5">
        <f t="shared" si="427"/>
        <v>2023</v>
      </c>
      <c r="D1342" s="5" t="s">
        <v>1204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09"/>
        <v>44946</v>
      </c>
      <c r="L1342" s="5">
        <f t="shared" si="410"/>
        <v>1</v>
      </c>
      <c r="M1342" s="5">
        <f t="shared" si="411"/>
        <v>2023</v>
      </c>
      <c r="N1342" s="6">
        <v>440</v>
      </c>
      <c r="P1342" s="6">
        <f t="shared" si="428"/>
        <v>440</v>
      </c>
      <c r="Q1342" s="7">
        <f t="shared" si="429"/>
        <v>2489761.0500000012</v>
      </c>
      <c r="R1342" s="5" t="s">
        <v>5</v>
      </c>
    </row>
    <row r="1343" spans="1:18" x14ac:dyDescent="0.35">
      <c r="A1343" s="4">
        <v>44946</v>
      </c>
      <c r="B1343" s="5">
        <f t="shared" si="426"/>
        <v>1</v>
      </c>
      <c r="C1343" s="5">
        <f t="shared" si="427"/>
        <v>2023</v>
      </c>
      <c r="D1343" s="5" t="s">
        <v>1204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09"/>
        <v>44946</v>
      </c>
      <c r="L1343" s="5">
        <f t="shared" si="410"/>
        <v>1</v>
      </c>
      <c r="M1343" s="5">
        <f t="shared" si="411"/>
        <v>2023</v>
      </c>
      <c r="N1343" s="6">
        <v>450</v>
      </c>
      <c r="P1343" s="6">
        <f t="shared" si="428"/>
        <v>450</v>
      </c>
      <c r="Q1343" s="7">
        <f t="shared" si="429"/>
        <v>2490211.0500000012</v>
      </c>
      <c r="R1343" s="5" t="s">
        <v>5</v>
      </c>
    </row>
    <row r="1344" spans="1:18" x14ac:dyDescent="0.35">
      <c r="A1344" s="4">
        <v>44953</v>
      </c>
      <c r="B1344" s="5">
        <f t="shared" si="426"/>
        <v>1</v>
      </c>
      <c r="C1344" s="5">
        <f t="shared" si="427"/>
        <v>2023</v>
      </c>
      <c r="D1344" s="5" t="s">
        <v>1205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09"/>
        <v>45013</v>
      </c>
      <c r="L1344" s="5">
        <f t="shared" si="410"/>
        <v>3</v>
      </c>
      <c r="M1344" s="5">
        <f t="shared" si="411"/>
        <v>2023</v>
      </c>
      <c r="N1344" s="6">
        <v>3256</v>
      </c>
      <c r="P1344" s="6">
        <f t="shared" si="428"/>
        <v>3256</v>
      </c>
      <c r="Q1344" s="7">
        <f t="shared" si="429"/>
        <v>2493467.0500000012</v>
      </c>
      <c r="R1344" s="5" t="s">
        <v>5</v>
      </c>
    </row>
    <row r="1345" spans="1:19" x14ac:dyDescent="0.35">
      <c r="A1345" s="4">
        <v>44953</v>
      </c>
      <c r="B1345" s="5">
        <f t="shared" si="426"/>
        <v>1</v>
      </c>
      <c r="C1345" s="5">
        <f t="shared" si="427"/>
        <v>2023</v>
      </c>
      <c r="D1345" s="5" t="s">
        <v>1205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09"/>
        <v>45013</v>
      </c>
      <c r="L1345" s="5">
        <f t="shared" si="410"/>
        <v>3</v>
      </c>
      <c r="M1345" s="5">
        <f t="shared" si="411"/>
        <v>2023</v>
      </c>
      <c r="N1345" s="6">
        <v>1628</v>
      </c>
      <c r="P1345" s="6">
        <f t="shared" si="428"/>
        <v>1628</v>
      </c>
      <c r="Q1345" s="7">
        <f t="shared" si="429"/>
        <v>2495095.0500000012</v>
      </c>
      <c r="R1345" s="5" t="s">
        <v>5</v>
      </c>
    </row>
    <row r="1346" spans="1:19" x14ac:dyDescent="0.35">
      <c r="A1346" s="4">
        <v>44953</v>
      </c>
      <c r="B1346" s="5">
        <f t="shared" si="426"/>
        <v>1</v>
      </c>
      <c r="C1346" s="5">
        <f t="shared" si="427"/>
        <v>2023</v>
      </c>
      <c r="D1346" s="5" t="s">
        <v>1205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09"/>
        <v>45013</v>
      </c>
      <c r="L1346" s="5">
        <f t="shared" si="410"/>
        <v>3</v>
      </c>
      <c r="M1346" s="5">
        <f t="shared" si="411"/>
        <v>2023</v>
      </c>
      <c r="N1346" s="6">
        <v>732</v>
      </c>
      <c r="P1346" s="6">
        <f t="shared" si="428"/>
        <v>732</v>
      </c>
      <c r="Q1346" s="7">
        <f t="shared" si="429"/>
        <v>2495827.0500000012</v>
      </c>
      <c r="R1346" s="5" t="s">
        <v>5</v>
      </c>
    </row>
    <row r="1347" spans="1:19" x14ac:dyDescent="0.35">
      <c r="A1347" s="4">
        <v>44953</v>
      </c>
      <c r="B1347" s="5">
        <f t="shared" ref="B1347:B1362" si="430">MONTH(A1347)</f>
        <v>1</v>
      </c>
      <c r="C1347" s="5">
        <f t="shared" ref="C1347:C1362" si="431">YEAR(A1347)</f>
        <v>2023</v>
      </c>
      <c r="D1347" s="5" t="s">
        <v>1213</v>
      </c>
      <c r="E1347" s="1" t="s">
        <v>1212</v>
      </c>
      <c r="F1347" s="1" t="s">
        <v>1206</v>
      </c>
      <c r="G1347" s="90" t="s">
        <v>1207</v>
      </c>
      <c r="H1347" s="5">
        <v>1</v>
      </c>
      <c r="I1347" s="5" t="s">
        <v>5</v>
      </c>
      <c r="J1347" s="5">
        <v>0</v>
      </c>
      <c r="K1347" s="4">
        <f t="shared" si="409"/>
        <v>44953</v>
      </c>
      <c r="L1347" s="5">
        <f t="shared" si="410"/>
        <v>1</v>
      </c>
      <c r="M1347" s="5">
        <f t="shared" si="411"/>
        <v>2023</v>
      </c>
      <c r="N1347" s="6">
        <v>1738</v>
      </c>
      <c r="O1347" s="6">
        <f t="shared" ref="O1347:O1352" si="432">-N1347</f>
        <v>-1738</v>
      </c>
      <c r="P1347" s="6">
        <f t="shared" ref="P1347:P1362" si="433">SUM(N1347+O1347)</f>
        <v>0</v>
      </c>
      <c r="Q1347" s="7">
        <f t="shared" ref="Q1347:Q1362" si="434">SUM(Q1346+N1347)</f>
        <v>2497565.0500000012</v>
      </c>
      <c r="R1347" s="5" t="s">
        <v>5</v>
      </c>
      <c r="S1347" s="1" t="s">
        <v>1237</v>
      </c>
    </row>
    <row r="1348" spans="1:19" x14ac:dyDescent="0.35">
      <c r="A1348" s="4">
        <v>44953</v>
      </c>
      <c r="B1348" s="5">
        <f t="shared" si="430"/>
        <v>1</v>
      </c>
      <c r="C1348" s="5">
        <f t="shared" si="431"/>
        <v>2023</v>
      </c>
      <c r="D1348" s="5" t="s">
        <v>1213</v>
      </c>
      <c r="E1348" s="1" t="s">
        <v>1212</v>
      </c>
      <c r="F1348" s="1" t="s">
        <v>1206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09"/>
        <v>44953</v>
      </c>
      <c r="L1348" s="5">
        <f t="shared" si="410"/>
        <v>1</v>
      </c>
      <c r="M1348" s="5">
        <f t="shared" si="411"/>
        <v>2023</v>
      </c>
      <c r="N1348" s="6">
        <v>438</v>
      </c>
      <c r="O1348" s="6">
        <f t="shared" si="432"/>
        <v>-438</v>
      </c>
      <c r="P1348" s="6">
        <f t="shared" si="433"/>
        <v>0</v>
      </c>
      <c r="Q1348" s="7">
        <f t="shared" si="434"/>
        <v>2498003.0500000012</v>
      </c>
      <c r="R1348" s="5" t="s">
        <v>5</v>
      </c>
      <c r="S1348" s="1" t="s">
        <v>1237</v>
      </c>
    </row>
    <row r="1349" spans="1:19" x14ac:dyDescent="0.35">
      <c r="A1349" s="4">
        <v>44953</v>
      </c>
      <c r="B1349" s="5">
        <f t="shared" si="430"/>
        <v>1</v>
      </c>
      <c r="C1349" s="5">
        <f t="shared" si="431"/>
        <v>2023</v>
      </c>
      <c r="D1349" s="5" t="s">
        <v>1213</v>
      </c>
      <c r="E1349" s="1" t="s">
        <v>1212</v>
      </c>
      <c r="F1349" s="1" t="s">
        <v>1206</v>
      </c>
      <c r="G1349" s="90" t="s">
        <v>1208</v>
      </c>
      <c r="H1349" s="5">
        <v>1</v>
      </c>
      <c r="I1349" s="5" t="s">
        <v>5</v>
      </c>
      <c r="J1349" s="5">
        <v>0</v>
      </c>
      <c r="K1349" s="4">
        <f t="shared" si="409"/>
        <v>44953</v>
      </c>
      <c r="L1349" s="5">
        <f t="shared" si="410"/>
        <v>1</v>
      </c>
      <c r="M1349" s="5">
        <f t="shared" si="411"/>
        <v>2023</v>
      </c>
      <c r="N1349" s="6">
        <v>219</v>
      </c>
      <c r="O1349" s="6">
        <f t="shared" si="432"/>
        <v>-219</v>
      </c>
      <c r="P1349" s="6">
        <f t="shared" si="433"/>
        <v>0</v>
      </c>
      <c r="Q1349" s="7">
        <f t="shared" si="434"/>
        <v>2498222.0500000012</v>
      </c>
      <c r="R1349" s="5" t="s">
        <v>5</v>
      </c>
      <c r="S1349" s="1" t="s">
        <v>1237</v>
      </c>
    </row>
    <row r="1350" spans="1:19" x14ac:dyDescent="0.35">
      <c r="A1350" s="4">
        <v>44953</v>
      </c>
      <c r="B1350" s="5">
        <f t="shared" si="430"/>
        <v>1</v>
      </c>
      <c r="C1350" s="5">
        <f t="shared" si="431"/>
        <v>2023</v>
      </c>
      <c r="D1350" s="5" t="s">
        <v>1213</v>
      </c>
      <c r="E1350" s="1" t="s">
        <v>1212</v>
      </c>
      <c r="F1350" s="1" t="s">
        <v>1206</v>
      </c>
      <c r="G1350" s="90" t="s">
        <v>1209</v>
      </c>
      <c r="H1350" s="5">
        <v>2</v>
      </c>
      <c r="I1350" s="5" t="s">
        <v>5</v>
      </c>
      <c r="J1350" s="5">
        <v>0</v>
      </c>
      <c r="K1350" s="4">
        <f t="shared" si="409"/>
        <v>44953</v>
      </c>
      <c r="L1350" s="5">
        <f t="shared" si="410"/>
        <v>1</v>
      </c>
      <c r="M1350" s="5">
        <f t="shared" si="411"/>
        <v>2023</v>
      </c>
      <c r="N1350" s="6">
        <v>394.8</v>
      </c>
      <c r="O1350" s="6">
        <f t="shared" si="432"/>
        <v>-394.8</v>
      </c>
      <c r="P1350" s="6">
        <f t="shared" si="433"/>
        <v>0</v>
      </c>
      <c r="Q1350" s="7">
        <f t="shared" si="434"/>
        <v>2498616.850000001</v>
      </c>
      <c r="R1350" s="5" t="s">
        <v>5</v>
      </c>
      <c r="S1350" s="1" t="s">
        <v>1237</v>
      </c>
    </row>
    <row r="1351" spans="1:19" x14ac:dyDescent="0.35">
      <c r="A1351" s="4">
        <v>44953</v>
      </c>
      <c r="B1351" s="5">
        <f t="shared" si="430"/>
        <v>1</v>
      </c>
      <c r="C1351" s="5">
        <f t="shared" si="431"/>
        <v>2023</v>
      </c>
      <c r="D1351" s="5" t="s">
        <v>1213</v>
      </c>
      <c r="E1351" s="1" t="s">
        <v>1212</v>
      </c>
      <c r="F1351" s="1" t="s">
        <v>1206</v>
      </c>
      <c r="G1351" s="90" t="s">
        <v>1210</v>
      </c>
      <c r="H1351" s="5">
        <v>1</v>
      </c>
      <c r="I1351" s="5" t="s">
        <v>5</v>
      </c>
      <c r="J1351" s="5">
        <v>0</v>
      </c>
      <c r="K1351" s="4">
        <f t="shared" si="409"/>
        <v>44953</v>
      </c>
      <c r="L1351" s="5">
        <f t="shared" si="410"/>
        <v>1</v>
      </c>
      <c r="M1351" s="5">
        <f t="shared" si="411"/>
        <v>2023</v>
      </c>
      <c r="N1351" s="6">
        <v>64</v>
      </c>
      <c r="O1351" s="6">
        <f t="shared" si="432"/>
        <v>-64</v>
      </c>
      <c r="P1351" s="6">
        <f t="shared" si="433"/>
        <v>0</v>
      </c>
      <c r="Q1351" s="7">
        <f t="shared" si="434"/>
        <v>2498680.850000001</v>
      </c>
      <c r="R1351" s="5" t="s">
        <v>5</v>
      </c>
      <c r="S1351" s="1" t="s">
        <v>1237</v>
      </c>
    </row>
    <row r="1352" spans="1:19" x14ac:dyDescent="0.35">
      <c r="A1352" s="4">
        <v>44953</v>
      </c>
      <c r="B1352" s="5">
        <f t="shared" si="430"/>
        <v>1</v>
      </c>
      <c r="C1352" s="5">
        <f t="shared" si="431"/>
        <v>2023</v>
      </c>
      <c r="D1352" s="5" t="s">
        <v>1213</v>
      </c>
      <c r="E1352" s="1" t="s">
        <v>1212</v>
      </c>
      <c r="F1352" s="1" t="s">
        <v>1206</v>
      </c>
      <c r="G1352" s="90" t="s">
        <v>1211</v>
      </c>
      <c r="H1352" s="5">
        <v>1</v>
      </c>
      <c r="I1352" s="5" t="s">
        <v>5</v>
      </c>
      <c r="J1352" s="5">
        <v>0</v>
      </c>
      <c r="K1352" s="4">
        <f t="shared" ref="K1352" si="435">A1352+J1352</f>
        <v>44953</v>
      </c>
      <c r="L1352" s="5">
        <f t="shared" si="410"/>
        <v>1</v>
      </c>
      <c r="M1352" s="5">
        <f t="shared" si="411"/>
        <v>2023</v>
      </c>
      <c r="N1352" s="6">
        <v>64</v>
      </c>
      <c r="O1352" s="6">
        <f t="shared" si="432"/>
        <v>-64</v>
      </c>
      <c r="P1352" s="6">
        <f t="shared" si="433"/>
        <v>0</v>
      </c>
      <c r="Q1352" s="7">
        <f t="shared" si="434"/>
        <v>2498744.850000001</v>
      </c>
      <c r="R1352" s="5" t="s">
        <v>5</v>
      </c>
      <c r="S1352" s="1" t="s">
        <v>1237</v>
      </c>
    </row>
    <row r="1353" spans="1:19" x14ac:dyDescent="0.35">
      <c r="A1353" s="4">
        <v>44956</v>
      </c>
      <c r="B1353" s="5">
        <f t="shared" si="430"/>
        <v>1</v>
      </c>
      <c r="C1353" s="5">
        <f t="shared" si="431"/>
        <v>2023</v>
      </c>
      <c r="D1353" s="5" t="s">
        <v>1214</v>
      </c>
      <c r="E1353" s="1" t="s">
        <v>415</v>
      </c>
      <c r="F1353" s="1" t="s">
        <v>416</v>
      </c>
      <c r="G1353" s="90" t="s">
        <v>1188</v>
      </c>
      <c r="H1353" s="5">
        <v>5</v>
      </c>
      <c r="I1353" s="5" t="s">
        <v>5</v>
      </c>
      <c r="J1353" s="5">
        <v>0</v>
      </c>
      <c r="K1353" s="4">
        <f t="shared" ref="K1353:K1359" si="436">A1353+J1353</f>
        <v>44956</v>
      </c>
      <c r="L1353" s="5">
        <f t="shared" ref="L1353:L1359" si="437">MONTH(K1353)</f>
        <v>1</v>
      </c>
      <c r="M1353" s="5">
        <f t="shared" ref="M1353:M1359" si="438">YEAR(K1353)</f>
        <v>2023</v>
      </c>
      <c r="N1353" s="6">
        <v>8690</v>
      </c>
      <c r="P1353" s="6">
        <f t="shared" si="433"/>
        <v>8690</v>
      </c>
      <c r="Q1353" s="7">
        <f t="shared" si="434"/>
        <v>2507434.850000001</v>
      </c>
      <c r="R1353" s="5" t="s">
        <v>5</v>
      </c>
    </row>
    <row r="1354" spans="1:19" x14ac:dyDescent="0.35">
      <c r="A1354" s="4">
        <v>44956</v>
      </c>
      <c r="B1354" s="5">
        <f t="shared" si="430"/>
        <v>1</v>
      </c>
      <c r="C1354" s="5">
        <f t="shared" si="431"/>
        <v>2023</v>
      </c>
      <c r="D1354" s="5" t="s">
        <v>1214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36"/>
        <v>44956</v>
      </c>
      <c r="L1354" s="5">
        <f t="shared" si="437"/>
        <v>1</v>
      </c>
      <c r="M1354" s="5">
        <f t="shared" si="438"/>
        <v>2023</v>
      </c>
      <c r="N1354" s="6">
        <v>702</v>
      </c>
      <c r="P1354" s="6">
        <f t="shared" si="433"/>
        <v>702</v>
      </c>
      <c r="Q1354" s="7">
        <f t="shared" si="434"/>
        <v>2508136.850000001</v>
      </c>
      <c r="R1354" s="5" t="s">
        <v>5</v>
      </c>
    </row>
    <row r="1355" spans="1:19" x14ac:dyDescent="0.35">
      <c r="A1355" s="4">
        <v>44956</v>
      </c>
      <c r="B1355" s="5">
        <f t="shared" si="430"/>
        <v>1</v>
      </c>
      <c r="C1355" s="5">
        <f t="shared" si="431"/>
        <v>2023</v>
      </c>
      <c r="D1355" s="5" t="s">
        <v>1214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36"/>
        <v>44956</v>
      </c>
      <c r="L1355" s="5">
        <f t="shared" si="437"/>
        <v>1</v>
      </c>
      <c r="M1355" s="5">
        <f t="shared" si="438"/>
        <v>2023</v>
      </c>
      <c r="N1355" s="6">
        <v>1684.8</v>
      </c>
      <c r="P1355" s="6">
        <f t="shared" si="433"/>
        <v>1684.8</v>
      </c>
      <c r="Q1355" s="7">
        <f t="shared" si="434"/>
        <v>2509821.6500000008</v>
      </c>
      <c r="R1355" s="5" t="s">
        <v>5</v>
      </c>
    </row>
    <row r="1356" spans="1:19" x14ac:dyDescent="0.35">
      <c r="A1356" s="4">
        <v>44956</v>
      </c>
      <c r="B1356" s="5">
        <f t="shared" si="430"/>
        <v>1</v>
      </c>
      <c r="C1356" s="5">
        <f t="shared" si="431"/>
        <v>2023</v>
      </c>
      <c r="D1356" s="5" t="s">
        <v>1214</v>
      </c>
      <c r="E1356" s="1" t="s">
        <v>415</v>
      </c>
      <c r="F1356" s="1" t="s">
        <v>416</v>
      </c>
      <c r="G1356" s="90" t="s">
        <v>1178</v>
      </c>
      <c r="H1356" s="5">
        <v>7</v>
      </c>
      <c r="I1356" s="5" t="s">
        <v>5</v>
      </c>
      <c r="J1356" s="5">
        <v>0</v>
      </c>
      <c r="K1356" s="4">
        <f t="shared" si="436"/>
        <v>44956</v>
      </c>
      <c r="L1356" s="5">
        <f t="shared" si="437"/>
        <v>1</v>
      </c>
      <c r="M1356" s="5">
        <f t="shared" si="438"/>
        <v>2023</v>
      </c>
      <c r="N1356" s="6">
        <v>1911</v>
      </c>
      <c r="P1356" s="6">
        <f t="shared" si="433"/>
        <v>1911</v>
      </c>
      <c r="Q1356" s="7">
        <f t="shared" si="434"/>
        <v>2511732.6500000008</v>
      </c>
      <c r="R1356" s="5" t="s">
        <v>5</v>
      </c>
    </row>
    <row r="1357" spans="1:19" x14ac:dyDescent="0.35">
      <c r="A1357" s="4">
        <v>44956</v>
      </c>
      <c r="B1357" s="5">
        <f t="shared" si="430"/>
        <v>1</v>
      </c>
      <c r="C1357" s="5">
        <f t="shared" si="431"/>
        <v>2023</v>
      </c>
      <c r="D1357" s="5" t="s">
        <v>1214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36"/>
        <v>44956</v>
      </c>
      <c r="L1357" s="5">
        <f t="shared" si="437"/>
        <v>1</v>
      </c>
      <c r="M1357" s="5">
        <f t="shared" si="438"/>
        <v>2023</v>
      </c>
      <c r="N1357" s="6">
        <v>1000</v>
      </c>
      <c r="P1357" s="6">
        <f t="shared" si="433"/>
        <v>1000</v>
      </c>
      <c r="Q1357" s="7">
        <f t="shared" si="434"/>
        <v>2512732.6500000008</v>
      </c>
      <c r="R1357" s="5" t="s">
        <v>5</v>
      </c>
    </row>
    <row r="1358" spans="1:19" x14ac:dyDescent="0.35">
      <c r="A1358" s="4">
        <v>44956</v>
      </c>
      <c r="B1358" s="5">
        <f t="shared" si="430"/>
        <v>1</v>
      </c>
      <c r="C1358" s="5">
        <f t="shared" si="431"/>
        <v>2023</v>
      </c>
      <c r="D1358" s="5" t="s">
        <v>1214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36"/>
        <v>44956</v>
      </c>
      <c r="L1358" s="5">
        <f t="shared" si="437"/>
        <v>1</v>
      </c>
      <c r="M1358" s="5">
        <f t="shared" si="438"/>
        <v>2023</v>
      </c>
      <c r="N1358" s="6">
        <v>250</v>
      </c>
      <c r="P1358" s="6">
        <f t="shared" si="433"/>
        <v>250</v>
      </c>
      <c r="Q1358" s="7">
        <f t="shared" si="434"/>
        <v>2512982.6500000008</v>
      </c>
      <c r="R1358" s="5" t="s">
        <v>5</v>
      </c>
    </row>
    <row r="1359" spans="1:19" x14ac:dyDescent="0.35">
      <c r="A1359" s="4">
        <v>44956</v>
      </c>
      <c r="B1359" s="5">
        <f t="shared" si="430"/>
        <v>1</v>
      </c>
      <c r="C1359" s="5">
        <f t="shared" si="431"/>
        <v>2023</v>
      </c>
      <c r="D1359" s="5" t="s">
        <v>1214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36"/>
        <v>44956</v>
      </c>
      <c r="L1359" s="5">
        <f t="shared" si="437"/>
        <v>1</v>
      </c>
      <c r="M1359" s="5">
        <f t="shared" si="438"/>
        <v>2023</v>
      </c>
      <c r="N1359" s="6">
        <v>380</v>
      </c>
      <c r="P1359" s="6">
        <f t="shared" si="433"/>
        <v>380</v>
      </c>
      <c r="Q1359" s="7">
        <f t="shared" si="434"/>
        <v>2513362.6500000008</v>
      </c>
      <c r="R1359" s="5" t="s">
        <v>5</v>
      </c>
    </row>
    <row r="1360" spans="1:19" x14ac:dyDescent="0.35">
      <c r="A1360" s="4">
        <v>44956</v>
      </c>
      <c r="B1360" s="5">
        <f t="shared" si="430"/>
        <v>1</v>
      </c>
      <c r="C1360" s="5">
        <f t="shared" si="431"/>
        <v>2023</v>
      </c>
      <c r="D1360" s="5" t="s">
        <v>1215</v>
      </c>
      <c r="E1360" s="1" t="s">
        <v>645</v>
      </c>
      <c r="F1360" s="1" t="s">
        <v>646</v>
      </c>
      <c r="G1360" s="90" t="s">
        <v>1216</v>
      </c>
      <c r="H1360" s="5">
        <v>2</v>
      </c>
      <c r="I1360" s="5" t="s">
        <v>5</v>
      </c>
      <c r="J1360" s="5">
        <v>0</v>
      </c>
      <c r="K1360" s="4">
        <f t="shared" ref="K1360" si="439">A1360+J1360</f>
        <v>44956</v>
      </c>
      <c r="L1360" s="5">
        <f t="shared" ref="L1360" si="440">MONTH(K1360)</f>
        <v>1</v>
      </c>
      <c r="M1360" s="5">
        <f t="shared" ref="M1360" si="441">YEAR(K1360)</f>
        <v>2023</v>
      </c>
      <c r="N1360" s="6">
        <v>570</v>
      </c>
      <c r="P1360" s="6">
        <f t="shared" si="433"/>
        <v>570</v>
      </c>
      <c r="Q1360" s="7">
        <f t="shared" si="434"/>
        <v>2513932.6500000008</v>
      </c>
      <c r="R1360" s="5" t="s">
        <v>5</v>
      </c>
    </row>
    <row r="1361" spans="1:19" x14ac:dyDescent="0.35">
      <c r="A1361" s="4">
        <v>44958</v>
      </c>
      <c r="B1361" s="5">
        <f t="shared" si="430"/>
        <v>2</v>
      </c>
      <c r="C1361" s="5">
        <f t="shared" si="431"/>
        <v>2023</v>
      </c>
      <c r="D1361" s="5" t="s">
        <v>1244</v>
      </c>
      <c r="E1361" s="1" t="s">
        <v>1212</v>
      </c>
      <c r="F1361" s="1" t="s">
        <v>1206</v>
      </c>
      <c r="G1361" s="90" t="s">
        <v>1245</v>
      </c>
      <c r="H1361" s="5">
        <v>2</v>
      </c>
      <c r="I1361" s="5" t="s">
        <v>5</v>
      </c>
      <c r="J1361" s="5">
        <v>0</v>
      </c>
      <c r="K1361" s="4">
        <f t="shared" ref="K1361:K1362" si="442">A1361+J1361</f>
        <v>44958</v>
      </c>
      <c r="L1361" s="5">
        <f t="shared" ref="L1361:L1362" si="443">MONTH(K1361)</f>
        <v>2</v>
      </c>
      <c r="M1361" s="5">
        <f t="shared" ref="M1361:M1362" si="444">YEAR(K1361)</f>
        <v>2023</v>
      </c>
      <c r="N1361" s="6">
        <v>3555</v>
      </c>
      <c r="O1361" s="6">
        <f t="shared" ref="O1361" si="445">-N1361</f>
        <v>-3555</v>
      </c>
      <c r="P1361" s="6">
        <f t="shared" si="433"/>
        <v>0</v>
      </c>
      <c r="Q1361" s="7">
        <f t="shared" si="434"/>
        <v>2517487.6500000008</v>
      </c>
      <c r="R1361" s="5" t="s">
        <v>5</v>
      </c>
      <c r="S1361" s="1" t="s">
        <v>1293</v>
      </c>
    </row>
    <row r="1362" spans="1:19" x14ac:dyDescent="0.35">
      <c r="A1362" s="4">
        <v>44959</v>
      </c>
      <c r="B1362" s="5">
        <f t="shared" si="430"/>
        <v>2</v>
      </c>
      <c r="C1362" s="5">
        <f t="shared" si="431"/>
        <v>2023</v>
      </c>
      <c r="D1362" s="5" t="s">
        <v>1246</v>
      </c>
      <c r="E1362" s="1" t="s">
        <v>482</v>
      </c>
      <c r="F1362" s="1" t="s">
        <v>499</v>
      </c>
      <c r="G1362" s="90" t="s">
        <v>725</v>
      </c>
      <c r="H1362" s="5">
        <v>1</v>
      </c>
      <c r="I1362" s="5" t="s">
        <v>5</v>
      </c>
      <c r="J1362" s="5">
        <v>0</v>
      </c>
      <c r="K1362" s="4">
        <f t="shared" si="442"/>
        <v>44959</v>
      </c>
      <c r="L1362" s="5">
        <f t="shared" si="443"/>
        <v>2</v>
      </c>
      <c r="M1362" s="5">
        <f t="shared" si="444"/>
        <v>2023</v>
      </c>
      <c r="N1362" s="6">
        <v>1870</v>
      </c>
      <c r="P1362" s="6">
        <f t="shared" si="433"/>
        <v>1870</v>
      </c>
      <c r="Q1362" s="7">
        <f t="shared" si="434"/>
        <v>2519357.6500000008</v>
      </c>
      <c r="R1362" s="5" t="s">
        <v>5</v>
      </c>
    </row>
    <row r="1363" spans="1:19" x14ac:dyDescent="0.35">
      <c r="A1363" s="4">
        <v>44959</v>
      </c>
      <c r="B1363" s="5">
        <f t="shared" ref="B1363:B1365" si="446">MONTH(A1363)</f>
        <v>2</v>
      </c>
      <c r="C1363" s="5">
        <f t="shared" ref="C1363:C1365" si="447">YEAR(A1363)</f>
        <v>2023</v>
      </c>
      <c r="D1363" s="5" t="s">
        <v>1246</v>
      </c>
      <c r="E1363" s="1" t="s">
        <v>482</v>
      </c>
      <c r="F1363" s="1" t="s">
        <v>499</v>
      </c>
      <c r="G1363" s="90" t="s">
        <v>663</v>
      </c>
      <c r="H1363" s="5">
        <v>2</v>
      </c>
      <c r="I1363" s="5" t="s">
        <v>5</v>
      </c>
      <c r="J1363" s="5">
        <v>0</v>
      </c>
      <c r="K1363" s="4">
        <f t="shared" ref="K1363:K1369" si="448">A1363+J1363</f>
        <v>44959</v>
      </c>
      <c r="L1363" s="5">
        <f t="shared" ref="L1363:L1369" si="449">MONTH(K1363)</f>
        <v>2</v>
      </c>
      <c r="M1363" s="5">
        <f t="shared" ref="M1363:M1369" si="450">YEAR(K1363)</f>
        <v>2023</v>
      </c>
      <c r="N1363" s="6">
        <v>510</v>
      </c>
      <c r="P1363" s="6">
        <f t="shared" ref="P1363:P1403" si="451">SUM(N1363+O1363)</f>
        <v>510</v>
      </c>
      <c r="Q1363" s="7">
        <f t="shared" ref="Q1363:Q1403" si="452">SUM(Q1362+N1363)</f>
        <v>2519867.6500000008</v>
      </c>
      <c r="R1363" s="5" t="s">
        <v>5</v>
      </c>
    </row>
    <row r="1364" spans="1:19" x14ac:dyDescent="0.35">
      <c r="A1364" s="4">
        <v>44959</v>
      </c>
      <c r="B1364" s="5">
        <f t="shared" si="446"/>
        <v>2</v>
      </c>
      <c r="C1364" s="5">
        <f t="shared" si="447"/>
        <v>2023</v>
      </c>
      <c r="D1364" s="5" t="s">
        <v>1246</v>
      </c>
      <c r="E1364" s="1" t="s">
        <v>482</v>
      </c>
      <c r="F1364" s="1" t="s">
        <v>499</v>
      </c>
      <c r="G1364" s="90" t="s">
        <v>675</v>
      </c>
      <c r="H1364" s="5">
        <v>1</v>
      </c>
      <c r="I1364" s="5" t="s">
        <v>5</v>
      </c>
      <c r="J1364" s="5">
        <v>0</v>
      </c>
      <c r="K1364" s="4">
        <f t="shared" si="448"/>
        <v>44959</v>
      </c>
      <c r="L1364" s="5">
        <f t="shared" si="449"/>
        <v>2</v>
      </c>
      <c r="M1364" s="5">
        <f t="shared" si="450"/>
        <v>2023</v>
      </c>
      <c r="N1364" s="6">
        <v>95</v>
      </c>
      <c r="P1364" s="6">
        <f t="shared" si="451"/>
        <v>95</v>
      </c>
      <c r="Q1364" s="7">
        <f t="shared" si="452"/>
        <v>2519962.6500000008</v>
      </c>
      <c r="R1364" s="5" t="s">
        <v>5</v>
      </c>
    </row>
    <row r="1365" spans="1:19" x14ac:dyDescent="0.35">
      <c r="A1365" s="4" t="s">
        <v>1248</v>
      </c>
      <c r="B1365" s="5">
        <f t="shared" si="446"/>
        <v>2</v>
      </c>
      <c r="C1365" s="5">
        <f t="shared" si="447"/>
        <v>2023</v>
      </c>
      <c r="D1365" s="5" t="s">
        <v>1247</v>
      </c>
      <c r="E1365" s="1" t="s">
        <v>415</v>
      </c>
      <c r="F1365" s="1" t="s">
        <v>416</v>
      </c>
      <c r="G1365" s="90" t="s">
        <v>725</v>
      </c>
      <c r="H1365" s="5">
        <v>3</v>
      </c>
      <c r="I1365" s="5" t="s">
        <v>5</v>
      </c>
      <c r="J1365" s="5">
        <v>0</v>
      </c>
      <c r="K1365" s="4">
        <f t="shared" si="448"/>
        <v>44960</v>
      </c>
      <c r="L1365" s="5">
        <f t="shared" si="449"/>
        <v>2</v>
      </c>
      <c r="M1365" s="5">
        <f t="shared" si="450"/>
        <v>2023</v>
      </c>
      <c r="N1365" s="6">
        <v>5214</v>
      </c>
      <c r="P1365" s="6">
        <f t="shared" si="451"/>
        <v>5214</v>
      </c>
      <c r="Q1365" s="7">
        <f t="shared" si="452"/>
        <v>2525176.6500000008</v>
      </c>
      <c r="R1365" s="5" t="s">
        <v>5</v>
      </c>
    </row>
    <row r="1366" spans="1:19" x14ac:dyDescent="0.35">
      <c r="A1366" s="4" t="s">
        <v>1248</v>
      </c>
      <c r="B1366" s="5">
        <f t="shared" ref="B1366:B1398" si="453">MONTH(A1366)</f>
        <v>2</v>
      </c>
      <c r="C1366" s="5">
        <f t="shared" ref="C1366:C1398" si="454">YEAR(A1366)</f>
        <v>2023</v>
      </c>
      <c r="D1366" s="5" t="s">
        <v>1247</v>
      </c>
      <c r="E1366" s="1" t="s">
        <v>415</v>
      </c>
      <c r="F1366" s="1" t="s">
        <v>416</v>
      </c>
      <c r="G1366" s="90" t="s">
        <v>922</v>
      </c>
      <c r="H1366" s="5">
        <v>3</v>
      </c>
      <c r="I1366" s="5" t="s">
        <v>5</v>
      </c>
      <c r="J1366" s="5">
        <v>0</v>
      </c>
      <c r="K1366" s="4">
        <f t="shared" si="448"/>
        <v>44960</v>
      </c>
      <c r="L1366" s="5">
        <f t="shared" si="449"/>
        <v>2</v>
      </c>
      <c r="M1366" s="5">
        <f t="shared" si="450"/>
        <v>2023</v>
      </c>
      <c r="N1366" s="6">
        <v>684</v>
      </c>
      <c r="P1366" s="6">
        <f t="shared" si="451"/>
        <v>684</v>
      </c>
      <c r="Q1366" s="7">
        <f t="shared" si="452"/>
        <v>2525860.6500000008</v>
      </c>
      <c r="R1366" s="5" t="s">
        <v>5</v>
      </c>
    </row>
    <row r="1367" spans="1:19" x14ac:dyDescent="0.35">
      <c r="A1367" s="4" t="s">
        <v>1248</v>
      </c>
      <c r="B1367" s="5">
        <f t="shared" si="453"/>
        <v>2</v>
      </c>
      <c r="C1367" s="5">
        <f t="shared" si="454"/>
        <v>2023</v>
      </c>
      <c r="D1367" s="5" t="s">
        <v>1247</v>
      </c>
      <c r="E1367" s="1" t="s">
        <v>415</v>
      </c>
      <c r="F1367" s="1" t="s">
        <v>416</v>
      </c>
      <c r="G1367" s="90" t="s">
        <v>1178</v>
      </c>
      <c r="H1367" s="5">
        <v>3</v>
      </c>
      <c r="I1367" s="5" t="s">
        <v>5</v>
      </c>
      <c r="J1367" s="5">
        <v>0</v>
      </c>
      <c r="K1367" s="4">
        <f t="shared" si="448"/>
        <v>44960</v>
      </c>
      <c r="L1367" s="5">
        <f t="shared" si="449"/>
        <v>2</v>
      </c>
      <c r="M1367" s="5">
        <f t="shared" si="450"/>
        <v>2023</v>
      </c>
      <c r="N1367" s="6">
        <v>793.80000000000007</v>
      </c>
      <c r="P1367" s="6">
        <f t="shared" si="451"/>
        <v>793.80000000000007</v>
      </c>
      <c r="Q1367" s="7">
        <f t="shared" si="452"/>
        <v>2526654.4500000007</v>
      </c>
      <c r="R1367" s="5" t="s">
        <v>5</v>
      </c>
    </row>
    <row r="1368" spans="1:19" x14ac:dyDescent="0.35">
      <c r="A1368" s="4" t="s">
        <v>1248</v>
      </c>
      <c r="B1368" s="5">
        <f t="shared" si="453"/>
        <v>2</v>
      </c>
      <c r="C1368" s="5">
        <f t="shared" si="454"/>
        <v>2023</v>
      </c>
      <c r="D1368" s="5" t="s">
        <v>1247</v>
      </c>
      <c r="E1368" s="1" t="s">
        <v>415</v>
      </c>
      <c r="F1368" s="1" t="s">
        <v>416</v>
      </c>
      <c r="G1368" s="90" t="s">
        <v>675</v>
      </c>
      <c r="H1368" s="5">
        <v>3</v>
      </c>
      <c r="I1368" s="5" t="s">
        <v>5</v>
      </c>
      <c r="J1368" s="5">
        <v>0</v>
      </c>
      <c r="K1368" s="4">
        <f t="shared" si="448"/>
        <v>44960</v>
      </c>
      <c r="L1368" s="5">
        <f t="shared" si="449"/>
        <v>2</v>
      </c>
      <c r="M1368" s="5">
        <f t="shared" si="450"/>
        <v>2023</v>
      </c>
      <c r="N1368" s="6">
        <v>285</v>
      </c>
      <c r="P1368" s="6">
        <f t="shared" si="451"/>
        <v>285</v>
      </c>
      <c r="Q1368" s="7">
        <f t="shared" si="452"/>
        <v>2526939.4500000007</v>
      </c>
      <c r="R1368" s="5" t="s">
        <v>5</v>
      </c>
    </row>
    <row r="1369" spans="1:19" x14ac:dyDescent="0.35">
      <c r="A1369" s="4" t="s">
        <v>1248</v>
      </c>
      <c r="B1369" s="5">
        <f t="shared" si="453"/>
        <v>2</v>
      </c>
      <c r="C1369" s="5">
        <f t="shared" si="454"/>
        <v>2023</v>
      </c>
      <c r="D1369" s="5" t="s">
        <v>1247</v>
      </c>
      <c r="E1369" s="1" t="s">
        <v>415</v>
      </c>
      <c r="F1369" s="1" t="s">
        <v>416</v>
      </c>
      <c r="G1369" s="90" t="s">
        <v>575</v>
      </c>
      <c r="H1369" s="5">
        <v>1</v>
      </c>
      <c r="I1369" s="5" t="s">
        <v>5</v>
      </c>
      <c r="J1369" s="5">
        <v>0</v>
      </c>
      <c r="K1369" s="4">
        <f t="shared" si="448"/>
        <v>44960</v>
      </c>
      <c r="L1369" s="5">
        <f t="shared" si="449"/>
        <v>2</v>
      </c>
      <c r="M1369" s="5">
        <f t="shared" si="450"/>
        <v>2023</v>
      </c>
      <c r="N1369" s="6">
        <v>105</v>
      </c>
      <c r="P1369" s="6">
        <f t="shared" si="451"/>
        <v>105</v>
      </c>
      <c r="Q1369" s="7">
        <f t="shared" si="452"/>
        <v>2527044.4500000007</v>
      </c>
      <c r="R1369" s="5" t="s">
        <v>5</v>
      </c>
    </row>
    <row r="1370" spans="1:19" x14ac:dyDescent="0.35">
      <c r="A1370" s="4" t="s">
        <v>1250</v>
      </c>
      <c r="B1370" s="5">
        <f t="shared" si="453"/>
        <v>2</v>
      </c>
      <c r="C1370" s="5">
        <f t="shared" si="454"/>
        <v>2023</v>
      </c>
      <c r="D1370" s="5" t="s">
        <v>1249</v>
      </c>
      <c r="E1370" s="1" t="s">
        <v>645</v>
      </c>
      <c r="F1370" s="1" t="s">
        <v>646</v>
      </c>
      <c r="G1370" s="90" t="s">
        <v>99</v>
      </c>
      <c r="H1370" s="5">
        <v>1</v>
      </c>
      <c r="I1370" s="5" t="s">
        <v>5</v>
      </c>
      <c r="J1370" s="5">
        <v>0</v>
      </c>
      <c r="K1370" s="4">
        <f t="shared" ref="K1370:K1403" si="455">A1370+J1370</f>
        <v>44965</v>
      </c>
      <c r="L1370" s="5">
        <f t="shared" ref="L1370:L1403" si="456">MONTH(K1370)</f>
        <v>2</v>
      </c>
      <c r="M1370" s="5">
        <f t="shared" ref="M1370:M1403" si="457">YEAR(K1370)</f>
        <v>2023</v>
      </c>
      <c r="N1370" s="6">
        <v>1936</v>
      </c>
      <c r="P1370" s="6">
        <f t="shared" si="451"/>
        <v>1936</v>
      </c>
      <c r="Q1370" s="7">
        <f t="shared" si="452"/>
        <v>2528980.4500000007</v>
      </c>
      <c r="R1370" s="5" t="s">
        <v>5</v>
      </c>
    </row>
    <row r="1371" spans="1:19" x14ac:dyDescent="0.35">
      <c r="A1371" s="4" t="s">
        <v>1250</v>
      </c>
      <c r="B1371" s="5">
        <f t="shared" si="453"/>
        <v>2</v>
      </c>
      <c r="C1371" s="5">
        <f t="shared" si="454"/>
        <v>2023</v>
      </c>
      <c r="D1371" s="5" t="s">
        <v>1249</v>
      </c>
      <c r="E1371" s="1" t="s">
        <v>645</v>
      </c>
      <c r="F1371" s="1" t="s">
        <v>646</v>
      </c>
      <c r="G1371" s="90" t="s">
        <v>1216</v>
      </c>
      <c r="H1371" s="5">
        <v>2</v>
      </c>
      <c r="I1371" s="5" t="s">
        <v>5</v>
      </c>
      <c r="J1371" s="5">
        <v>0</v>
      </c>
      <c r="K1371" s="4">
        <f t="shared" si="455"/>
        <v>44965</v>
      </c>
      <c r="L1371" s="5">
        <f t="shared" si="456"/>
        <v>2</v>
      </c>
      <c r="M1371" s="5">
        <f t="shared" si="457"/>
        <v>2023</v>
      </c>
      <c r="N1371" s="6">
        <v>570</v>
      </c>
      <c r="P1371" s="6">
        <f t="shared" si="451"/>
        <v>570</v>
      </c>
      <c r="Q1371" s="7">
        <f t="shared" si="452"/>
        <v>2529550.4500000007</v>
      </c>
      <c r="R1371" s="5" t="s">
        <v>5</v>
      </c>
    </row>
    <row r="1372" spans="1:19" x14ac:dyDescent="0.35">
      <c r="A1372" s="4" t="s">
        <v>1250</v>
      </c>
      <c r="B1372" s="5">
        <f t="shared" si="453"/>
        <v>2</v>
      </c>
      <c r="C1372" s="5">
        <f t="shared" si="454"/>
        <v>2023</v>
      </c>
      <c r="D1372" s="5" t="s">
        <v>1249</v>
      </c>
      <c r="E1372" s="1" t="s">
        <v>645</v>
      </c>
      <c r="F1372" s="1" t="s">
        <v>646</v>
      </c>
      <c r="G1372" s="90" t="s">
        <v>298</v>
      </c>
      <c r="H1372" s="5">
        <v>1</v>
      </c>
      <c r="I1372" s="5" t="s">
        <v>5</v>
      </c>
      <c r="J1372" s="5">
        <v>0</v>
      </c>
      <c r="K1372" s="4">
        <f t="shared" si="455"/>
        <v>44965</v>
      </c>
      <c r="L1372" s="5">
        <f t="shared" si="456"/>
        <v>2</v>
      </c>
      <c r="M1372" s="5">
        <f t="shared" si="457"/>
        <v>2023</v>
      </c>
      <c r="N1372" s="6">
        <v>450</v>
      </c>
      <c r="P1372" s="6">
        <f t="shared" si="451"/>
        <v>450</v>
      </c>
      <c r="Q1372" s="7">
        <f t="shared" si="452"/>
        <v>2530000.4500000007</v>
      </c>
      <c r="R1372" s="5" t="s">
        <v>5</v>
      </c>
    </row>
    <row r="1373" spans="1:19" x14ac:dyDescent="0.35">
      <c r="A1373" s="4" t="s">
        <v>1250</v>
      </c>
      <c r="B1373" s="5">
        <f t="shared" si="453"/>
        <v>2</v>
      </c>
      <c r="C1373" s="5">
        <f t="shared" si="454"/>
        <v>2023</v>
      </c>
      <c r="D1373" s="5" t="s">
        <v>1254</v>
      </c>
      <c r="E1373" s="1" t="s">
        <v>1212</v>
      </c>
      <c r="F1373" s="1" t="s">
        <v>1206</v>
      </c>
      <c r="G1373" s="90" t="s">
        <v>663</v>
      </c>
      <c r="H1373" s="5">
        <v>8</v>
      </c>
      <c r="I1373" s="5" t="s">
        <v>5</v>
      </c>
      <c r="J1373" s="5">
        <v>0</v>
      </c>
      <c r="K1373" s="4">
        <f t="shared" si="455"/>
        <v>44965</v>
      </c>
      <c r="L1373" s="5">
        <f t="shared" si="456"/>
        <v>2</v>
      </c>
      <c r="M1373" s="5">
        <f t="shared" si="457"/>
        <v>2023</v>
      </c>
      <c r="N1373" s="6">
        <v>1752</v>
      </c>
      <c r="O1373" s="6">
        <f t="shared" ref="O1373:O1378" si="458">-N1373</f>
        <v>-1752</v>
      </c>
      <c r="P1373" s="6">
        <f t="shared" si="451"/>
        <v>0</v>
      </c>
      <c r="Q1373" s="7">
        <f t="shared" si="452"/>
        <v>2531752.4500000007</v>
      </c>
      <c r="R1373" s="5" t="s">
        <v>5</v>
      </c>
      <c r="S1373" s="1" t="s">
        <v>1299</v>
      </c>
    </row>
    <row r="1374" spans="1:19" x14ac:dyDescent="0.35">
      <c r="A1374" s="4" t="s">
        <v>1250</v>
      </c>
      <c r="B1374" s="5">
        <f t="shared" si="453"/>
        <v>2</v>
      </c>
      <c r="C1374" s="5">
        <f t="shared" si="454"/>
        <v>2023</v>
      </c>
      <c r="D1374" s="5" t="s">
        <v>1254</v>
      </c>
      <c r="E1374" s="1" t="s">
        <v>1212</v>
      </c>
      <c r="F1374" s="1" t="s">
        <v>1206</v>
      </c>
      <c r="G1374" s="90" t="s">
        <v>1208</v>
      </c>
      <c r="H1374" s="5">
        <v>4</v>
      </c>
      <c r="I1374" s="5" t="s">
        <v>5</v>
      </c>
      <c r="J1374" s="5">
        <v>0</v>
      </c>
      <c r="K1374" s="4">
        <f t="shared" si="455"/>
        <v>44965</v>
      </c>
      <c r="L1374" s="5">
        <f t="shared" si="456"/>
        <v>2</v>
      </c>
      <c r="M1374" s="5">
        <f t="shared" si="457"/>
        <v>2023</v>
      </c>
      <c r="N1374" s="6">
        <v>876</v>
      </c>
      <c r="O1374" s="6">
        <f t="shared" si="458"/>
        <v>-876</v>
      </c>
      <c r="P1374" s="6">
        <f t="shared" si="451"/>
        <v>0</v>
      </c>
      <c r="Q1374" s="7">
        <f t="shared" si="452"/>
        <v>2532628.4500000007</v>
      </c>
      <c r="R1374" s="5" t="s">
        <v>5</v>
      </c>
      <c r="S1374" s="1" t="s">
        <v>1299</v>
      </c>
    </row>
    <row r="1375" spans="1:19" x14ac:dyDescent="0.35">
      <c r="A1375" s="4" t="s">
        <v>1250</v>
      </c>
      <c r="B1375" s="5">
        <f t="shared" si="453"/>
        <v>2</v>
      </c>
      <c r="C1375" s="5">
        <f t="shared" si="454"/>
        <v>2023</v>
      </c>
      <c r="D1375" s="5" t="s">
        <v>1254</v>
      </c>
      <c r="E1375" s="1" t="s">
        <v>1212</v>
      </c>
      <c r="F1375" s="1" t="s">
        <v>1206</v>
      </c>
      <c r="G1375" s="90" t="s">
        <v>1251</v>
      </c>
      <c r="H1375" s="5">
        <v>5</v>
      </c>
      <c r="I1375" s="5" t="s">
        <v>5</v>
      </c>
      <c r="J1375" s="5">
        <v>0</v>
      </c>
      <c r="K1375" s="4">
        <f t="shared" si="455"/>
        <v>44965</v>
      </c>
      <c r="L1375" s="5">
        <f t="shared" si="456"/>
        <v>2</v>
      </c>
      <c r="M1375" s="5">
        <f t="shared" si="457"/>
        <v>2023</v>
      </c>
      <c r="N1375" s="6">
        <v>987</v>
      </c>
      <c r="O1375" s="6">
        <f t="shared" si="458"/>
        <v>-987</v>
      </c>
      <c r="P1375" s="6">
        <f t="shared" si="451"/>
        <v>0</v>
      </c>
      <c r="Q1375" s="7">
        <f t="shared" si="452"/>
        <v>2533615.4500000007</v>
      </c>
      <c r="R1375" s="5" t="s">
        <v>5</v>
      </c>
      <c r="S1375" s="1" t="s">
        <v>1299</v>
      </c>
    </row>
    <row r="1376" spans="1:19" x14ac:dyDescent="0.35">
      <c r="A1376" s="4" t="s">
        <v>1250</v>
      </c>
      <c r="B1376" s="5">
        <f t="shared" si="453"/>
        <v>2</v>
      </c>
      <c r="C1376" s="5">
        <f t="shared" si="454"/>
        <v>2023</v>
      </c>
      <c r="D1376" s="5" t="s">
        <v>1254</v>
      </c>
      <c r="E1376" s="1" t="s">
        <v>1212</v>
      </c>
      <c r="F1376" s="1" t="s">
        <v>1206</v>
      </c>
      <c r="G1376" s="90" t="s">
        <v>675</v>
      </c>
      <c r="H1376" s="5">
        <v>4</v>
      </c>
      <c r="I1376" s="5" t="s">
        <v>5</v>
      </c>
      <c r="J1376" s="5">
        <v>0</v>
      </c>
      <c r="K1376" s="4">
        <f t="shared" si="455"/>
        <v>44965</v>
      </c>
      <c r="L1376" s="5">
        <f t="shared" si="456"/>
        <v>2</v>
      </c>
      <c r="M1376" s="5">
        <f t="shared" si="457"/>
        <v>2023</v>
      </c>
      <c r="N1376" s="6">
        <v>350</v>
      </c>
      <c r="O1376" s="6">
        <f t="shared" si="458"/>
        <v>-350</v>
      </c>
      <c r="P1376" s="6">
        <f t="shared" si="451"/>
        <v>0</v>
      </c>
      <c r="Q1376" s="7">
        <f t="shared" si="452"/>
        <v>2533965.4500000007</v>
      </c>
      <c r="R1376" s="5" t="s">
        <v>5</v>
      </c>
      <c r="S1376" s="1" t="s">
        <v>1299</v>
      </c>
    </row>
    <row r="1377" spans="1:19" x14ac:dyDescent="0.35">
      <c r="A1377" s="4" t="s">
        <v>1250</v>
      </c>
      <c r="B1377" s="5">
        <f t="shared" si="453"/>
        <v>2</v>
      </c>
      <c r="C1377" s="5">
        <f t="shared" si="454"/>
        <v>2023</v>
      </c>
      <c r="D1377" s="5" t="s">
        <v>1254</v>
      </c>
      <c r="E1377" s="1" t="s">
        <v>1212</v>
      </c>
      <c r="F1377" s="1" t="s">
        <v>1206</v>
      </c>
      <c r="G1377" s="90" t="s">
        <v>1252</v>
      </c>
      <c r="H1377" s="5">
        <v>18</v>
      </c>
      <c r="I1377" s="5" t="s">
        <v>5</v>
      </c>
      <c r="J1377" s="5">
        <v>0</v>
      </c>
      <c r="K1377" s="4">
        <f t="shared" si="455"/>
        <v>44965</v>
      </c>
      <c r="L1377" s="5">
        <f t="shared" si="456"/>
        <v>2</v>
      </c>
      <c r="M1377" s="5">
        <f t="shared" si="457"/>
        <v>2023</v>
      </c>
      <c r="N1377" s="6">
        <v>2268</v>
      </c>
      <c r="O1377" s="6">
        <f t="shared" si="458"/>
        <v>-2268</v>
      </c>
      <c r="P1377" s="6">
        <f t="shared" si="451"/>
        <v>0</v>
      </c>
      <c r="Q1377" s="7">
        <f t="shared" si="452"/>
        <v>2536233.4500000007</v>
      </c>
      <c r="R1377" s="5" t="s">
        <v>5</v>
      </c>
      <c r="S1377" s="1" t="s">
        <v>1299</v>
      </c>
    </row>
    <row r="1378" spans="1:19" x14ac:dyDescent="0.35">
      <c r="A1378" s="4" t="s">
        <v>1250</v>
      </c>
      <c r="B1378" s="5">
        <f t="shared" si="453"/>
        <v>2</v>
      </c>
      <c r="C1378" s="5">
        <f t="shared" si="454"/>
        <v>2023</v>
      </c>
      <c r="D1378" s="5" t="s">
        <v>1254</v>
      </c>
      <c r="E1378" s="1" t="s">
        <v>1212</v>
      </c>
      <c r="F1378" s="1" t="s">
        <v>1206</v>
      </c>
      <c r="G1378" s="90" t="s">
        <v>1253</v>
      </c>
      <c r="H1378" s="5">
        <v>6</v>
      </c>
      <c r="I1378" s="5" t="s">
        <v>5</v>
      </c>
      <c r="J1378" s="5">
        <v>0</v>
      </c>
      <c r="K1378" s="4">
        <f t="shared" si="455"/>
        <v>44965</v>
      </c>
      <c r="L1378" s="5">
        <f t="shared" si="456"/>
        <v>2</v>
      </c>
      <c r="M1378" s="5">
        <f t="shared" si="457"/>
        <v>2023</v>
      </c>
      <c r="N1378" s="6">
        <v>714</v>
      </c>
      <c r="O1378" s="6">
        <f t="shared" si="458"/>
        <v>-714</v>
      </c>
      <c r="P1378" s="6">
        <f t="shared" si="451"/>
        <v>0</v>
      </c>
      <c r="Q1378" s="7">
        <f t="shared" si="452"/>
        <v>2536947.4500000007</v>
      </c>
      <c r="R1378" s="5" t="s">
        <v>5</v>
      </c>
      <c r="S1378" s="1" t="s">
        <v>1299</v>
      </c>
    </row>
    <row r="1379" spans="1:19" x14ac:dyDescent="0.35">
      <c r="A1379" s="4" t="s">
        <v>1256</v>
      </c>
      <c r="B1379" s="5">
        <f t="shared" si="453"/>
        <v>2</v>
      </c>
      <c r="C1379" s="5">
        <f t="shared" si="454"/>
        <v>2023</v>
      </c>
      <c r="D1379" s="5" t="s">
        <v>1255</v>
      </c>
      <c r="E1379" s="1" t="s">
        <v>415</v>
      </c>
      <c r="F1379" s="1" t="s">
        <v>416</v>
      </c>
      <c r="G1379" s="90" t="s">
        <v>725</v>
      </c>
      <c r="H1379" s="5">
        <v>4</v>
      </c>
      <c r="I1379" s="5" t="s">
        <v>5</v>
      </c>
      <c r="J1379" s="5">
        <v>0</v>
      </c>
      <c r="K1379" s="4">
        <f t="shared" si="455"/>
        <v>44966</v>
      </c>
      <c r="L1379" s="5">
        <f t="shared" si="456"/>
        <v>2</v>
      </c>
      <c r="M1379" s="5">
        <f t="shared" si="457"/>
        <v>2023</v>
      </c>
      <c r="N1379" s="6">
        <v>6952</v>
      </c>
      <c r="P1379" s="6">
        <f t="shared" si="451"/>
        <v>6952</v>
      </c>
      <c r="Q1379" s="7">
        <f t="shared" si="452"/>
        <v>2543899.4500000007</v>
      </c>
      <c r="R1379" s="5" t="s">
        <v>5</v>
      </c>
    </row>
    <row r="1380" spans="1:19" x14ac:dyDescent="0.35">
      <c r="A1380" s="4" t="s">
        <v>1256</v>
      </c>
      <c r="B1380" s="5">
        <f t="shared" si="453"/>
        <v>2</v>
      </c>
      <c r="C1380" s="5">
        <f t="shared" si="454"/>
        <v>2023</v>
      </c>
      <c r="D1380" s="5" t="s">
        <v>1255</v>
      </c>
      <c r="E1380" s="1" t="s">
        <v>415</v>
      </c>
      <c r="F1380" s="1" t="s">
        <v>416</v>
      </c>
      <c r="G1380" s="90" t="s">
        <v>663</v>
      </c>
      <c r="H1380" s="5">
        <v>15</v>
      </c>
      <c r="I1380" s="5" t="s">
        <v>5</v>
      </c>
      <c r="J1380" s="5">
        <v>0</v>
      </c>
      <c r="K1380" s="4">
        <f t="shared" si="455"/>
        <v>44966</v>
      </c>
      <c r="L1380" s="5">
        <f t="shared" si="456"/>
        <v>2</v>
      </c>
      <c r="M1380" s="5">
        <f t="shared" si="457"/>
        <v>2023</v>
      </c>
      <c r="N1380" s="6">
        <v>3420</v>
      </c>
      <c r="P1380" s="6">
        <f t="shared" si="451"/>
        <v>3420</v>
      </c>
      <c r="Q1380" s="7">
        <f t="shared" si="452"/>
        <v>2547319.4500000007</v>
      </c>
      <c r="R1380" s="5" t="s">
        <v>5</v>
      </c>
    </row>
    <row r="1381" spans="1:19" x14ac:dyDescent="0.35">
      <c r="A1381" s="4" t="s">
        <v>1256</v>
      </c>
      <c r="B1381" s="5">
        <f t="shared" si="453"/>
        <v>2</v>
      </c>
      <c r="C1381" s="5">
        <f t="shared" si="454"/>
        <v>2023</v>
      </c>
      <c r="D1381" s="5" t="s">
        <v>1255</v>
      </c>
      <c r="E1381" s="1" t="s">
        <v>415</v>
      </c>
      <c r="F1381" s="1" t="s">
        <v>416</v>
      </c>
      <c r="G1381" s="90" t="s">
        <v>1178</v>
      </c>
      <c r="H1381" s="5">
        <v>8</v>
      </c>
      <c r="I1381" s="5" t="s">
        <v>5</v>
      </c>
      <c r="J1381" s="5">
        <v>0</v>
      </c>
      <c r="K1381" s="4">
        <f t="shared" si="455"/>
        <v>44966</v>
      </c>
      <c r="L1381" s="5">
        <f t="shared" si="456"/>
        <v>2</v>
      </c>
      <c r="M1381" s="5">
        <f t="shared" si="457"/>
        <v>2023</v>
      </c>
      <c r="N1381" s="6">
        <v>2116.8000000000002</v>
      </c>
      <c r="P1381" s="6">
        <f t="shared" si="451"/>
        <v>2116.8000000000002</v>
      </c>
      <c r="Q1381" s="7">
        <f t="shared" si="452"/>
        <v>2549436.2500000005</v>
      </c>
      <c r="R1381" s="5" t="s">
        <v>5</v>
      </c>
    </row>
    <row r="1382" spans="1:19" x14ac:dyDescent="0.35">
      <c r="A1382" s="4" t="s">
        <v>1256</v>
      </c>
      <c r="B1382" s="5">
        <f t="shared" si="453"/>
        <v>2</v>
      </c>
      <c r="C1382" s="5">
        <f t="shared" si="454"/>
        <v>2023</v>
      </c>
      <c r="D1382" s="5" t="s">
        <v>1255</v>
      </c>
      <c r="E1382" s="1" t="s">
        <v>415</v>
      </c>
      <c r="F1382" s="1" t="s">
        <v>416</v>
      </c>
      <c r="G1382" s="90" t="s">
        <v>675</v>
      </c>
      <c r="H1382" s="5">
        <v>4</v>
      </c>
      <c r="I1382" s="5" t="s">
        <v>5</v>
      </c>
      <c r="J1382" s="5">
        <v>0</v>
      </c>
      <c r="K1382" s="4">
        <f t="shared" si="455"/>
        <v>44966</v>
      </c>
      <c r="L1382" s="5">
        <f t="shared" si="456"/>
        <v>2</v>
      </c>
      <c r="M1382" s="5">
        <f t="shared" si="457"/>
        <v>2023</v>
      </c>
      <c r="N1382" s="6">
        <v>380</v>
      </c>
      <c r="P1382" s="6">
        <f t="shared" si="451"/>
        <v>380</v>
      </c>
      <c r="Q1382" s="7">
        <f t="shared" si="452"/>
        <v>2549816.2500000005</v>
      </c>
      <c r="R1382" s="5" t="s">
        <v>5</v>
      </c>
    </row>
    <row r="1383" spans="1:19" x14ac:dyDescent="0.35">
      <c r="A1383" s="4" t="s">
        <v>1256</v>
      </c>
      <c r="B1383" s="5">
        <f t="shared" si="453"/>
        <v>2</v>
      </c>
      <c r="C1383" s="5">
        <f t="shared" si="454"/>
        <v>2023</v>
      </c>
      <c r="D1383" s="5" t="s">
        <v>1255</v>
      </c>
      <c r="E1383" s="1" t="s">
        <v>415</v>
      </c>
      <c r="F1383" s="1" t="s">
        <v>416</v>
      </c>
      <c r="G1383" s="90" t="s">
        <v>1082</v>
      </c>
      <c r="H1383" s="5">
        <v>1</v>
      </c>
      <c r="I1383" s="5" t="s">
        <v>5</v>
      </c>
      <c r="J1383" s="5">
        <v>0</v>
      </c>
      <c r="K1383" s="4">
        <f t="shared" si="455"/>
        <v>44966</v>
      </c>
      <c r="L1383" s="5">
        <f t="shared" si="456"/>
        <v>2</v>
      </c>
      <c r="M1383" s="5">
        <f t="shared" si="457"/>
        <v>2023</v>
      </c>
      <c r="N1383" s="6">
        <v>1000</v>
      </c>
      <c r="P1383" s="6">
        <f t="shared" si="451"/>
        <v>1000</v>
      </c>
      <c r="Q1383" s="7">
        <f t="shared" si="452"/>
        <v>2550816.2500000005</v>
      </c>
      <c r="R1383" s="5" t="s">
        <v>5</v>
      </c>
    </row>
    <row r="1384" spans="1:19" x14ac:dyDescent="0.35">
      <c r="A1384" s="4" t="s">
        <v>1256</v>
      </c>
      <c r="B1384" s="5">
        <f t="shared" si="453"/>
        <v>2</v>
      </c>
      <c r="C1384" s="5">
        <f t="shared" si="454"/>
        <v>2023</v>
      </c>
      <c r="D1384" s="5" t="s">
        <v>1257</v>
      </c>
      <c r="E1384" s="1" t="s">
        <v>415</v>
      </c>
      <c r="F1384" s="1" t="s">
        <v>416</v>
      </c>
      <c r="G1384" s="90" t="s">
        <v>1119</v>
      </c>
      <c r="H1384" s="5">
        <v>4</v>
      </c>
      <c r="I1384" s="5" t="s">
        <v>5</v>
      </c>
      <c r="J1384" s="5">
        <v>0</v>
      </c>
      <c r="K1384" s="4">
        <f t="shared" si="455"/>
        <v>44966</v>
      </c>
      <c r="L1384" s="5">
        <f t="shared" si="456"/>
        <v>2</v>
      </c>
      <c r="M1384" s="5">
        <f t="shared" si="457"/>
        <v>2023</v>
      </c>
      <c r="N1384" s="6">
        <v>250</v>
      </c>
      <c r="P1384" s="6">
        <f t="shared" si="451"/>
        <v>250</v>
      </c>
      <c r="Q1384" s="7">
        <f t="shared" si="452"/>
        <v>2551066.2500000005</v>
      </c>
      <c r="R1384" s="5" t="s">
        <v>5</v>
      </c>
    </row>
    <row r="1385" spans="1:19" x14ac:dyDescent="0.35">
      <c r="A1385" s="4" t="s">
        <v>1256</v>
      </c>
      <c r="B1385" s="5">
        <f t="shared" si="453"/>
        <v>2</v>
      </c>
      <c r="C1385" s="5">
        <f t="shared" si="454"/>
        <v>2023</v>
      </c>
      <c r="D1385" s="5" t="s">
        <v>1258</v>
      </c>
      <c r="E1385" s="1" t="s">
        <v>645</v>
      </c>
      <c r="F1385" s="1" t="s">
        <v>646</v>
      </c>
      <c r="G1385" s="90" t="s">
        <v>575</v>
      </c>
      <c r="H1385" s="5">
        <v>1</v>
      </c>
      <c r="I1385" s="5" t="s">
        <v>5</v>
      </c>
      <c r="J1385" s="5">
        <v>0</v>
      </c>
      <c r="K1385" s="4">
        <f t="shared" si="455"/>
        <v>44966</v>
      </c>
      <c r="L1385" s="5">
        <f t="shared" si="456"/>
        <v>2</v>
      </c>
      <c r="M1385" s="5">
        <f t="shared" si="457"/>
        <v>2023</v>
      </c>
      <c r="N1385" s="6">
        <v>110</v>
      </c>
      <c r="P1385" s="6">
        <f t="shared" si="451"/>
        <v>110</v>
      </c>
      <c r="Q1385" s="7">
        <f t="shared" si="452"/>
        <v>2551176.2500000005</v>
      </c>
      <c r="R1385" s="5" t="s">
        <v>5</v>
      </c>
    </row>
    <row r="1386" spans="1:19" x14ac:dyDescent="0.35">
      <c r="A1386" s="4" t="s">
        <v>1260</v>
      </c>
      <c r="B1386" s="5">
        <f t="shared" si="453"/>
        <v>2</v>
      </c>
      <c r="C1386" s="5">
        <f t="shared" si="454"/>
        <v>2023</v>
      </c>
      <c r="D1386" s="5" t="s">
        <v>1259</v>
      </c>
      <c r="E1386" s="1" t="s">
        <v>482</v>
      </c>
      <c r="F1386" s="1" t="s">
        <v>499</v>
      </c>
      <c r="G1386" s="90" t="s">
        <v>725</v>
      </c>
      <c r="H1386" s="5">
        <v>1</v>
      </c>
      <c r="I1386" s="5" t="s">
        <v>5</v>
      </c>
      <c r="J1386" s="5">
        <v>0</v>
      </c>
      <c r="K1386" s="4">
        <f t="shared" si="455"/>
        <v>44967</v>
      </c>
      <c r="L1386" s="5">
        <f t="shared" si="456"/>
        <v>2</v>
      </c>
      <c r="M1386" s="5">
        <f t="shared" si="457"/>
        <v>2023</v>
      </c>
      <c r="N1386" s="6">
        <v>1870</v>
      </c>
      <c r="P1386" s="6">
        <f t="shared" si="451"/>
        <v>1870</v>
      </c>
      <c r="Q1386" s="7">
        <f t="shared" si="452"/>
        <v>2553046.2500000005</v>
      </c>
      <c r="R1386" s="5" t="s">
        <v>5</v>
      </c>
    </row>
    <row r="1387" spans="1:19" x14ac:dyDescent="0.35">
      <c r="A1387" s="4" t="s">
        <v>1260</v>
      </c>
      <c r="B1387" s="5">
        <f t="shared" si="453"/>
        <v>2</v>
      </c>
      <c r="C1387" s="5">
        <f t="shared" si="454"/>
        <v>2023</v>
      </c>
      <c r="D1387" s="5" t="s">
        <v>1259</v>
      </c>
      <c r="E1387" s="1" t="s">
        <v>482</v>
      </c>
      <c r="F1387" s="1" t="s">
        <v>499</v>
      </c>
      <c r="G1387" s="90" t="s">
        <v>663</v>
      </c>
      <c r="H1387" s="5">
        <v>3</v>
      </c>
      <c r="I1387" s="5" t="s">
        <v>5</v>
      </c>
      <c r="J1387" s="5">
        <v>0</v>
      </c>
      <c r="K1387" s="4">
        <f t="shared" si="455"/>
        <v>44967</v>
      </c>
      <c r="L1387" s="5">
        <f t="shared" si="456"/>
        <v>2</v>
      </c>
      <c r="M1387" s="5">
        <f t="shared" si="457"/>
        <v>2023</v>
      </c>
      <c r="N1387" s="6">
        <v>765</v>
      </c>
      <c r="P1387" s="6">
        <f t="shared" si="451"/>
        <v>765</v>
      </c>
      <c r="Q1387" s="7">
        <f t="shared" si="452"/>
        <v>2553811.2500000005</v>
      </c>
      <c r="R1387" s="5" t="s">
        <v>5</v>
      </c>
    </row>
    <row r="1388" spans="1:19" x14ac:dyDescent="0.35">
      <c r="A1388" s="4" t="s">
        <v>1260</v>
      </c>
      <c r="B1388" s="5">
        <f t="shared" si="453"/>
        <v>2</v>
      </c>
      <c r="C1388" s="5">
        <f t="shared" si="454"/>
        <v>2023</v>
      </c>
      <c r="D1388" s="5" t="s">
        <v>1259</v>
      </c>
      <c r="E1388" s="1" t="s">
        <v>482</v>
      </c>
      <c r="F1388" s="1" t="s">
        <v>499</v>
      </c>
      <c r="G1388" s="90" t="s">
        <v>675</v>
      </c>
      <c r="H1388" s="5">
        <v>1</v>
      </c>
      <c r="I1388" s="5" t="s">
        <v>5</v>
      </c>
      <c r="J1388" s="5">
        <v>0</v>
      </c>
      <c r="K1388" s="4">
        <f t="shared" si="455"/>
        <v>44967</v>
      </c>
      <c r="L1388" s="5">
        <f t="shared" si="456"/>
        <v>2</v>
      </c>
      <c r="M1388" s="5">
        <f t="shared" si="457"/>
        <v>2023</v>
      </c>
      <c r="N1388" s="6">
        <v>95</v>
      </c>
      <c r="P1388" s="6">
        <f t="shared" si="451"/>
        <v>95</v>
      </c>
      <c r="Q1388" s="7">
        <f t="shared" si="452"/>
        <v>2553906.2500000005</v>
      </c>
      <c r="R1388" s="5" t="s">
        <v>5</v>
      </c>
    </row>
    <row r="1389" spans="1:19" x14ac:dyDescent="0.35">
      <c r="A1389" s="4" t="s">
        <v>1260</v>
      </c>
      <c r="B1389" s="5">
        <f t="shared" si="453"/>
        <v>2</v>
      </c>
      <c r="C1389" s="5">
        <f t="shared" si="454"/>
        <v>2023</v>
      </c>
      <c r="D1389" s="5" t="s">
        <v>1261</v>
      </c>
      <c r="E1389" s="1" t="s">
        <v>63</v>
      </c>
      <c r="F1389" s="1" t="s">
        <v>64</v>
      </c>
      <c r="G1389" s="90" t="s">
        <v>1188</v>
      </c>
      <c r="H1389" s="5">
        <v>5</v>
      </c>
      <c r="I1389" s="5" t="s">
        <v>50</v>
      </c>
      <c r="J1389" s="5">
        <v>120</v>
      </c>
      <c r="K1389" s="4">
        <f t="shared" si="455"/>
        <v>45087</v>
      </c>
      <c r="L1389" s="5">
        <f t="shared" si="456"/>
        <v>6</v>
      </c>
      <c r="M1389" s="5">
        <f t="shared" si="457"/>
        <v>2023</v>
      </c>
      <c r="N1389" s="6">
        <v>8140</v>
      </c>
      <c r="P1389" s="6">
        <f t="shared" si="451"/>
        <v>8140</v>
      </c>
      <c r="Q1389" s="7">
        <f t="shared" si="452"/>
        <v>2562046.2500000005</v>
      </c>
      <c r="R1389" s="5" t="s">
        <v>5</v>
      </c>
    </row>
    <row r="1390" spans="1:19" x14ac:dyDescent="0.35">
      <c r="A1390" s="4" t="s">
        <v>1260</v>
      </c>
      <c r="B1390" s="5">
        <f t="shared" si="453"/>
        <v>2</v>
      </c>
      <c r="C1390" s="5">
        <f t="shared" si="454"/>
        <v>2023</v>
      </c>
      <c r="D1390" s="5" t="s">
        <v>1261</v>
      </c>
      <c r="E1390" s="1" t="s">
        <v>63</v>
      </c>
      <c r="F1390" s="1" t="s">
        <v>64</v>
      </c>
      <c r="G1390" s="90" t="s">
        <v>1262</v>
      </c>
      <c r="H1390" s="5">
        <v>5</v>
      </c>
      <c r="I1390" s="5" t="s">
        <v>50</v>
      </c>
      <c r="J1390" s="5">
        <v>120</v>
      </c>
      <c r="K1390" s="4">
        <f t="shared" si="455"/>
        <v>45087</v>
      </c>
      <c r="L1390" s="5">
        <f t="shared" si="456"/>
        <v>6</v>
      </c>
      <c r="M1390" s="5">
        <f t="shared" si="457"/>
        <v>2023</v>
      </c>
      <c r="N1390" s="6">
        <v>1035</v>
      </c>
      <c r="P1390" s="6">
        <f t="shared" si="451"/>
        <v>1035</v>
      </c>
      <c r="Q1390" s="7">
        <f t="shared" si="452"/>
        <v>2563081.2500000005</v>
      </c>
      <c r="R1390" s="5" t="s">
        <v>5</v>
      </c>
    </row>
    <row r="1391" spans="1:19" x14ac:dyDescent="0.35">
      <c r="A1391" s="4" t="s">
        <v>1260</v>
      </c>
      <c r="B1391" s="5">
        <f t="shared" si="453"/>
        <v>2</v>
      </c>
      <c r="C1391" s="5">
        <f t="shared" si="454"/>
        <v>2023</v>
      </c>
      <c r="D1391" s="5" t="s">
        <v>1261</v>
      </c>
      <c r="E1391" s="1" t="s">
        <v>63</v>
      </c>
      <c r="F1391" s="1" t="s">
        <v>64</v>
      </c>
      <c r="G1391" s="90" t="s">
        <v>800</v>
      </c>
      <c r="H1391" s="5">
        <v>10</v>
      </c>
      <c r="I1391" s="5" t="s">
        <v>50</v>
      </c>
      <c r="J1391" s="5">
        <v>120</v>
      </c>
      <c r="K1391" s="4">
        <f t="shared" si="455"/>
        <v>45087</v>
      </c>
      <c r="L1391" s="5">
        <f t="shared" si="456"/>
        <v>6</v>
      </c>
      <c r="M1391" s="5">
        <f t="shared" si="457"/>
        <v>2023</v>
      </c>
      <c r="N1391" s="6">
        <v>575</v>
      </c>
      <c r="P1391" s="6">
        <f t="shared" si="451"/>
        <v>575</v>
      </c>
      <c r="Q1391" s="7">
        <f t="shared" si="452"/>
        <v>2563656.2500000005</v>
      </c>
      <c r="R1391" s="5" t="s">
        <v>5</v>
      </c>
    </row>
    <row r="1392" spans="1:19" x14ac:dyDescent="0.35">
      <c r="A1392" s="4" t="s">
        <v>1260</v>
      </c>
      <c r="B1392" s="5">
        <f t="shared" si="453"/>
        <v>2</v>
      </c>
      <c r="C1392" s="5">
        <f t="shared" si="454"/>
        <v>2023</v>
      </c>
      <c r="D1392" s="5" t="s">
        <v>1261</v>
      </c>
      <c r="E1392" s="1" t="s">
        <v>63</v>
      </c>
      <c r="F1392" s="1" t="s">
        <v>64</v>
      </c>
      <c r="G1392" s="90" t="s">
        <v>46</v>
      </c>
      <c r="H1392" s="5">
        <v>4</v>
      </c>
      <c r="I1392" s="5" t="s">
        <v>50</v>
      </c>
      <c r="J1392" s="5">
        <v>120</v>
      </c>
      <c r="K1392" s="4">
        <f t="shared" si="455"/>
        <v>45087</v>
      </c>
      <c r="L1392" s="5">
        <f t="shared" si="456"/>
        <v>6</v>
      </c>
      <c r="M1392" s="5">
        <f t="shared" si="457"/>
        <v>2023</v>
      </c>
      <c r="N1392" s="6">
        <v>420</v>
      </c>
      <c r="P1392" s="6">
        <f t="shared" si="451"/>
        <v>420</v>
      </c>
      <c r="Q1392" s="7">
        <f t="shared" si="452"/>
        <v>2564076.2500000005</v>
      </c>
      <c r="R1392" s="5" t="s">
        <v>5</v>
      </c>
    </row>
    <row r="1393" spans="1:19" x14ac:dyDescent="0.35">
      <c r="A1393" s="4" t="s">
        <v>1260</v>
      </c>
      <c r="B1393" s="5">
        <f t="shared" si="453"/>
        <v>2</v>
      </c>
      <c r="C1393" s="5">
        <f t="shared" si="454"/>
        <v>2023</v>
      </c>
      <c r="D1393" s="5" t="s">
        <v>1261</v>
      </c>
      <c r="E1393" s="1" t="s">
        <v>63</v>
      </c>
      <c r="F1393" s="1" t="s">
        <v>64</v>
      </c>
      <c r="G1393" s="90" t="s">
        <v>1263</v>
      </c>
      <c r="H1393" s="5">
        <v>2</v>
      </c>
      <c r="I1393" s="5" t="s">
        <v>50</v>
      </c>
      <c r="J1393" s="5">
        <v>120</v>
      </c>
      <c r="K1393" s="4">
        <f t="shared" si="455"/>
        <v>45087</v>
      </c>
      <c r="L1393" s="5">
        <f t="shared" si="456"/>
        <v>6</v>
      </c>
      <c r="M1393" s="5">
        <f t="shared" si="457"/>
        <v>2023</v>
      </c>
      <c r="N1393" s="6">
        <v>595</v>
      </c>
      <c r="P1393" s="6">
        <f t="shared" si="451"/>
        <v>595</v>
      </c>
      <c r="Q1393" s="7">
        <f t="shared" si="452"/>
        <v>2564671.2500000005</v>
      </c>
      <c r="R1393" s="5" t="s">
        <v>5</v>
      </c>
    </row>
    <row r="1394" spans="1:19" x14ac:dyDescent="0.35">
      <c r="A1394" s="4">
        <v>44968</v>
      </c>
      <c r="B1394" s="5">
        <f t="shared" si="453"/>
        <v>2</v>
      </c>
      <c r="C1394" s="5">
        <f t="shared" si="454"/>
        <v>2023</v>
      </c>
      <c r="D1394" s="5" t="s">
        <v>1264</v>
      </c>
      <c r="E1394" s="1" t="s">
        <v>415</v>
      </c>
      <c r="F1394" s="1" t="s">
        <v>416</v>
      </c>
      <c r="G1394" s="90" t="s">
        <v>725</v>
      </c>
      <c r="H1394" s="5">
        <v>5</v>
      </c>
      <c r="I1394" s="5" t="s">
        <v>5</v>
      </c>
      <c r="J1394" s="5">
        <v>0</v>
      </c>
      <c r="K1394" s="4">
        <f t="shared" si="455"/>
        <v>44968</v>
      </c>
      <c r="L1394" s="5">
        <f t="shared" si="456"/>
        <v>2</v>
      </c>
      <c r="M1394" s="5">
        <f t="shared" si="457"/>
        <v>2023</v>
      </c>
      <c r="N1394" s="6">
        <v>8690</v>
      </c>
      <c r="P1394" s="6">
        <f t="shared" si="451"/>
        <v>8690</v>
      </c>
      <c r="Q1394" s="7">
        <f t="shared" si="452"/>
        <v>2573361.2500000005</v>
      </c>
      <c r="R1394" s="5" t="s">
        <v>5</v>
      </c>
    </row>
    <row r="1395" spans="1:19" x14ac:dyDescent="0.35">
      <c r="A1395" s="4">
        <v>44968</v>
      </c>
      <c r="B1395" s="5">
        <f t="shared" si="453"/>
        <v>2</v>
      </c>
      <c r="C1395" s="5">
        <f t="shared" si="454"/>
        <v>2023</v>
      </c>
      <c r="D1395" s="5" t="s">
        <v>1264</v>
      </c>
      <c r="E1395" s="1" t="s">
        <v>415</v>
      </c>
      <c r="F1395" s="1" t="s">
        <v>416</v>
      </c>
      <c r="G1395" s="90" t="s">
        <v>663</v>
      </c>
      <c r="H1395" s="5">
        <v>15</v>
      </c>
      <c r="I1395" s="5" t="s">
        <v>5</v>
      </c>
      <c r="J1395" s="5">
        <v>0</v>
      </c>
      <c r="K1395" s="4">
        <f t="shared" si="455"/>
        <v>44968</v>
      </c>
      <c r="L1395" s="5">
        <f t="shared" si="456"/>
        <v>2</v>
      </c>
      <c r="M1395" s="5">
        <f t="shared" si="457"/>
        <v>2023</v>
      </c>
      <c r="N1395" s="6">
        <v>3420</v>
      </c>
      <c r="P1395" s="6">
        <f t="shared" si="451"/>
        <v>3420</v>
      </c>
      <c r="Q1395" s="7">
        <f t="shared" si="452"/>
        <v>2576781.2500000005</v>
      </c>
      <c r="R1395" s="5" t="s">
        <v>5</v>
      </c>
    </row>
    <row r="1396" spans="1:19" x14ac:dyDescent="0.35">
      <c r="A1396" s="4">
        <v>44968</v>
      </c>
      <c r="B1396" s="5">
        <f t="shared" si="453"/>
        <v>2</v>
      </c>
      <c r="C1396" s="5">
        <f t="shared" si="454"/>
        <v>2023</v>
      </c>
      <c r="D1396" s="5" t="s">
        <v>1264</v>
      </c>
      <c r="E1396" s="1" t="s">
        <v>415</v>
      </c>
      <c r="F1396" s="1" t="s">
        <v>416</v>
      </c>
      <c r="G1396" s="90" t="s">
        <v>1178</v>
      </c>
      <c r="H1396" s="5">
        <v>8</v>
      </c>
      <c r="I1396" s="5" t="s">
        <v>5</v>
      </c>
      <c r="J1396" s="5">
        <v>0</v>
      </c>
      <c r="K1396" s="4">
        <f t="shared" si="455"/>
        <v>44968</v>
      </c>
      <c r="L1396" s="5">
        <f t="shared" si="456"/>
        <v>2</v>
      </c>
      <c r="M1396" s="5">
        <f t="shared" si="457"/>
        <v>2023</v>
      </c>
      <c r="N1396" s="6">
        <v>2116.8000000000002</v>
      </c>
      <c r="P1396" s="6">
        <f t="shared" si="451"/>
        <v>2116.8000000000002</v>
      </c>
      <c r="Q1396" s="7">
        <f t="shared" si="452"/>
        <v>2578898.0500000003</v>
      </c>
      <c r="R1396" s="5" t="s">
        <v>5</v>
      </c>
    </row>
    <row r="1397" spans="1:19" x14ac:dyDescent="0.35">
      <c r="A1397" s="4">
        <v>44968</v>
      </c>
      <c r="B1397" s="5">
        <f t="shared" si="453"/>
        <v>2</v>
      </c>
      <c r="C1397" s="5">
        <f t="shared" si="454"/>
        <v>2023</v>
      </c>
      <c r="D1397" s="5" t="s">
        <v>1264</v>
      </c>
      <c r="E1397" s="1" t="s">
        <v>415</v>
      </c>
      <c r="F1397" s="1" t="s">
        <v>416</v>
      </c>
      <c r="G1397" s="90" t="s">
        <v>1082</v>
      </c>
      <c r="H1397" s="5">
        <v>1</v>
      </c>
      <c r="I1397" s="5" t="s">
        <v>5</v>
      </c>
      <c r="J1397" s="5">
        <v>0</v>
      </c>
      <c r="K1397" s="4">
        <f t="shared" si="455"/>
        <v>44968</v>
      </c>
      <c r="L1397" s="5">
        <f t="shared" si="456"/>
        <v>2</v>
      </c>
      <c r="M1397" s="5">
        <f t="shared" si="457"/>
        <v>2023</v>
      </c>
      <c r="N1397" s="6">
        <v>1000</v>
      </c>
      <c r="P1397" s="6">
        <f t="shared" si="451"/>
        <v>1000</v>
      </c>
      <c r="Q1397" s="7">
        <f t="shared" si="452"/>
        <v>2579898.0500000003</v>
      </c>
      <c r="R1397" s="5" t="s">
        <v>5</v>
      </c>
    </row>
    <row r="1398" spans="1:19" x14ac:dyDescent="0.35">
      <c r="A1398" s="4">
        <v>44968</v>
      </c>
      <c r="B1398" s="5">
        <f t="shared" si="453"/>
        <v>2</v>
      </c>
      <c r="C1398" s="5">
        <f t="shared" si="454"/>
        <v>2023</v>
      </c>
      <c r="D1398" s="5" t="s">
        <v>1265</v>
      </c>
      <c r="E1398" s="1" t="s">
        <v>415</v>
      </c>
      <c r="F1398" s="1" t="s">
        <v>416</v>
      </c>
      <c r="G1398" s="90" t="s">
        <v>1119</v>
      </c>
      <c r="H1398" s="5">
        <v>5</v>
      </c>
      <c r="I1398" s="5" t="s">
        <v>5</v>
      </c>
      <c r="J1398" s="5">
        <v>0</v>
      </c>
      <c r="K1398" s="4">
        <f t="shared" si="455"/>
        <v>44968</v>
      </c>
      <c r="L1398" s="5">
        <f t="shared" si="456"/>
        <v>2</v>
      </c>
      <c r="M1398" s="5">
        <f t="shared" si="457"/>
        <v>2023</v>
      </c>
      <c r="N1398" s="6">
        <v>312.5</v>
      </c>
      <c r="P1398" s="6">
        <f t="shared" si="451"/>
        <v>312.5</v>
      </c>
      <c r="Q1398" s="7">
        <f t="shared" si="452"/>
        <v>2580210.5500000003</v>
      </c>
      <c r="R1398" s="5" t="s">
        <v>5</v>
      </c>
    </row>
    <row r="1399" spans="1:19" x14ac:dyDescent="0.35">
      <c r="A1399" s="4">
        <v>44968</v>
      </c>
      <c r="B1399" s="5">
        <f t="shared" ref="B1399:B1428" si="459">MONTH(A1399)</f>
        <v>2</v>
      </c>
      <c r="C1399" s="5">
        <f t="shared" ref="C1399:C1428" si="460">YEAR(A1399)</f>
        <v>2023</v>
      </c>
      <c r="D1399" s="5" t="s">
        <v>1266</v>
      </c>
      <c r="E1399" s="1" t="s">
        <v>406</v>
      </c>
      <c r="F1399" s="1" t="s">
        <v>407</v>
      </c>
      <c r="G1399" s="90" t="s">
        <v>407</v>
      </c>
      <c r="H1399" s="5">
        <v>1</v>
      </c>
      <c r="I1399" s="5" t="s">
        <v>5</v>
      </c>
      <c r="J1399" s="5">
        <v>0</v>
      </c>
      <c r="K1399" s="4">
        <f t="shared" si="455"/>
        <v>44968</v>
      </c>
      <c r="L1399" s="5">
        <f t="shared" si="456"/>
        <v>2</v>
      </c>
      <c r="M1399" s="5">
        <f t="shared" si="457"/>
        <v>2023</v>
      </c>
      <c r="N1399" s="6">
        <v>450</v>
      </c>
      <c r="P1399" s="6">
        <f t="shared" si="451"/>
        <v>450</v>
      </c>
      <c r="Q1399" s="7">
        <f t="shared" si="452"/>
        <v>2580660.5500000003</v>
      </c>
      <c r="R1399" s="5" t="s">
        <v>5</v>
      </c>
    </row>
    <row r="1400" spans="1:19" x14ac:dyDescent="0.35">
      <c r="A1400" s="4">
        <v>44972</v>
      </c>
      <c r="B1400" s="5">
        <f t="shared" si="459"/>
        <v>2</v>
      </c>
      <c r="C1400" s="5">
        <f t="shared" si="460"/>
        <v>2023</v>
      </c>
      <c r="D1400" s="5" t="s">
        <v>1272</v>
      </c>
      <c r="E1400" s="1" t="s">
        <v>1271</v>
      </c>
      <c r="F1400" s="1" t="s">
        <v>1267</v>
      </c>
      <c r="G1400" s="90" t="s">
        <v>1268</v>
      </c>
      <c r="H1400" s="5">
        <v>1</v>
      </c>
      <c r="I1400" s="5" t="s">
        <v>5</v>
      </c>
      <c r="J1400" s="5">
        <v>0</v>
      </c>
      <c r="K1400" s="4">
        <f t="shared" si="455"/>
        <v>44972</v>
      </c>
      <c r="L1400" s="5">
        <f t="shared" si="456"/>
        <v>2</v>
      </c>
      <c r="M1400" s="5">
        <f t="shared" si="457"/>
        <v>2023</v>
      </c>
      <c r="N1400" s="6">
        <v>260</v>
      </c>
      <c r="O1400" s="6">
        <f t="shared" ref="O1400:O1405" si="461">-N1400</f>
        <v>-260</v>
      </c>
      <c r="P1400" s="6">
        <f t="shared" si="451"/>
        <v>0</v>
      </c>
      <c r="Q1400" s="7">
        <f t="shared" si="452"/>
        <v>2580920.5500000003</v>
      </c>
      <c r="R1400" s="5" t="s">
        <v>5</v>
      </c>
      <c r="S1400" s="1" t="s">
        <v>1304</v>
      </c>
    </row>
    <row r="1401" spans="1:19" x14ac:dyDescent="0.35">
      <c r="A1401" s="4">
        <v>44972</v>
      </c>
      <c r="B1401" s="5">
        <f t="shared" si="459"/>
        <v>2</v>
      </c>
      <c r="C1401" s="5">
        <f t="shared" si="460"/>
        <v>2023</v>
      </c>
      <c r="D1401" s="5" t="s">
        <v>1272</v>
      </c>
      <c r="E1401" s="1" t="s">
        <v>1271</v>
      </c>
      <c r="F1401" s="1" t="s">
        <v>1267</v>
      </c>
      <c r="G1401" s="90" t="s">
        <v>663</v>
      </c>
      <c r="H1401" s="5">
        <v>1</v>
      </c>
      <c r="I1401" s="5" t="s">
        <v>5</v>
      </c>
      <c r="J1401" s="5">
        <v>0</v>
      </c>
      <c r="K1401" s="4">
        <f t="shared" si="455"/>
        <v>44972</v>
      </c>
      <c r="L1401" s="5">
        <f t="shared" si="456"/>
        <v>2</v>
      </c>
      <c r="M1401" s="5">
        <f t="shared" si="457"/>
        <v>2023</v>
      </c>
      <c r="N1401" s="6">
        <v>228</v>
      </c>
      <c r="O1401" s="6">
        <f t="shared" si="461"/>
        <v>-228</v>
      </c>
      <c r="P1401" s="6">
        <f t="shared" si="451"/>
        <v>0</v>
      </c>
      <c r="Q1401" s="7">
        <f t="shared" si="452"/>
        <v>2581148.5500000003</v>
      </c>
      <c r="R1401" s="5" t="s">
        <v>5</v>
      </c>
      <c r="S1401" s="1" t="s">
        <v>1304</v>
      </c>
    </row>
    <row r="1402" spans="1:19" x14ac:dyDescent="0.35">
      <c r="A1402" s="4">
        <v>44972</v>
      </c>
      <c r="B1402" s="5">
        <f t="shared" si="459"/>
        <v>2</v>
      </c>
      <c r="C1402" s="5">
        <f t="shared" si="460"/>
        <v>2023</v>
      </c>
      <c r="D1402" s="5" t="s">
        <v>1272</v>
      </c>
      <c r="E1402" s="1" t="s">
        <v>1271</v>
      </c>
      <c r="F1402" s="1" t="s">
        <v>1267</v>
      </c>
      <c r="G1402" s="90" t="s">
        <v>1269</v>
      </c>
      <c r="H1402" s="5">
        <v>1</v>
      </c>
      <c r="I1402" s="5" t="s">
        <v>5</v>
      </c>
      <c r="J1402" s="5">
        <v>0</v>
      </c>
      <c r="K1402" s="4">
        <f t="shared" si="455"/>
        <v>44972</v>
      </c>
      <c r="L1402" s="5">
        <f t="shared" si="456"/>
        <v>2</v>
      </c>
      <c r="M1402" s="5">
        <f t="shared" si="457"/>
        <v>2023</v>
      </c>
      <c r="N1402" s="6">
        <v>105</v>
      </c>
      <c r="O1402" s="6">
        <f t="shared" si="461"/>
        <v>-105</v>
      </c>
      <c r="P1402" s="6">
        <f t="shared" si="451"/>
        <v>0</v>
      </c>
      <c r="Q1402" s="7">
        <f t="shared" si="452"/>
        <v>2581253.5500000003</v>
      </c>
      <c r="R1402" s="5" t="s">
        <v>5</v>
      </c>
      <c r="S1402" s="1" t="s">
        <v>1304</v>
      </c>
    </row>
    <row r="1403" spans="1:19" x14ac:dyDescent="0.35">
      <c r="A1403" s="4">
        <v>44972</v>
      </c>
      <c r="B1403" s="5">
        <f t="shared" si="459"/>
        <v>2</v>
      </c>
      <c r="C1403" s="5">
        <f t="shared" si="460"/>
        <v>2023</v>
      </c>
      <c r="D1403" s="5" t="s">
        <v>1272</v>
      </c>
      <c r="E1403" s="1" t="s">
        <v>1271</v>
      </c>
      <c r="F1403" s="1" t="s">
        <v>1267</v>
      </c>
      <c r="G1403" s="90" t="s">
        <v>873</v>
      </c>
      <c r="H1403" s="5">
        <v>1</v>
      </c>
      <c r="I1403" s="5" t="s">
        <v>5</v>
      </c>
      <c r="J1403" s="5">
        <v>0</v>
      </c>
      <c r="K1403" s="4">
        <f t="shared" si="455"/>
        <v>44972</v>
      </c>
      <c r="L1403" s="5">
        <f t="shared" si="456"/>
        <v>2</v>
      </c>
      <c r="M1403" s="5">
        <f t="shared" si="457"/>
        <v>2023</v>
      </c>
      <c r="N1403" s="6">
        <v>170</v>
      </c>
      <c r="O1403" s="6">
        <f t="shared" si="461"/>
        <v>-170</v>
      </c>
      <c r="P1403" s="6">
        <f t="shared" si="451"/>
        <v>0</v>
      </c>
      <c r="Q1403" s="7">
        <f t="shared" si="452"/>
        <v>2581423.5500000003</v>
      </c>
      <c r="R1403" s="5" t="s">
        <v>5</v>
      </c>
      <c r="S1403" s="1" t="s">
        <v>1304</v>
      </c>
    </row>
    <row r="1404" spans="1:19" x14ac:dyDescent="0.35">
      <c r="A1404" s="4">
        <v>44972</v>
      </c>
      <c r="B1404" s="5">
        <f t="shared" si="459"/>
        <v>2</v>
      </c>
      <c r="C1404" s="5">
        <f t="shared" si="460"/>
        <v>2023</v>
      </c>
      <c r="D1404" s="5" t="s">
        <v>1272</v>
      </c>
      <c r="E1404" s="1" t="s">
        <v>1271</v>
      </c>
      <c r="F1404" s="1" t="s">
        <v>1267</v>
      </c>
      <c r="G1404" s="90" t="s">
        <v>958</v>
      </c>
      <c r="H1404" s="5">
        <v>1</v>
      </c>
      <c r="I1404" s="5" t="s">
        <v>5</v>
      </c>
      <c r="J1404" s="5">
        <v>0</v>
      </c>
      <c r="K1404" s="4">
        <f t="shared" ref="K1404:K1428" si="462">A1404+J1404</f>
        <v>44972</v>
      </c>
      <c r="L1404" s="5">
        <f t="shared" ref="L1404:L1428" si="463">MONTH(K1404)</f>
        <v>2</v>
      </c>
      <c r="M1404" s="5">
        <f t="shared" ref="M1404:M1428" si="464">YEAR(K1404)</f>
        <v>2023</v>
      </c>
      <c r="N1404" s="6">
        <v>50</v>
      </c>
      <c r="O1404" s="6">
        <f t="shared" si="461"/>
        <v>-50</v>
      </c>
      <c r="P1404" s="6">
        <f t="shared" ref="P1404:P1428" si="465">SUM(N1404+O1404)</f>
        <v>0</v>
      </c>
      <c r="Q1404" s="7">
        <f t="shared" ref="Q1404:Q1428" si="466">SUM(Q1403+N1404)</f>
        <v>2581473.5500000003</v>
      </c>
      <c r="R1404" s="5" t="s">
        <v>5</v>
      </c>
      <c r="S1404" s="1" t="s">
        <v>1304</v>
      </c>
    </row>
    <row r="1405" spans="1:19" x14ac:dyDescent="0.35">
      <c r="A1405" s="4">
        <v>44972</v>
      </c>
      <c r="B1405" s="5">
        <f t="shared" si="459"/>
        <v>2</v>
      </c>
      <c r="C1405" s="5">
        <f t="shared" si="460"/>
        <v>2023</v>
      </c>
      <c r="D1405" s="5" t="s">
        <v>1272</v>
      </c>
      <c r="E1405" s="1" t="s">
        <v>1271</v>
      </c>
      <c r="F1405" s="1" t="s">
        <v>1267</v>
      </c>
      <c r="G1405" s="90" t="s">
        <v>1270</v>
      </c>
      <c r="H1405" s="5">
        <v>1</v>
      </c>
      <c r="I1405" s="5" t="s">
        <v>5</v>
      </c>
      <c r="J1405" s="5">
        <v>0</v>
      </c>
      <c r="K1405" s="4">
        <f t="shared" si="462"/>
        <v>44972</v>
      </c>
      <c r="L1405" s="5">
        <f t="shared" si="463"/>
        <v>2</v>
      </c>
      <c r="M1405" s="5">
        <f t="shared" si="464"/>
        <v>2023</v>
      </c>
      <c r="N1405" s="6">
        <v>48</v>
      </c>
      <c r="O1405" s="6">
        <f t="shared" si="461"/>
        <v>-48</v>
      </c>
      <c r="P1405" s="6">
        <f t="shared" si="465"/>
        <v>0</v>
      </c>
      <c r="Q1405" s="7">
        <f t="shared" si="466"/>
        <v>2581521.5500000003</v>
      </c>
      <c r="R1405" s="5" t="s">
        <v>5</v>
      </c>
      <c r="S1405" s="1" t="s">
        <v>1304</v>
      </c>
    </row>
    <row r="1406" spans="1:19" x14ac:dyDescent="0.35">
      <c r="A1406" s="4" t="s">
        <v>1274</v>
      </c>
      <c r="B1406" s="5">
        <f t="shared" si="459"/>
        <v>2</v>
      </c>
      <c r="C1406" s="5">
        <f t="shared" si="460"/>
        <v>2023</v>
      </c>
      <c r="D1406" s="5" t="s">
        <v>1273</v>
      </c>
      <c r="E1406" s="1" t="s">
        <v>415</v>
      </c>
      <c r="F1406" s="1" t="s">
        <v>416</v>
      </c>
      <c r="G1406" s="90" t="s">
        <v>725</v>
      </c>
      <c r="H1406" s="5">
        <v>3</v>
      </c>
      <c r="I1406" s="5" t="s">
        <v>5</v>
      </c>
      <c r="J1406" s="5">
        <v>0</v>
      </c>
      <c r="K1406" s="4">
        <f t="shared" si="462"/>
        <v>44973</v>
      </c>
      <c r="L1406" s="5">
        <f t="shared" si="463"/>
        <v>2</v>
      </c>
      <c r="M1406" s="5">
        <f t="shared" si="464"/>
        <v>2023</v>
      </c>
      <c r="N1406" s="6">
        <v>5214</v>
      </c>
      <c r="P1406" s="6">
        <f t="shared" si="465"/>
        <v>5214</v>
      </c>
      <c r="Q1406" s="7">
        <f t="shared" si="466"/>
        <v>2586735.5500000003</v>
      </c>
      <c r="R1406" s="5" t="s">
        <v>5</v>
      </c>
    </row>
    <row r="1407" spans="1:19" x14ac:dyDescent="0.35">
      <c r="A1407" s="4" t="s">
        <v>1274</v>
      </c>
      <c r="B1407" s="5">
        <f t="shared" si="459"/>
        <v>2</v>
      </c>
      <c r="C1407" s="5">
        <f t="shared" si="460"/>
        <v>2023</v>
      </c>
      <c r="D1407" s="5" t="s">
        <v>1273</v>
      </c>
      <c r="E1407" s="1" t="s">
        <v>415</v>
      </c>
      <c r="F1407" s="1" t="s">
        <v>416</v>
      </c>
      <c r="G1407" s="90" t="s">
        <v>663</v>
      </c>
      <c r="H1407" s="5">
        <v>20</v>
      </c>
      <c r="I1407" s="5" t="s">
        <v>5</v>
      </c>
      <c r="J1407" s="5">
        <v>0</v>
      </c>
      <c r="K1407" s="4">
        <f t="shared" si="462"/>
        <v>44973</v>
      </c>
      <c r="L1407" s="5">
        <f t="shared" si="463"/>
        <v>2</v>
      </c>
      <c r="M1407" s="5">
        <f t="shared" si="464"/>
        <v>2023</v>
      </c>
      <c r="N1407" s="6">
        <v>4560</v>
      </c>
      <c r="P1407" s="6">
        <f t="shared" si="465"/>
        <v>4560</v>
      </c>
      <c r="Q1407" s="7">
        <f t="shared" si="466"/>
        <v>2591295.5500000003</v>
      </c>
      <c r="R1407" s="5" t="s">
        <v>5</v>
      </c>
    </row>
    <row r="1408" spans="1:19" x14ac:dyDescent="0.35">
      <c r="A1408" s="4" t="s">
        <v>1274</v>
      </c>
      <c r="B1408" s="5">
        <f t="shared" si="459"/>
        <v>2</v>
      </c>
      <c r="C1408" s="5">
        <f t="shared" si="460"/>
        <v>2023</v>
      </c>
      <c r="D1408" s="5" t="s">
        <v>1273</v>
      </c>
      <c r="E1408" s="1" t="s">
        <v>415</v>
      </c>
      <c r="F1408" s="1" t="s">
        <v>416</v>
      </c>
      <c r="G1408" s="90" t="s">
        <v>1178</v>
      </c>
      <c r="H1408" s="5">
        <v>6</v>
      </c>
      <c r="I1408" s="5" t="s">
        <v>5</v>
      </c>
      <c r="J1408" s="5">
        <v>0</v>
      </c>
      <c r="K1408" s="4">
        <f t="shared" si="462"/>
        <v>44973</v>
      </c>
      <c r="L1408" s="5">
        <f t="shared" si="463"/>
        <v>2</v>
      </c>
      <c r="M1408" s="5">
        <f t="shared" si="464"/>
        <v>2023</v>
      </c>
      <c r="N1408" s="6">
        <v>1587.6000000000001</v>
      </c>
      <c r="P1408" s="6">
        <f t="shared" si="465"/>
        <v>1587.6000000000001</v>
      </c>
      <c r="Q1408" s="7">
        <f t="shared" si="466"/>
        <v>2592883.1500000004</v>
      </c>
      <c r="R1408" s="5" t="s">
        <v>5</v>
      </c>
    </row>
    <row r="1409" spans="1:18" x14ac:dyDescent="0.35">
      <c r="A1409" s="4" t="s">
        <v>1274</v>
      </c>
      <c r="B1409" s="5">
        <f t="shared" si="459"/>
        <v>2</v>
      </c>
      <c r="C1409" s="5">
        <f t="shared" si="460"/>
        <v>2023</v>
      </c>
      <c r="D1409" s="5" t="s">
        <v>1273</v>
      </c>
      <c r="E1409" s="1" t="s">
        <v>415</v>
      </c>
      <c r="F1409" s="1" t="s">
        <v>416</v>
      </c>
      <c r="G1409" s="90" t="s">
        <v>787</v>
      </c>
      <c r="H1409" s="5">
        <v>4</v>
      </c>
      <c r="I1409" s="5" t="s">
        <v>5</v>
      </c>
      <c r="J1409" s="5">
        <v>0</v>
      </c>
      <c r="K1409" s="4">
        <f t="shared" si="462"/>
        <v>44973</v>
      </c>
      <c r="L1409" s="5">
        <f t="shared" si="463"/>
        <v>2</v>
      </c>
      <c r="M1409" s="5">
        <f t="shared" si="464"/>
        <v>2023</v>
      </c>
      <c r="N1409" s="6">
        <v>1008</v>
      </c>
      <c r="P1409" s="6">
        <f t="shared" si="465"/>
        <v>1008</v>
      </c>
      <c r="Q1409" s="7">
        <f t="shared" si="466"/>
        <v>2593891.1500000004</v>
      </c>
      <c r="R1409" s="5" t="s">
        <v>5</v>
      </c>
    </row>
    <row r="1410" spans="1:18" x14ac:dyDescent="0.35">
      <c r="A1410" s="4" t="s">
        <v>1274</v>
      </c>
      <c r="B1410" s="5">
        <f t="shared" si="459"/>
        <v>2</v>
      </c>
      <c r="C1410" s="5">
        <f t="shared" si="460"/>
        <v>2023</v>
      </c>
      <c r="D1410" s="5" t="s">
        <v>1273</v>
      </c>
      <c r="E1410" s="1" t="s">
        <v>415</v>
      </c>
      <c r="F1410" s="1" t="s">
        <v>416</v>
      </c>
      <c r="G1410" s="90" t="s">
        <v>1082</v>
      </c>
      <c r="H1410" s="5">
        <v>1</v>
      </c>
      <c r="I1410" s="5" t="s">
        <v>5</v>
      </c>
      <c r="J1410" s="5">
        <v>0</v>
      </c>
      <c r="K1410" s="4">
        <f t="shared" si="462"/>
        <v>44973</v>
      </c>
      <c r="L1410" s="5">
        <f t="shared" si="463"/>
        <v>2</v>
      </c>
      <c r="M1410" s="5">
        <f t="shared" si="464"/>
        <v>2023</v>
      </c>
      <c r="N1410" s="6">
        <v>1000</v>
      </c>
      <c r="P1410" s="6">
        <f t="shared" si="465"/>
        <v>1000</v>
      </c>
      <c r="Q1410" s="7">
        <f t="shared" si="466"/>
        <v>2594891.1500000004</v>
      </c>
      <c r="R1410" s="5" t="s">
        <v>5</v>
      </c>
    </row>
    <row r="1411" spans="1:18" x14ac:dyDescent="0.35">
      <c r="A1411" s="4" t="s">
        <v>1274</v>
      </c>
      <c r="B1411" s="5">
        <f t="shared" si="459"/>
        <v>2</v>
      </c>
      <c r="C1411" s="5">
        <f t="shared" si="460"/>
        <v>2023</v>
      </c>
      <c r="D1411" s="5" t="s">
        <v>1276</v>
      </c>
      <c r="E1411" s="1" t="s">
        <v>415</v>
      </c>
      <c r="F1411" s="1" t="s">
        <v>416</v>
      </c>
      <c r="G1411" s="90" t="s">
        <v>1119</v>
      </c>
      <c r="H1411" s="5">
        <v>7</v>
      </c>
      <c r="I1411" s="5" t="s">
        <v>5</v>
      </c>
      <c r="J1411" s="5">
        <v>0</v>
      </c>
      <c r="K1411" s="4">
        <f t="shared" si="462"/>
        <v>44973</v>
      </c>
      <c r="L1411" s="5">
        <f t="shared" si="463"/>
        <v>2</v>
      </c>
      <c r="M1411" s="5">
        <f t="shared" si="464"/>
        <v>2023</v>
      </c>
      <c r="N1411" s="6">
        <v>437.5</v>
      </c>
      <c r="P1411" s="6">
        <f t="shared" si="465"/>
        <v>437.5</v>
      </c>
      <c r="Q1411" s="7">
        <f t="shared" si="466"/>
        <v>2595328.6500000004</v>
      </c>
      <c r="R1411" s="5" t="s">
        <v>5</v>
      </c>
    </row>
    <row r="1412" spans="1:18" x14ac:dyDescent="0.35">
      <c r="A1412" s="4" t="s">
        <v>1274</v>
      </c>
      <c r="B1412" s="5">
        <f t="shared" si="459"/>
        <v>2</v>
      </c>
      <c r="C1412" s="5">
        <f t="shared" si="460"/>
        <v>2023</v>
      </c>
      <c r="D1412" s="5" t="s">
        <v>1277</v>
      </c>
      <c r="E1412" s="1" t="s">
        <v>415</v>
      </c>
      <c r="F1412" s="1" t="s">
        <v>416</v>
      </c>
      <c r="G1412" s="90" t="s">
        <v>725</v>
      </c>
      <c r="H1412" s="5">
        <v>2</v>
      </c>
      <c r="I1412" s="5" t="s">
        <v>5</v>
      </c>
      <c r="J1412" s="5">
        <v>0</v>
      </c>
      <c r="K1412" s="4">
        <f t="shared" si="462"/>
        <v>44973</v>
      </c>
      <c r="L1412" s="5">
        <f t="shared" si="463"/>
        <v>2</v>
      </c>
      <c r="M1412" s="5">
        <f t="shared" si="464"/>
        <v>2023</v>
      </c>
      <c r="N1412" s="6">
        <v>3476</v>
      </c>
      <c r="P1412" s="6">
        <f t="shared" si="465"/>
        <v>3476</v>
      </c>
      <c r="Q1412" s="7">
        <f t="shared" si="466"/>
        <v>2598804.6500000004</v>
      </c>
      <c r="R1412" s="5" t="s">
        <v>5</v>
      </c>
    </row>
    <row r="1413" spans="1:18" x14ac:dyDescent="0.35">
      <c r="A1413" s="4" t="s">
        <v>1274</v>
      </c>
      <c r="B1413" s="5">
        <f t="shared" si="459"/>
        <v>2</v>
      </c>
      <c r="C1413" s="5">
        <f t="shared" si="460"/>
        <v>2023</v>
      </c>
      <c r="D1413" s="5" t="s">
        <v>1277</v>
      </c>
      <c r="E1413" s="1" t="s">
        <v>415</v>
      </c>
      <c r="F1413" s="1" t="s">
        <v>416</v>
      </c>
      <c r="G1413" s="90" t="s">
        <v>1275</v>
      </c>
      <c r="H1413" s="5">
        <v>2</v>
      </c>
      <c r="I1413" s="5" t="s">
        <v>5</v>
      </c>
      <c r="J1413" s="5">
        <v>0</v>
      </c>
      <c r="K1413" s="4">
        <f t="shared" si="462"/>
        <v>44973</v>
      </c>
      <c r="L1413" s="5">
        <f t="shared" si="463"/>
        <v>2</v>
      </c>
      <c r="M1413" s="5">
        <f t="shared" si="464"/>
        <v>2023</v>
      </c>
      <c r="N1413" s="6">
        <v>3828</v>
      </c>
      <c r="P1413" s="6">
        <f t="shared" si="465"/>
        <v>3828</v>
      </c>
      <c r="Q1413" s="7">
        <f t="shared" si="466"/>
        <v>2602632.6500000004</v>
      </c>
      <c r="R1413" s="5" t="s">
        <v>5</v>
      </c>
    </row>
    <row r="1414" spans="1:18" x14ac:dyDescent="0.35">
      <c r="A1414" s="4" t="s">
        <v>1274</v>
      </c>
      <c r="B1414" s="5">
        <f t="shared" si="459"/>
        <v>2</v>
      </c>
      <c r="C1414" s="5">
        <f t="shared" si="460"/>
        <v>2023</v>
      </c>
      <c r="D1414" s="5" t="s">
        <v>1278</v>
      </c>
      <c r="E1414" s="1" t="s">
        <v>645</v>
      </c>
      <c r="F1414" s="1" t="s">
        <v>646</v>
      </c>
      <c r="G1414" s="90" t="s">
        <v>1279</v>
      </c>
      <c r="H1414" s="5">
        <v>1</v>
      </c>
      <c r="I1414" s="5" t="s">
        <v>5</v>
      </c>
      <c r="J1414" s="5">
        <v>0</v>
      </c>
      <c r="K1414" s="4">
        <f t="shared" si="462"/>
        <v>44973</v>
      </c>
      <c r="L1414" s="5">
        <f t="shared" si="463"/>
        <v>2</v>
      </c>
      <c r="M1414" s="5">
        <f t="shared" si="464"/>
        <v>2023</v>
      </c>
      <c r="N1414" s="6">
        <v>100</v>
      </c>
      <c r="P1414" s="6">
        <f t="shared" si="465"/>
        <v>100</v>
      </c>
      <c r="Q1414" s="7">
        <f t="shared" si="466"/>
        <v>2602732.6500000004</v>
      </c>
      <c r="R1414" s="5" t="s">
        <v>5</v>
      </c>
    </row>
    <row r="1415" spans="1:18" x14ac:dyDescent="0.35">
      <c r="A1415" s="4" t="s">
        <v>1274</v>
      </c>
      <c r="B1415" s="5">
        <f t="shared" si="459"/>
        <v>2</v>
      </c>
      <c r="C1415" s="5">
        <f t="shared" si="460"/>
        <v>2023</v>
      </c>
      <c r="D1415" s="5" t="s">
        <v>1278</v>
      </c>
      <c r="E1415" s="1" t="s">
        <v>645</v>
      </c>
      <c r="F1415" s="1" t="s">
        <v>646</v>
      </c>
      <c r="G1415" s="90" t="s">
        <v>1280</v>
      </c>
      <c r="H1415" s="5">
        <v>1</v>
      </c>
      <c r="I1415" s="5" t="s">
        <v>5</v>
      </c>
      <c r="J1415" s="5">
        <v>0</v>
      </c>
      <c r="K1415" s="4">
        <f t="shared" si="462"/>
        <v>44973</v>
      </c>
      <c r="L1415" s="5">
        <f t="shared" si="463"/>
        <v>2</v>
      </c>
      <c r="M1415" s="5">
        <f t="shared" si="464"/>
        <v>2023</v>
      </c>
      <c r="N1415" s="6">
        <v>102</v>
      </c>
      <c r="P1415" s="6">
        <f t="shared" si="465"/>
        <v>102</v>
      </c>
      <c r="Q1415" s="7">
        <f t="shared" si="466"/>
        <v>2602834.6500000004</v>
      </c>
      <c r="R1415" s="5" t="s">
        <v>5</v>
      </c>
    </row>
    <row r="1416" spans="1:18" x14ac:dyDescent="0.35">
      <c r="A1416" s="4" t="s">
        <v>1282</v>
      </c>
      <c r="B1416" s="5">
        <f t="shared" si="459"/>
        <v>2</v>
      </c>
      <c r="C1416" s="5">
        <f t="shared" si="460"/>
        <v>2023</v>
      </c>
      <c r="D1416" s="5" t="s">
        <v>1281</v>
      </c>
      <c r="E1416" s="1" t="s">
        <v>482</v>
      </c>
      <c r="F1416" s="1" t="s">
        <v>499</v>
      </c>
      <c r="G1416" s="90" t="s">
        <v>725</v>
      </c>
      <c r="H1416" s="5">
        <v>1</v>
      </c>
      <c r="I1416" s="5" t="s">
        <v>5</v>
      </c>
      <c r="J1416" s="5">
        <v>0</v>
      </c>
      <c r="K1416" s="4">
        <f t="shared" si="462"/>
        <v>44975</v>
      </c>
      <c r="L1416" s="5">
        <f t="shared" si="463"/>
        <v>2</v>
      </c>
      <c r="M1416" s="5">
        <f t="shared" si="464"/>
        <v>2023</v>
      </c>
      <c r="N1416" s="6">
        <v>1870</v>
      </c>
      <c r="P1416" s="6">
        <f t="shared" si="465"/>
        <v>1870</v>
      </c>
      <c r="Q1416" s="7">
        <f t="shared" si="466"/>
        <v>2604704.6500000004</v>
      </c>
      <c r="R1416" s="5" t="s">
        <v>5</v>
      </c>
    </row>
    <row r="1417" spans="1:18" x14ac:dyDescent="0.35">
      <c r="A1417" s="4" t="s">
        <v>1282</v>
      </c>
      <c r="B1417" s="5">
        <f t="shared" si="459"/>
        <v>2</v>
      </c>
      <c r="C1417" s="5">
        <f t="shared" si="460"/>
        <v>2023</v>
      </c>
      <c r="D1417" s="5" t="s">
        <v>1281</v>
      </c>
      <c r="E1417" s="1" t="s">
        <v>482</v>
      </c>
      <c r="F1417" s="1" t="s">
        <v>499</v>
      </c>
      <c r="G1417" s="90" t="s">
        <v>663</v>
      </c>
      <c r="H1417" s="5">
        <v>2</v>
      </c>
      <c r="I1417" s="5" t="s">
        <v>5</v>
      </c>
      <c r="J1417" s="5">
        <v>0</v>
      </c>
      <c r="K1417" s="4">
        <f t="shared" si="462"/>
        <v>44975</v>
      </c>
      <c r="L1417" s="5">
        <f t="shared" si="463"/>
        <v>2</v>
      </c>
      <c r="M1417" s="5">
        <f t="shared" si="464"/>
        <v>2023</v>
      </c>
      <c r="N1417" s="6">
        <v>510</v>
      </c>
      <c r="P1417" s="6">
        <f t="shared" si="465"/>
        <v>510</v>
      </c>
      <c r="Q1417" s="7">
        <f t="shared" si="466"/>
        <v>2605214.6500000004</v>
      </c>
      <c r="R1417" s="5" t="s">
        <v>5</v>
      </c>
    </row>
    <row r="1418" spans="1:18" x14ac:dyDescent="0.35">
      <c r="A1418" s="4" t="s">
        <v>1282</v>
      </c>
      <c r="B1418" s="5">
        <f t="shared" si="459"/>
        <v>2</v>
      </c>
      <c r="C1418" s="5">
        <f t="shared" si="460"/>
        <v>2023</v>
      </c>
      <c r="D1418" s="5" t="s">
        <v>1281</v>
      </c>
      <c r="E1418" s="1" t="s">
        <v>482</v>
      </c>
      <c r="F1418" s="1" t="s">
        <v>499</v>
      </c>
      <c r="G1418" s="90" t="s">
        <v>675</v>
      </c>
      <c r="H1418" s="5">
        <v>1</v>
      </c>
      <c r="I1418" s="5" t="s">
        <v>5</v>
      </c>
      <c r="J1418" s="5">
        <v>0</v>
      </c>
      <c r="K1418" s="4">
        <f t="shared" si="462"/>
        <v>44975</v>
      </c>
      <c r="L1418" s="5">
        <f t="shared" si="463"/>
        <v>2</v>
      </c>
      <c r="M1418" s="5">
        <f t="shared" si="464"/>
        <v>2023</v>
      </c>
      <c r="N1418" s="6">
        <v>95</v>
      </c>
      <c r="P1418" s="6">
        <f t="shared" si="465"/>
        <v>95</v>
      </c>
      <c r="Q1418" s="7">
        <f t="shared" si="466"/>
        <v>2605309.6500000004</v>
      </c>
      <c r="R1418" s="5" t="s">
        <v>5</v>
      </c>
    </row>
    <row r="1419" spans="1:18" x14ac:dyDescent="0.35">
      <c r="A1419" s="4">
        <v>44978</v>
      </c>
      <c r="B1419" s="5">
        <f t="shared" si="459"/>
        <v>2</v>
      </c>
      <c r="C1419" s="5">
        <f t="shared" si="460"/>
        <v>2023</v>
      </c>
      <c r="D1419" s="5" t="s">
        <v>1283</v>
      </c>
      <c r="E1419" s="1" t="s">
        <v>22</v>
      </c>
      <c r="F1419" s="1" t="s">
        <v>23</v>
      </c>
      <c r="G1419" s="90" t="s">
        <v>716</v>
      </c>
      <c r="H1419" s="5">
        <v>5</v>
      </c>
      <c r="I1419" s="5" t="s">
        <v>5</v>
      </c>
      <c r="J1419" s="5">
        <v>0</v>
      </c>
      <c r="K1419" s="4">
        <f t="shared" si="462"/>
        <v>44978</v>
      </c>
      <c r="L1419" s="5">
        <f t="shared" si="463"/>
        <v>2</v>
      </c>
      <c r="M1419" s="5">
        <f t="shared" si="464"/>
        <v>2023</v>
      </c>
      <c r="N1419" s="6">
        <v>1620</v>
      </c>
      <c r="P1419" s="6">
        <f t="shared" si="465"/>
        <v>1620</v>
      </c>
      <c r="Q1419" s="7">
        <f t="shared" si="466"/>
        <v>2606929.6500000004</v>
      </c>
      <c r="R1419" s="5" t="s">
        <v>5</v>
      </c>
    </row>
    <row r="1420" spans="1:18" x14ac:dyDescent="0.35">
      <c r="A1420" s="4">
        <v>44978</v>
      </c>
      <c r="B1420" s="5">
        <f t="shared" si="459"/>
        <v>2</v>
      </c>
      <c r="C1420" s="5">
        <f t="shared" si="460"/>
        <v>2023</v>
      </c>
      <c r="D1420" s="5" t="s">
        <v>1284</v>
      </c>
      <c r="E1420" s="1" t="s">
        <v>415</v>
      </c>
      <c r="F1420" s="1" t="s">
        <v>416</v>
      </c>
      <c r="G1420" s="90" t="s">
        <v>1119</v>
      </c>
      <c r="H1420" s="5">
        <v>12</v>
      </c>
      <c r="I1420" s="5" t="s">
        <v>5</v>
      </c>
      <c r="J1420" s="5">
        <v>0</v>
      </c>
      <c r="K1420" s="4">
        <f t="shared" si="462"/>
        <v>44978</v>
      </c>
      <c r="L1420" s="5">
        <f t="shared" si="463"/>
        <v>2</v>
      </c>
      <c r="M1420" s="5">
        <f t="shared" si="464"/>
        <v>2023</v>
      </c>
      <c r="N1420" s="6">
        <v>750</v>
      </c>
      <c r="P1420" s="6">
        <f t="shared" si="465"/>
        <v>750</v>
      </c>
      <c r="Q1420" s="7">
        <f t="shared" si="466"/>
        <v>2607679.6500000004</v>
      </c>
      <c r="R1420" s="5" t="s">
        <v>5</v>
      </c>
    </row>
    <row r="1421" spans="1:18" x14ac:dyDescent="0.35">
      <c r="A1421" s="4">
        <v>44978</v>
      </c>
      <c r="B1421" s="5">
        <f t="shared" si="459"/>
        <v>2</v>
      </c>
      <c r="C1421" s="5">
        <f t="shared" si="460"/>
        <v>2023</v>
      </c>
      <c r="D1421" s="5" t="s">
        <v>1285</v>
      </c>
      <c r="E1421" s="1" t="s">
        <v>415</v>
      </c>
      <c r="F1421" s="1" t="s">
        <v>416</v>
      </c>
      <c r="G1421" s="90" t="s">
        <v>725</v>
      </c>
      <c r="H1421" s="5">
        <v>5</v>
      </c>
      <c r="I1421" s="5" t="s">
        <v>5</v>
      </c>
      <c r="J1421" s="5">
        <v>0</v>
      </c>
      <c r="K1421" s="4">
        <f t="shared" si="462"/>
        <v>44978</v>
      </c>
      <c r="L1421" s="5">
        <f t="shared" si="463"/>
        <v>2</v>
      </c>
      <c r="M1421" s="5">
        <f t="shared" si="464"/>
        <v>2023</v>
      </c>
      <c r="N1421" s="6">
        <v>8690</v>
      </c>
      <c r="P1421" s="6">
        <f t="shared" si="465"/>
        <v>8690</v>
      </c>
      <c r="Q1421" s="7">
        <f t="shared" si="466"/>
        <v>2616369.6500000004</v>
      </c>
      <c r="R1421" s="5" t="s">
        <v>5</v>
      </c>
    </row>
    <row r="1422" spans="1:18" x14ac:dyDescent="0.35">
      <c r="A1422" s="4">
        <v>44978</v>
      </c>
      <c r="B1422" s="5">
        <f t="shared" si="459"/>
        <v>2</v>
      </c>
      <c r="C1422" s="5">
        <f t="shared" si="460"/>
        <v>2023</v>
      </c>
      <c r="D1422" s="5" t="s">
        <v>1285</v>
      </c>
      <c r="E1422" s="1" t="s">
        <v>415</v>
      </c>
      <c r="F1422" s="1" t="s">
        <v>416</v>
      </c>
      <c r="G1422" s="90" t="s">
        <v>1063</v>
      </c>
      <c r="H1422" s="5">
        <v>10</v>
      </c>
      <c r="I1422" s="5" t="s">
        <v>5</v>
      </c>
      <c r="J1422" s="5">
        <v>0</v>
      </c>
      <c r="K1422" s="4">
        <f t="shared" si="462"/>
        <v>44978</v>
      </c>
      <c r="L1422" s="5">
        <f t="shared" si="463"/>
        <v>2</v>
      </c>
      <c r="M1422" s="5">
        <f t="shared" si="464"/>
        <v>2023</v>
      </c>
      <c r="N1422" s="6">
        <v>17380</v>
      </c>
      <c r="P1422" s="6">
        <f t="shared" si="465"/>
        <v>17380</v>
      </c>
      <c r="Q1422" s="7">
        <f t="shared" si="466"/>
        <v>2633749.6500000004</v>
      </c>
      <c r="R1422" s="5" t="s">
        <v>5</v>
      </c>
    </row>
    <row r="1423" spans="1:18" x14ac:dyDescent="0.35">
      <c r="A1423" s="4">
        <v>44978</v>
      </c>
      <c r="B1423" s="5">
        <f t="shared" si="459"/>
        <v>2</v>
      </c>
      <c r="C1423" s="5">
        <f t="shared" si="460"/>
        <v>2023</v>
      </c>
      <c r="D1423" s="5" t="s">
        <v>1285</v>
      </c>
      <c r="E1423" s="1" t="s">
        <v>415</v>
      </c>
      <c r="F1423" s="1" t="s">
        <v>416</v>
      </c>
      <c r="G1423" s="90" t="s">
        <v>663</v>
      </c>
      <c r="H1423" s="5">
        <v>45</v>
      </c>
      <c r="I1423" s="5" t="s">
        <v>5</v>
      </c>
      <c r="J1423" s="5">
        <v>0</v>
      </c>
      <c r="K1423" s="4">
        <f t="shared" si="462"/>
        <v>44978</v>
      </c>
      <c r="L1423" s="5">
        <f t="shared" si="463"/>
        <v>2</v>
      </c>
      <c r="M1423" s="5">
        <f t="shared" si="464"/>
        <v>2023</v>
      </c>
      <c r="N1423" s="6">
        <v>10260</v>
      </c>
      <c r="P1423" s="6">
        <f t="shared" si="465"/>
        <v>10260</v>
      </c>
      <c r="Q1423" s="7">
        <f t="shared" si="466"/>
        <v>2644009.6500000004</v>
      </c>
      <c r="R1423" s="5" t="s">
        <v>5</v>
      </c>
    </row>
    <row r="1424" spans="1:18" x14ac:dyDescent="0.35">
      <c r="A1424" s="4">
        <v>44978</v>
      </c>
      <c r="B1424" s="5">
        <f t="shared" si="459"/>
        <v>2</v>
      </c>
      <c r="C1424" s="5">
        <f t="shared" si="460"/>
        <v>2023</v>
      </c>
      <c r="D1424" s="5" t="s">
        <v>1285</v>
      </c>
      <c r="E1424" s="1" t="s">
        <v>415</v>
      </c>
      <c r="F1424" s="1" t="s">
        <v>416</v>
      </c>
      <c r="G1424" s="90" t="s">
        <v>787</v>
      </c>
      <c r="H1424" s="5">
        <v>20</v>
      </c>
      <c r="I1424" s="5" t="s">
        <v>5</v>
      </c>
      <c r="J1424" s="5">
        <v>0</v>
      </c>
      <c r="K1424" s="4">
        <f t="shared" si="462"/>
        <v>44978</v>
      </c>
      <c r="L1424" s="5">
        <f t="shared" si="463"/>
        <v>2</v>
      </c>
      <c r="M1424" s="5">
        <f t="shared" si="464"/>
        <v>2023</v>
      </c>
      <c r="N1424" s="6">
        <v>5040</v>
      </c>
      <c r="P1424" s="6">
        <f t="shared" si="465"/>
        <v>5040</v>
      </c>
      <c r="Q1424" s="7">
        <f t="shared" si="466"/>
        <v>2649049.6500000004</v>
      </c>
      <c r="R1424" s="5" t="s">
        <v>5</v>
      </c>
    </row>
    <row r="1425" spans="1:18" x14ac:dyDescent="0.35">
      <c r="A1425" s="4">
        <v>44978</v>
      </c>
      <c r="B1425" s="5">
        <f t="shared" si="459"/>
        <v>2</v>
      </c>
      <c r="C1425" s="5">
        <f t="shared" si="460"/>
        <v>2023</v>
      </c>
      <c r="D1425" s="5" t="s">
        <v>1285</v>
      </c>
      <c r="E1425" s="1" t="s">
        <v>415</v>
      </c>
      <c r="F1425" s="1" t="s">
        <v>416</v>
      </c>
      <c r="G1425" s="90" t="s">
        <v>675</v>
      </c>
      <c r="H1425" s="5">
        <v>4</v>
      </c>
      <c r="I1425" s="5" t="s">
        <v>5</v>
      </c>
      <c r="J1425" s="5">
        <v>0</v>
      </c>
      <c r="K1425" s="4">
        <f t="shared" si="462"/>
        <v>44978</v>
      </c>
      <c r="L1425" s="5">
        <f t="shared" si="463"/>
        <v>2</v>
      </c>
      <c r="M1425" s="5">
        <f t="shared" si="464"/>
        <v>2023</v>
      </c>
      <c r="N1425" s="6">
        <v>380</v>
      </c>
      <c r="P1425" s="6">
        <f t="shared" si="465"/>
        <v>380</v>
      </c>
      <c r="Q1425" s="7">
        <f t="shared" si="466"/>
        <v>2649429.6500000004</v>
      </c>
      <c r="R1425" s="5" t="s">
        <v>5</v>
      </c>
    </row>
    <row r="1426" spans="1:18" x14ac:dyDescent="0.35">
      <c r="A1426" s="4">
        <v>44978</v>
      </c>
      <c r="B1426" s="5">
        <f t="shared" si="459"/>
        <v>2</v>
      </c>
      <c r="C1426" s="5">
        <f t="shared" si="460"/>
        <v>2023</v>
      </c>
      <c r="D1426" s="5" t="s">
        <v>1285</v>
      </c>
      <c r="E1426" s="1" t="s">
        <v>415</v>
      </c>
      <c r="F1426" s="1" t="s">
        <v>416</v>
      </c>
      <c r="G1426" s="90" t="s">
        <v>1082</v>
      </c>
      <c r="H1426" s="5">
        <v>2</v>
      </c>
      <c r="I1426" s="5" t="s">
        <v>5</v>
      </c>
      <c r="J1426" s="5">
        <v>0</v>
      </c>
      <c r="K1426" s="4">
        <f t="shared" si="462"/>
        <v>44978</v>
      </c>
      <c r="L1426" s="5">
        <f t="shared" si="463"/>
        <v>2</v>
      </c>
      <c r="M1426" s="5">
        <f t="shared" si="464"/>
        <v>2023</v>
      </c>
      <c r="N1426" s="6">
        <v>2000</v>
      </c>
      <c r="P1426" s="6">
        <f t="shared" si="465"/>
        <v>2000</v>
      </c>
      <c r="Q1426" s="7">
        <f t="shared" si="466"/>
        <v>2651429.6500000004</v>
      </c>
      <c r="R1426" s="5" t="s">
        <v>5</v>
      </c>
    </row>
    <row r="1427" spans="1:18" x14ac:dyDescent="0.35">
      <c r="A1427" s="4" t="s">
        <v>1288</v>
      </c>
      <c r="B1427" s="5">
        <f t="shared" si="459"/>
        <v>2</v>
      </c>
      <c r="C1427" s="5">
        <f t="shared" si="460"/>
        <v>2023</v>
      </c>
      <c r="D1427" s="5" t="s">
        <v>1286</v>
      </c>
      <c r="E1427" s="1" t="s">
        <v>869</v>
      </c>
      <c r="F1427" s="1" t="s">
        <v>868</v>
      </c>
      <c r="G1427" s="90" t="s">
        <v>667</v>
      </c>
      <c r="H1427" s="5">
        <v>1</v>
      </c>
      <c r="I1427" s="5" t="s">
        <v>5</v>
      </c>
      <c r="J1427" s="5">
        <v>0</v>
      </c>
      <c r="K1427" s="4">
        <f t="shared" si="462"/>
        <v>44981</v>
      </c>
      <c r="L1427" s="5">
        <f t="shared" si="463"/>
        <v>2</v>
      </c>
      <c r="M1427" s="5">
        <f t="shared" si="464"/>
        <v>2023</v>
      </c>
      <c r="N1427" s="6">
        <v>1059.5</v>
      </c>
      <c r="P1427" s="6">
        <f t="shared" si="465"/>
        <v>1059.5</v>
      </c>
      <c r="Q1427" s="7">
        <f t="shared" si="466"/>
        <v>2652489.1500000004</v>
      </c>
      <c r="R1427" s="5" t="s">
        <v>5</v>
      </c>
    </row>
    <row r="1428" spans="1:18" x14ac:dyDescent="0.35">
      <c r="A1428" s="4" t="s">
        <v>1289</v>
      </c>
      <c r="B1428" s="5">
        <f t="shared" si="459"/>
        <v>2</v>
      </c>
      <c r="C1428" s="5">
        <f t="shared" si="460"/>
        <v>2023</v>
      </c>
      <c r="D1428" s="5" t="s">
        <v>1287</v>
      </c>
      <c r="E1428" s="1" t="s">
        <v>415</v>
      </c>
      <c r="F1428" s="1" t="s">
        <v>416</v>
      </c>
      <c r="G1428" s="90" t="s">
        <v>1119</v>
      </c>
      <c r="H1428" s="5">
        <v>3</v>
      </c>
      <c r="I1428" s="5" t="s">
        <v>5</v>
      </c>
      <c r="J1428" s="5">
        <v>0</v>
      </c>
      <c r="K1428" s="4">
        <f t="shared" si="462"/>
        <v>44982</v>
      </c>
      <c r="L1428" s="5">
        <f t="shared" si="463"/>
        <v>2</v>
      </c>
      <c r="M1428" s="5">
        <f t="shared" si="464"/>
        <v>2023</v>
      </c>
      <c r="N1428" s="6">
        <v>187.5</v>
      </c>
      <c r="P1428" s="6">
        <f t="shared" si="465"/>
        <v>187.5</v>
      </c>
      <c r="Q1428" s="7">
        <f t="shared" si="466"/>
        <v>2652676.6500000004</v>
      </c>
      <c r="R1428" s="5" t="s">
        <v>5</v>
      </c>
    </row>
    <row r="1429" spans="1:18" x14ac:dyDescent="0.35">
      <c r="A1429" s="4" t="s">
        <v>1289</v>
      </c>
      <c r="B1429" s="5">
        <f t="shared" ref="B1429:B1432" si="467">MONTH(A1429)</f>
        <v>2</v>
      </c>
      <c r="C1429" s="5">
        <f t="shared" ref="C1429:C1432" si="468">YEAR(A1429)</f>
        <v>2023</v>
      </c>
      <c r="D1429" s="5" t="s">
        <v>1287</v>
      </c>
      <c r="E1429" s="1" t="s">
        <v>415</v>
      </c>
      <c r="F1429" s="1" t="s">
        <v>416</v>
      </c>
      <c r="G1429" s="90" t="s">
        <v>675</v>
      </c>
      <c r="H1429" s="5">
        <v>4</v>
      </c>
      <c r="I1429" s="5" t="s">
        <v>5</v>
      </c>
      <c r="J1429" s="5">
        <v>0</v>
      </c>
      <c r="K1429" s="4">
        <f t="shared" ref="K1429:K1432" si="469">A1429+J1429</f>
        <v>44982</v>
      </c>
      <c r="L1429" s="5">
        <f t="shared" ref="L1429:L1432" si="470">MONTH(K1429)</f>
        <v>2</v>
      </c>
      <c r="M1429" s="5">
        <f t="shared" ref="M1429:M1432" si="471">YEAR(K1429)</f>
        <v>2023</v>
      </c>
      <c r="N1429" s="6">
        <v>380</v>
      </c>
      <c r="P1429" s="6">
        <f t="shared" ref="P1429:P1432" si="472">SUM(N1429+O1429)</f>
        <v>380</v>
      </c>
      <c r="Q1429" s="7">
        <f t="shared" ref="Q1429:Q1432" si="473">SUM(Q1428+N1429)</f>
        <v>2653056.6500000004</v>
      </c>
      <c r="R1429" s="5" t="s">
        <v>5</v>
      </c>
    </row>
    <row r="1430" spans="1:18" x14ac:dyDescent="0.35">
      <c r="A1430" s="4" t="s">
        <v>1289</v>
      </c>
      <c r="B1430" s="5">
        <f t="shared" si="467"/>
        <v>2</v>
      </c>
      <c r="C1430" s="5">
        <f t="shared" si="468"/>
        <v>2023</v>
      </c>
      <c r="D1430" s="5" t="s">
        <v>1287</v>
      </c>
      <c r="E1430" s="1" t="s">
        <v>415</v>
      </c>
      <c r="F1430" s="1" t="s">
        <v>416</v>
      </c>
      <c r="G1430" s="90" t="s">
        <v>1082</v>
      </c>
      <c r="H1430" s="5">
        <v>1</v>
      </c>
      <c r="I1430" s="5" t="s">
        <v>5</v>
      </c>
      <c r="J1430" s="5">
        <v>0</v>
      </c>
      <c r="K1430" s="4">
        <f t="shared" si="469"/>
        <v>44982</v>
      </c>
      <c r="L1430" s="5">
        <f t="shared" si="470"/>
        <v>2</v>
      </c>
      <c r="M1430" s="5">
        <f t="shared" si="471"/>
        <v>2023</v>
      </c>
      <c r="N1430" s="6">
        <v>1000</v>
      </c>
      <c r="P1430" s="6">
        <f t="shared" si="472"/>
        <v>1000</v>
      </c>
      <c r="Q1430" s="7">
        <f t="shared" si="473"/>
        <v>2654056.6500000004</v>
      </c>
      <c r="R1430" s="5" t="s">
        <v>5</v>
      </c>
    </row>
    <row r="1431" spans="1:18" x14ac:dyDescent="0.35">
      <c r="A1431" s="4" t="s">
        <v>1289</v>
      </c>
      <c r="B1431" s="5">
        <f t="shared" si="467"/>
        <v>2</v>
      </c>
      <c r="C1431" s="5">
        <f t="shared" si="468"/>
        <v>2023</v>
      </c>
      <c r="D1431" s="5" t="s">
        <v>1290</v>
      </c>
      <c r="E1431" s="1" t="s">
        <v>406</v>
      </c>
      <c r="F1431" s="1" t="s">
        <v>407</v>
      </c>
      <c r="G1431" s="90" t="s">
        <v>1140</v>
      </c>
      <c r="H1431" s="5">
        <v>2</v>
      </c>
      <c r="I1431" s="5" t="s">
        <v>5</v>
      </c>
      <c r="J1431" s="5">
        <v>0</v>
      </c>
      <c r="K1431" s="4">
        <f t="shared" si="469"/>
        <v>44982</v>
      </c>
      <c r="L1431" s="5">
        <f t="shared" si="470"/>
        <v>2</v>
      </c>
      <c r="M1431" s="5">
        <f t="shared" si="471"/>
        <v>2023</v>
      </c>
      <c r="N1431" s="6">
        <v>842.4</v>
      </c>
      <c r="P1431" s="6">
        <f t="shared" si="472"/>
        <v>842.4</v>
      </c>
      <c r="Q1431" s="7">
        <f t="shared" si="473"/>
        <v>2654899.0500000003</v>
      </c>
      <c r="R1431" s="5" t="s">
        <v>5</v>
      </c>
    </row>
    <row r="1432" spans="1:18" x14ac:dyDescent="0.35">
      <c r="A1432" s="4" t="s">
        <v>1292</v>
      </c>
      <c r="B1432" s="5">
        <f t="shared" si="467"/>
        <v>2</v>
      </c>
      <c r="C1432" s="5">
        <f t="shared" si="468"/>
        <v>2023</v>
      </c>
      <c r="D1432" s="5" t="s">
        <v>1291</v>
      </c>
      <c r="E1432" s="1" t="s">
        <v>406</v>
      </c>
      <c r="F1432" s="1" t="s">
        <v>407</v>
      </c>
      <c r="G1432" s="90" t="s">
        <v>800</v>
      </c>
      <c r="H1432" s="5">
        <v>5</v>
      </c>
      <c r="I1432" s="5" t="s">
        <v>5</v>
      </c>
      <c r="J1432" s="5">
        <v>0</v>
      </c>
      <c r="K1432" s="4">
        <f t="shared" si="469"/>
        <v>44985</v>
      </c>
      <c r="L1432" s="5">
        <f t="shared" si="470"/>
        <v>2</v>
      </c>
      <c r="M1432" s="5">
        <f t="shared" si="471"/>
        <v>2023</v>
      </c>
      <c r="N1432" s="6">
        <v>312.5</v>
      </c>
      <c r="P1432" s="6">
        <f t="shared" si="472"/>
        <v>312.5</v>
      </c>
      <c r="Q1432" s="7">
        <f t="shared" si="473"/>
        <v>2655211.5500000003</v>
      </c>
      <c r="R1432" s="5" t="s">
        <v>5</v>
      </c>
    </row>
    <row r="1433" spans="1:18" x14ac:dyDescent="0.35">
      <c r="A1433" s="4"/>
      <c r="E1433" s="1"/>
      <c r="G1433" s="90"/>
      <c r="K1433" s="4"/>
      <c r="Q1433" s="7"/>
    </row>
    <row r="1434" spans="1:18" x14ac:dyDescent="0.35">
      <c r="A1434" s="4"/>
      <c r="E1434" s="1"/>
      <c r="G1434" s="90"/>
      <c r="K1434" s="4"/>
      <c r="Q1434" s="7"/>
    </row>
    <row r="1435" spans="1:18" x14ac:dyDescent="0.35">
      <c r="A1435" s="4"/>
      <c r="E1435" s="1"/>
      <c r="G1435" s="90"/>
      <c r="K1435" s="4"/>
      <c r="Q1435" s="7"/>
    </row>
    <row r="1436" spans="1:18" x14ac:dyDescent="0.35">
      <c r="A1436" s="4"/>
      <c r="E1436" s="1"/>
      <c r="K1436" s="4"/>
      <c r="Q1436" s="7"/>
    </row>
    <row r="1437" spans="1:18" x14ac:dyDescent="0.35">
      <c r="A1437" s="4"/>
      <c r="K1437" s="4"/>
      <c r="Q1437" s="52"/>
    </row>
    <row r="1438" spans="1:18" x14ac:dyDescent="0.35">
      <c r="K1438" s="4"/>
      <c r="Q1438" s="52"/>
    </row>
    <row r="1439" spans="1:18" x14ac:dyDescent="0.35">
      <c r="K1439" s="11" t="s">
        <v>199</v>
      </c>
      <c r="N1439" s="30">
        <f>SUM(N2:N1438)</f>
        <v>2655211.5500000003</v>
      </c>
      <c r="O1439" s="32">
        <f>SUM(O2:O1438)</f>
        <v>-2117830.9500000011</v>
      </c>
      <c r="P1439" s="34">
        <f>SUM(P2:P1438)</f>
        <v>537380.6</v>
      </c>
      <c r="Q1439" s="53">
        <f>SUM(N1439+O1439)</f>
        <v>537380.59999999916</v>
      </c>
    </row>
    <row r="1440" spans="1:18" x14ac:dyDescent="0.35">
      <c r="N1440" s="31" t="s">
        <v>202</v>
      </c>
      <c r="O1440" s="33" t="s">
        <v>200</v>
      </c>
      <c r="P1440" s="35" t="s">
        <v>201</v>
      </c>
      <c r="Q1440" s="54"/>
    </row>
    <row r="1441" spans="14:17" x14ac:dyDescent="0.35">
      <c r="N1441" s="28"/>
      <c r="O1441" s="28"/>
      <c r="P1441" s="28"/>
      <c r="Q1441" s="28"/>
    </row>
    <row r="1442" spans="14:17" x14ac:dyDescent="0.35">
      <c r="Q1442" s="52"/>
    </row>
    <row r="1443" spans="14:17" x14ac:dyDescent="0.35">
      <c r="O1443" s="32">
        <f>SUM(O1439)</f>
        <v>-2117830.9500000011</v>
      </c>
      <c r="P1443" s="27" t="s">
        <v>198</v>
      </c>
      <c r="Q1443" s="55" t="s">
        <v>200</v>
      </c>
    </row>
    <row r="1444" spans="14:17" x14ac:dyDescent="0.35">
      <c r="O1444" s="6">
        <v>0.5</v>
      </c>
      <c r="P1444" s="27" t="s">
        <v>198</v>
      </c>
      <c r="Q1444" s="51" t="s">
        <v>290</v>
      </c>
    </row>
    <row r="1445" spans="14:17" x14ac:dyDescent="0.35">
      <c r="P1445" s="27"/>
      <c r="Q1445" s="51"/>
    </row>
    <row r="1446" spans="14:17" ht="16" thickBot="1" x14ac:dyDescent="0.4">
      <c r="O1446" s="29">
        <f>SUM(O1443:O1445)</f>
        <v>-2117830.4500000011</v>
      </c>
      <c r="P1446" s="27" t="s">
        <v>198</v>
      </c>
      <c r="Q1446" s="50" t="s">
        <v>1176</v>
      </c>
    </row>
    <row r="1447" spans="14:17" ht="16" thickTop="1" x14ac:dyDescent="0.35">
      <c r="Q1447" s="52"/>
    </row>
    <row r="1448" spans="14:17" x14ac:dyDescent="0.35">
      <c r="Q1448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H77" sqref="H77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>
        <v>340</v>
      </c>
      <c r="AF11" s="18">
        <v>34142.5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349316.65</v>
      </c>
      <c r="AF39" s="18">
        <v>34142.5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1206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1243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32" workbookViewId="0">
      <selection activeCell="F243" sqref="F243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3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7D23-5468-42E5-9A33-8003CFED2BE1}">
  <sheetPr>
    <tabColor rgb="FF00B0F0"/>
    <pageSetUpPr fitToPage="1"/>
  </sheetPr>
  <dimension ref="A4:H268"/>
  <sheetViews>
    <sheetView tabSelected="1" topLeftCell="A255" workbookViewId="0">
      <selection activeCell="G267" sqref="G26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6" max="7" width="10.08984375" bestFit="1" customWidth="1"/>
    <col min="8" max="8" width="9.08984375" bestFit="1" customWidth="1"/>
  </cols>
  <sheetData>
    <row r="4" spans="1:5" x14ac:dyDescent="0.35">
      <c r="A4" s="66" t="s">
        <v>167</v>
      </c>
      <c r="B4" s="63" t="s">
        <v>313</v>
      </c>
      <c r="C4" s="64" t="s">
        <v>2</v>
      </c>
      <c r="D4" s="64" t="s">
        <v>1</v>
      </c>
      <c r="E4" s="67" t="s">
        <v>312</v>
      </c>
    </row>
    <row r="5" spans="1:5" x14ac:dyDescent="0.35">
      <c r="C5" t="s">
        <v>642</v>
      </c>
      <c r="D5" t="s">
        <v>499</v>
      </c>
      <c r="E5" s="16">
        <f>VLOOKUP(D5,'Set-up Data'!$B$3:$C$41,2,FALSE)</f>
        <v>160</v>
      </c>
    </row>
    <row r="6" spans="1:5" x14ac:dyDescent="0.35">
      <c r="C6" t="s">
        <v>643</v>
      </c>
      <c r="D6" t="s">
        <v>1320</v>
      </c>
      <c r="E6" s="16">
        <f>VLOOKUP(D6,'Set-up Data'!$B$3:$C$41,2,FALSE)</f>
        <v>80</v>
      </c>
    </row>
    <row r="7" spans="1:5" x14ac:dyDescent="0.35">
      <c r="C7" t="s">
        <v>644</v>
      </c>
      <c r="D7" t="s">
        <v>64</v>
      </c>
      <c r="E7" s="16">
        <f>VLOOKUP(D7,'Set-up Data'!$B$3:$C$41,2,FALSE)</f>
        <v>180</v>
      </c>
    </row>
    <row r="8" spans="1:5" x14ac:dyDescent="0.35">
      <c r="C8" t="s">
        <v>651</v>
      </c>
      <c r="D8" t="s">
        <v>1320</v>
      </c>
      <c r="E8" s="16">
        <f>VLOOKUP(D8,'Set-up Data'!$B$3:$C$41,2,FALSE)</f>
        <v>80</v>
      </c>
    </row>
    <row r="9" spans="1:5" x14ac:dyDescent="0.35">
      <c r="C9" t="s">
        <v>652</v>
      </c>
      <c r="D9" t="s">
        <v>407</v>
      </c>
      <c r="E9" s="16">
        <f>VLOOKUP(D9,'Set-up Data'!$B$3:$C$41,2,FALSE)</f>
        <v>150</v>
      </c>
    </row>
    <row r="10" spans="1:5" x14ac:dyDescent="0.35">
      <c r="C10" t="s">
        <v>653</v>
      </c>
      <c r="D10" t="s">
        <v>1320</v>
      </c>
      <c r="E10" s="16">
        <f>VLOOKUP(D10,'Set-up Data'!$B$3:$C$41,2,FALSE)</f>
        <v>80</v>
      </c>
    </row>
    <row r="11" spans="1:5" x14ac:dyDescent="0.35">
      <c r="C11" t="s">
        <v>654</v>
      </c>
      <c r="D11" t="s">
        <v>43</v>
      </c>
      <c r="E11" s="16">
        <f>VLOOKUP(D11,'Set-up Data'!$B$3:$C$41,2,FALSE)</f>
        <v>80</v>
      </c>
    </row>
    <row r="12" spans="1:5" x14ac:dyDescent="0.35">
      <c r="C12" t="s">
        <v>655</v>
      </c>
      <c r="D12" t="s">
        <v>416</v>
      </c>
      <c r="E12" s="16">
        <f>VLOOKUP(D12,'Set-up Data'!$B$3:$C$41,2,FALSE)</f>
        <v>200</v>
      </c>
    </row>
    <row r="13" spans="1:5" x14ac:dyDescent="0.35">
      <c r="C13" t="s">
        <v>656</v>
      </c>
      <c r="D13" t="s">
        <v>64</v>
      </c>
      <c r="E13" s="16">
        <f>VLOOKUP(D13,'Set-up Data'!$B$3:$C$41,2,FALSE)</f>
        <v>180</v>
      </c>
    </row>
    <row r="14" spans="1:5" x14ac:dyDescent="0.35">
      <c r="C14" t="s">
        <v>657</v>
      </c>
      <c r="D14" t="s">
        <v>416</v>
      </c>
      <c r="E14" s="16">
        <f>VLOOKUP(D14,'Set-up Data'!$B$3:$C$41,2,FALSE)</f>
        <v>200</v>
      </c>
    </row>
    <row r="15" spans="1:5" x14ac:dyDescent="0.35">
      <c r="C15" t="s">
        <v>658</v>
      </c>
      <c r="D15" t="s">
        <v>407</v>
      </c>
      <c r="E15" s="16">
        <f>VLOOKUP(D15,'Set-up Data'!$B$3:$C$41,2,FALSE)</f>
        <v>150</v>
      </c>
    </row>
    <row r="16" spans="1:5" x14ac:dyDescent="0.35">
      <c r="C16" t="s">
        <v>659</v>
      </c>
      <c r="D16" t="s">
        <v>416</v>
      </c>
      <c r="E16" s="16">
        <f>VLOOKUP(D16,'Set-up Data'!$B$3:$C$41,2,FALSE)</f>
        <v>200</v>
      </c>
    </row>
    <row r="17" spans="1:6" x14ac:dyDescent="0.35">
      <c r="C17" t="s">
        <v>660</v>
      </c>
      <c r="D17" t="s">
        <v>499</v>
      </c>
      <c r="E17" s="16">
        <f>VLOOKUP(D17,'Set-up Data'!$B$3:$C$41,2,FALSE)</f>
        <v>160</v>
      </c>
    </row>
    <row r="18" spans="1:6" x14ac:dyDescent="0.35">
      <c r="C18" t="s">
        <v>661</v>
      </c>
      <c r="D18" t="s">
        <v>43</v>
      </c>
      <c r="E18" s="16">
        <f>VLOOKUP(D18,'Set-up Data'!$B$3:$C$41,2,FALSE)</f>
        <v>80</v>
      </c>
    </row>
    <row r="19" spans="1:6" x14ac:dyDescent="0.35">
      <c r="C19" t="s">
        <v>662</v>
      </c>
      <c r="D19" t="s">
        <v>416</v>
      </c>
      <c r="E19" s="16">
        <f>VLOOKUP(D19,'Set-up Data'!$B$3:$C$41,2,FALSE)</f>
        <v>200</v>
      </c>
    </row>
    <row r="20" spans="1:6" x14ac:dyDescent="0.35">
      <c r="C20" t="s">
        <v>669</v>
      </c>
      <c r="D20" t="s">
        <v>416</v>
      </c>
      <c r="E20" s="16">
        <f>VLOOKUP(D20,'Set-up Data'!$B$3:$C$41,2,FALSE)</f>
        <v>200</v>
      </c>
    </row>
    <row r="21" spans="1:6" x14ac:dyDescent="0.35">
      <c r="C21" t="s">
        <v>670</v>
      </c>
      <c r="D21" t="s">
        <v>7</v>
      </c>
      <c r="E21" s="16">
        <f>VLOOKUP(D21,'Set-up Data'!$B$3:$C$41,2,FALSE)</f>
        <v>100</v>
      </c>
    </row>
    <row r="22" spans="1:6" x14ac:dyDescent="0.35">
      <c r="C22" t="s">
        <v>671</v>
      </c>
      <c r="D22" t="s">
        <v>416</v>
      </c>
      <c r="E22" s="16">
        <f>VLOOKUP(D22,'Set-up Data'!$B$3:$C$41,2,FALSE)</f>
        <v>200</v>
      </c>
    </row>
    <row r="23" spans="1:6" x14ac:dyDescent="0.35">
      <c r="C23" t="s">
        <v>672</v>
      </c>
      <c r="D23" t="s">
        <v>674</v>
      </c>
      <c r="E23" s="16">
        <f>VLOOKUP(D23,'Set-up Data'!$B$3:$C$41,2,FALSE)</f>
        <v>180</v>
      </c>
      <c r="F23" s="61">
        <f>SUM(E5:E23)</f>
        <v>2860</v>
      </c>
    </row>
    <row r="24" spans="1:6" x14ac:dyDescent="0.35">
      <c r="A24" s="88" t="s">
        <v>641</v>
      </c>
      <c r="B24" s="17"/>
      <c r="C24" s="17"/>
      <c r="D24" s="17"/>
      <c r="E24" s="17"/>
    </row>
    <row r="25" spans="1:6" x14ac:dyDescent="0.35">
      <c r="A25" s="94"/>
      <c r="C25" t="s">
        <v>689</v>
      </c>
      <c r="D25" t="s">
        <v>499</v>
      </c>
      <c r="E25" s="16">
        <f>VLOOKUP(D25,'Set-up Data'!$B$3:$C$41,2,FALSE)</f>
        <v>160</v>
      </c>
    </row>
    <row r="26" spans="1:6" x14ac:dyDescent="0.35">
      <c r="A26" s="94"/>
      <c r="C26" t="s">
        <v>692</v>
      </c>
      <c r="D26" t="s">
        <v>416</v>
      </c>
      <c r="E26" s="16">
        <f>VLOOKUP(D26,'Set-up Data'!$B$3:$C$41,2,FALSE)</f>
        <v>200</v>
      </c>
    </row>
    <row r="27" spans="1:6" x14ac:dyDescent="0.35">
      <c r="A27" s="94"/>
      <c r="C27" t="s">
        <v>693</v>
      </c>
      <c r="D27" t="s">
        <v>1320</v>
      </c>
      <c r="E27" s="16">
        <f>VLOOKUP(D27,'Set-up Data'!$B$3:$C$41,2,FALSE)</f>
        <v>80</v>
      </c>
    </row>
    <row r="28" spans="1:6" x14ac:dyDescent="0.35">
      <c r="A28" s="94"/>
      <c r="C28" t="s">
        <v>694</v>
      </c>
      <c r="D28" t="s">
        <v>416</v>
      </c>
      <c r="E28" s="16">
        <f>VLOOKUP(D28,'Set-up Data'!$B$3:$C$41,2,FALSE)</f>
        <v>200</v>
      </c>
    </row>
    <row r="29" spans="1:6" x14ac:dyDescent="0.35">
      <c r="A29" s="94"/>
      <c r="C29" t="s">
        <v>695</v>
      </c>
      <c r="D29" t="s">
        <v>407</v>
      </c>
      <c r="E29" s="16">
        <f>VLOOKUP(D29,'Set-up Data'!$B$3:$C$41,2,FALSE)</f>
        <v>150</v>
      </c>
    </row>
    <row r="30" spans="1:6" x14ac:dyDescent="0.35">
      <c r="A30" s="94"/>
      <c r="C30" t="s">
        <v>696</v>
      </c>
      <c r="D30" t="s">
        <v>20</v>
      </c>
      <c r="E30" s="16">
        <f>VLOOKUP(D30,'Set-up Data'!$B$3:$C$41,2,FALSE)</f>
        <v>150</v>
      </c>
    </row>
    <row r="31" spans="1:6" x14ac:dyDescent="0.35">
      <c r="A31" s="94"/>
      <c r="C31" t="s">
        <v>697</v>
      </c>
      <c r="D31" t="s">
        <v>60</v>
      </c>
      <c r="E31" s="16">
        <f>VLOOKUP(D31,'Set-up Data'!$B$3:$C$41,2,FALSE)</f>
        <v>120</v>
      </c>
    </row>
    <row r="32" spans="1:6" x14ac:dyDescent="0.35">
      <c r="A32" s="94"/>
      <c r="C32" t="s">
        <v>698</v>
      </c>
      <c r="D32" t="s">
        <v>416</v>
      </c>
      <c r="E32" s="16">
        <f>VLOOKUP(D32,'Set-up Data'!$B$3:$C$41,2,FALSE)</f>
        <v>200</v>
      </c>
    </row>
    <row r="33" spans="1:5" x14ac:dyDescent="0.35">
      <c r="A33" s="94"/>
      <c r="C33" t="s">
        <v>699</v>
      </c>
      <c r="D33" t="s">
        <v>782</v>
      </c>
      <c r="E33" s="16">
        <f>VLOOKUP(D33,'Set-up Data'!$B$3:$C$41,2,FALSE)</f>
        <v>180</v>
      </c>
    </row>
    <row r="34" spans="1:5" x14ac:dyDescent="0.35">
      <c r="A34" s="94"/>
      <c r="C34" t="s">
        <v>700</v>
      </c>
      <c r="D34" t="s">
        <v>1320</v>
      </c>
      <c r="E34" s="16">
        <f>VLOOKUP(D34,'Set-up Data'!$B$3:$C$41,2,FALSE)</f>
        <v>80</v>
      </c>
    </row>
    <row r="35" spans="1:5" x14ac:dyDescent="0.35">
      <c r="A35" s="94"/>
      <c r="C35" t="s">
        <v>701</v>
      </c>
      <c r="D35" t="s">
        <v>782</v>
      </c>
      <c r="E35" s="16">
        <f>VLOOKUP(D35,'Set-up Data'!$B$3:$C$41,2,FALSE)</f>
        <v>180</v>
      </c>
    </row>
    <row r="36" spans="1:5" x14ac:dyDescent="0.35">
      <c r="A36" s="94"/>
      <c r="C36" t="s">
        <v>702</v>
      </c>
      <c r="D36" t="s">
        <v>416</v>
      </c>
      <c r="E36" s="16">
        <f>VLOOKUP(D36,'Set-up Data'!$B$3:$C$41,2,FALSE)</f>
        <v>200</v>
      </c>
    </row>
    <row r="37" spans="1:5" x14ac:dyDescent="0.35">
      <c r="A37" s="94"/>
      <c r="C37" t="s">
        <v>703</v>
      </c>
      <c r="D37" t="s">
        <v>499</v>
      </c>
      <c r="E37" s="16">
        <f>VLOOKUP(D37,'Set-up Data'!$B$3:$C$41,2,FALSE)</f>
        <v>160</v>
      </c>
    </row>
    <row r="38" spans="1:5" x14ac:dyDescent="0.35">
      <c r="A38" s="94"/>
      <c r="C38" t="s">
        <v>704</v>
      </c>
      <c r="D38" t="s">
        <v>782</v>
      </c>
      <c r="E38" s="16">
        <f>VLOOKUP(D38,'Set-up Data'!$B$3:$C$41,2,FALSE)</f>
        <v>180</v>
      </c>
    </row>
    <row r="39" spans="1:5" x14ac:dyDescent="0.35">
      <c r="A39" s="94"/>
      <c r="C39" t="s">
        <v>705</v>
      </c>
      <c r="D39" t="s">
        <v>416</v>
      </c>
      <c r="E39" s="16">
        <f>VLOOKUP(D39,'Set-up Data'!$B$3:$C$41,2,FALSE)</f>
        <v>200</v>
      </c>
    </row>
    <row r="40" spans="1:5" x14ac:dyDescent="0.35">
      <c r="A40" s="94"/>
      <c r="C40" t="s">
        <v>706</v>
      </c>
      <c r="D40" t="s">
        <v>674</v>
      </c>
      <c r="E40" s="16">
        <f>VLOOKUP(D40,'Set-up Data'!$B$3:$C$41,2,FALSE)</f>
        <v>180</v>
      </c>
    </row>
    <row r="41" spans="1:5" x14ac:dyDescent="0.35">
      <c r="A41" s="94"/>
      <c r="C41" t="s">
        <v>707</v>
      </c>
      <c r="D41" t="s">
        <v>416</v>
      </c>
      <c r="E41" s="16">
        <f>VLOOKUP(D41,'Set-up Data'!$B$3:$C$41,2,FALSE)</f>
        <v>200</v>
      </c>
    </row>
    <row r="42" spans="1:5" x14ac:dyDescent="0.35">
      <c r="A42" s="94"/>
      <c r="C42" t="s">
        <v>708</v>
      </c>
      <c r="D42" t="s">
        <v>718</v>
      </c>
      <c r="E42" s="16">
        <f>VLOOKUP(D42,'Set-up Data'!$B$3:$C$41,2,FALSE)</f>
        <v>80</v>
      </c>
    </row>
    <row r="43" spans="1:5" x14ac:dyDescent="0.35">
      <c r="A43" s="94"/>
      <c r="C43" t="s">
        <v>709</v>
      </c>
      <c r="D43" t="s">
        <v>23</v>
      </c>
      <c r="E43" s="16">
        <f>VLOOKUP(D43,'Set-up Data'!$B$3:$C$41,2,FALSE)</f>
        <v>120</v>
      </c>
    </row>
    <row r="44" spans="1:5" x14ac:dyDescent="0.35">
      <c r="A44" s="94"/>
      <c r="C44" t="s">
        <v>710</v>
      </c>
      <c r="D44" t="s">
        <v>718</v>
      </c>
      <c r="E44" s="16">
        <f>VLOOKUP(D44,'Set-up Data'!$B$3:$C$41,2,FALSE)</f>
        <v>80</v>
      </c>
    </row>
    <row r="45" spans="1:5" x14ac:dyDescent="0.35">
      <c r="A45" s="94"/>
      <c r="C45" t="s">
        <v>724</v>
      </c>
      <c r="D45" t="s">
        <v>7</v>
      </c>
      <c r="E45" s="16">
        <f>VLOOKUP(D45,'Set-up Data'!$B$3:$C$41,2,FALSE)</f>
        <v>100</v>
      </c>
    </row>
    <row r="46" spans="1:5" x14ac:dyDescent="0.35">
      <c r="A46" s="94"/>
      <c r="C46" t="s">
        <v>727</v>
      </c>
      <c r="D46" t="s">
        <v>416</v>
      </c>
      <c r="E46" s="16">
        <f>VLOOKUP(D46,'Set-up Data'!$B$3:$C$41,2,FALSE)</f>
        <v>200</v>
      </c>
    </row>
    <row r="47" spans="1:5" x14ac:dyDescent="0.35">
      <c r="A47" s="94"/>
      <c r="C47" t="s">
        <v>729</v>
      </c>
      <c r="D47" t="s">
        <v>674</v>
      </c>
      <c r="E47" s="16">
        <f>VLOOKUP(D47,'Set-up Data'!$B$3:$C$41,2,FALSE)</f>
        <v>180</v>
      </c>
    </row>
    <row r="48" spans="1:5" x14ac:dyDescent="0.35">
      <c r="A48" s="94"/>
      <c r="C48" t="s">
        <v>732</v>
      </c>
      <c r="D48" t="s">
        <v>64</v>
      </c>
      <c r="E48" s="16">
        <f>VLOOKUP(D48,'Set-up Data'!$B$3:$C$41,2,FALSE)</f>
        <v>180</v>
      </c>
    </row>
    <row r="49" spans="1:6" x14ac:dyDescent="0.35">
      <c r="A49" s="94"/>
      <c r="C49" t="s">
        <v>733</v>
      </c>
      <c r="D49" t="s">
        <v>499</v>
      </c>
      <c r="E49" s="16">
        <f>VLOOKUP(D49,'Set-up Data'!$B$3:$C$41,2,FALSE)</f>
        <v>160</v>
      </c>
    </row>
    <row r="50" spans="1:6" x14ac:dyDescent="0.35">
      <c r="A50" s="94"/>
      <c r="C50" t="s">
        <v>734</v>
      </c>
      <c r="D50" t="s">
        <v>416</v>
      </c>
      <c r="E50" s="16">
        <f>VLOOKUP(D50,'Set-up Data'!$B$3:$C$41,2,FALSE)</f>
        <v>200</v>
      </c>
    </row>
    <row r="51" spans="1:6" x14ac:dyDescent="0.35">
      <c r="A51" s="94"/>
      <c r="C51" t="s">
        <v>735</v>
      </c>
      <c r="D51" t="s">
        <v>407</v>
      </c>
      <c r="E51" s="16">
        <f>VLOOKUP(D51,'Set-up Data'!$B$3:$C$41,2,FALSE)</f>
        <v>150</v>
      </c>
    </row>
    <row r="52" spans="1:6" x14ac:dyDescent="0.35">
      <c r="A52" s="94"/>
      <c r="C52" t="s">
        <v>737</v>
      </c>
      <c r="D52" t="s">
        <v>674</v>
      </c>
      <c r="E52" s="16">
        <f>VLOOKUP(D52,'Set-up Data'!$B$3:$C$41,2,FALSE)</f>
        <v>180</v>
      </c>
    </row>
    <row r="53" spans="1:6" x14ac:dyDescent="0.35">
      <c r="A53" s="94"/>
      <c r="C53" t="s">
        <v>738</v>
      </c>
      <c r="D53" t="s">
        <v>416</v>
      </c>
      <c r="E53" s="16">
        <f>VLOOKUP(D53,'Set-up Data'!$B$3:$C$41,2,FALSE)</f>
        <v>200</v>
      </c>
      <c r="F53" s="61">
        <f>SUM(E25:E53)</f>
        <v>4650</v>
      </c>
    </row>
    <row r="54" spans="1:6" x14ac:dyDescent="0.35">
      <c r="A54" s="88" t="s">
        <v>711</v>
      </c>
      <c r="B54" s="17"/>
      <c r="C54" s="17"/>
      <c r="D54" s="17"/>
      <c r="E54" s="17"/>
    </row>
    <row r="55" spans="1:6" x14ac:dyDescent="0.35">
      <c r="A55" s="94"/>
      <c r="C55" t="s">
        <v>771</v>
      </c>
      <c r="D55" t="s">
        <v>416</v>
      </c>
      <c r="E55" s="16">
        <f>VLOOKUP(D55,'Set-up Data'!$B$3:$C$41,2,FALSE)</f>
        <v>200</v>
      </c>
    </row>
    <row r="56" spans="1:6" x14ac:dyDescent="0.35">
      <c r="A56" s="94"/>
      <c r="C56" t="s">
        <v>772</v>
      </c>
      <c r="D56" t="s">
        <v>674</v>
      </c>
      <c r="E56" s="16">
        <f>VLOOKUP(D56,'Set-up Data'!$B$3:$C$41,2,FALSE)</f>
        <v>180</v>
      </c>
    </row>
    <row r="57" spans="1:6" x14ac:dyDescent="0.35">
      <c r="A57" s="94"/>
      <c r="C57" t="s">
        <v>773</v>
      </c>
      <c r="D57" t="s">
        <v>416</v>
      </c>
      <c r="E57" s="16">
        <f>VLOOKUP(D57,'Set-up Data'!$B$3:$C$41,2,FALSE)</f>
        <v>200</v>
      </c>
    </row>
    <row r="58" spans="1:6" x14ac:dyDescent="0.35">
      <c r="A58" s="94"/>
      <c r="C58" t="s">
        <v>774</v>
      </c>
      <c r="D58" t="s">
        <v>60</v>
      </c>
      <c r="E58" s="16">
        <f>VLOOKUP(D58,'Set-up Data'!$B$3:$C$41,2,FALSE)</f>
        <v>120</v>
      </c>
    </row>
    <row r="59" spans="1:6" x14ac:dyDescent="0.35">
      <c r="A59" s="94"/>
      <c r="C59" t="s">
        <v>775</v>
      </c>
      <c r="D59" t="s">
        <v>43</v>
      </c>
      <c r="E59" s="16">
        <f>VLOOKUP(D59,'Set-up Data'!$B$3:$C$41,2,FALSE)</f>
        <v>80</v>
      </c>
    </row>
    <row r="60" spans="1:6" x14ac:dyDescent="0.35">
      <c r="A60" s="94"/>
      <c r="C60" t="s">
        <v>778</v>
      </c>
      <c r="D60" t="s">
        <v>1320</v>
      </c>
      <c r="E60" s="16">
        <f>VLOOKUP(D60,'Set-up Data'!$B$3:$C$41,2,FALSE)</f>
        <v>80</v>
      </c>
    </row>
    <row r="61" spans="1:6" x14ac:dyDescent="0.35">
      <c r="A61" s="94"/>
      <c r="C61" t="s">
        <v>783</v>
      </c>
      <c r="D61" t="s">
        <v>782</v>
      </c>
      <c r="E61" s="16">
        <f>VLOOKUP(D61,'Set-up Data'!$B$3:$C$41,2,FALSE)</f>
        <v>180</v>
      </c>
    </row>
    <row r="62" spans="1:6" x14ac:dyDescent="0.35">
      <c r="A62" s="94"/>
      <c r="C62" t="s">
        <v>785</v>
      </c>
      <c r="D62" t="s">
        <v>43</v>
      </c>
      <c r="E62" s="16">
        <f>VLOOKUP(D62,'Set-up Data'!$B$3:$C$41,2,FALSE)</f>
        <v>80</v>
      </c>
    </row>
    <row r="63" spans="1:6" x14ac:dyDescent="0.35">
      <c r="A63" s="94"/>
      <c r="C63" t="s">
        <v>786</v>
      </c>
      <c r="D63" t="s">
        <v>416</v>
      </c>
      <c r="E63" s="16">
        <f>VLOOKUP(D63,'Set-up Data'!$B$3:$C$41,2,FALSE)</f>
        <v>200</v>
      </c>
    </row>
    <row r="64" spans="1:6" x14ac:dyDescent="0.35">
      <c r="A64" s="94"/>
      <c r="C64" t="s">
        <v>788</v>
      </c>
      <c r="D64" t="s">
        <v>20</v>
      </c>
      <c r="E64" s="16">
        <f>VLOOKUP(D64,'Set-up Data'!$B$3:$C$41,2,FALSE)</f>
        <v>150</v>
      </c>
    </row>
    <row r="65" spans="1:7" x14ac:dyDescent="0.35">
      <c r="A65" s="94"/>
      <c r="C65" t="s">
        <v>789</v>
      </c>
      <c r="D65" t="s">
        <v>416</v>
      </c>
      <c r="E65" s="16">
        <f>VLOOKUP(D65,'Set-up Data'!$B$3:$C$41,2,FALSE)</f>
        <v>200</v>
      </c>
    </row>
    <row r="66" spans="1:7" x14ac:dyDescent="0.35">
      <c r="A66" s="94"/>
      <c r="C66" t="s">
        <v>790</v>
      </c>
      <c r="D66" t="s">
        <v>499</v>
      </c>
      <c r="E66" s="16">
        <f>VLOOKUP(D66,'Set-up Data'!$B$3:$C$41,2,FALSE)</f>
        <v>160</v>
      </c>
    </row>
    <row r="67" spans="1:7" x14ac:dyDescent="0.35">
      <c r="A67" s="94"/>
      <c r="C67" t="s">
        <v>792</v>
      </c>
      <c r="D67" t="s">
        <v>416</v>
      </c>
      <c r="E67" s="16">
        <f>VLOOKUP(D67,'Set-up Data'!$B$3:$C$41,2,FALSE)</f>
        <v>200</v>
      </c>
    </row>
    <row r="68" spans="1:7" x14ac:dyDescent="0.35">
      <c r="A68" s="94"/>
      <c r="C68" t="s">
        <v>797</v>
      </c>
      <c r="D68" t="s">
        <v>793</v>
      </c>
      <c r="E68" s="16">
        <f>VLOOKUP(D68,'Set-up Data'!$B$3:$C$41,2,FALSE)</f>
        <v>150</v>
      </c>
    </row>
    <row r="69" spans="1:7" x14ac:dyDescent="0.35">
      <c r="A69" s="94"/>
      <c r="C69" t="s">
        <v>798</v>
      </c>
      <c r="D69" t="s">
        <v>416</v>
      </c>
      <c r="E69" s="16">
        <f>VLOOKUP(D69,'Set-up Data'!$B$3:$C$41,2,FALSE)</f>
        <v>200</v>
      </c>
    </row>
    <row r="70" spans="1:7" x14ac:dyDescent="0.35">
      <c r="A70" s="94"/>
      <c r="C70" t="s">
        <v>799</v>
      </c>
      <c r="D70" t="s">
        <v>64</v>
      </c>
      <c r="E70" s="16">
        <f>VLOOKUP(D70,'Set-up Data'!$B$3:$C$41,2,FALSE)</f>
        <v>180</v>
      </c>
    </row>
    <row r="71" spans="1:7" x14ac:dyDescent="0.35">
      <c r="A71" s="94"/>
      <c r="C71" t="s">
        <v>802</v>
      </c>
      <c r="D71" t="s">
        <v>416</v>
      </c>
      <c r="E71" s="16">
        <f>VLOOKUP(D71,'Set-up Data'!$B$3:$C$41,2,FALSE)</f>
        <v>200</v>
      </c>
    </row>
    <row r="72" spans="1:7" x14ac:dyDescent="0.35">
      <c r="A72" s="94"/>
      <c r="C72" t="s">
        <v>803</v>
      </c>
      <c r="D72" t="s">
        <v>407</v>
      </c>
      <c r="E72" s="16">
        <f>VLOOKUP(D72,'Set-up Data'!$B$3:$C$41,2,FALSE)</f>
        <v>150</v>
      </c>
    </row>
    <row r="73" spans="1:7" x14ac:dyDescent="0.35">
      <c r="A73" s="94"/>
      <c r="C73" t="s">
        <v>804</v>
      </c>
      <c r="D73" t="s">
        <v>23</v>
      </c>
      <c r="E73" s="16">
        <f>VLOOKUP(D73,'Set-up Data'!$B$3:$C$41,2,FALSE)</f>
        <v>120</v>
      </c>
    </row>
    <row r="74" spans="1:7" x14ac:dyDescent="0.35">
      <c r="A74" s="94"/>
      <c r="C74" t="s">
        <v>805</v>
      </c>
      <c r="D74" t="s">
        <v>416</v>
      </c>
      <c r="E74" s="16">
        <f>VLOOKUP(D74,'Set-up Data'!$B$3:$C$41,2,FALSE)</f>
        <v>200</v>
      </c>
    </row>
    <row r="75" spans="1:7" x14ac:dyDescent="0.35">
      <c r="A75" s="94"/>
      <c r="C75" t="s">
        <v>806</v>
      </c>
      <c r="D75" t="s">
        <v>499</v>
      </c>
      <c r="E75" s="16">
        <f>VLOOKUP(D75,'Set-up Data'!$B$3:$C$41,2,FALSE)</f>
        <v>160</v>
      </c>
      <c r="F75" s="108">
        <f>SUM(E55:E75)</f>
        <v>3390</v>
      </c>
    </row>
    <row r="76" spans="1:7" ht="15" thickBot="1" x14ac:dyDescent="0.4">
      <c r="A76" s="88" t="s">
        <v>947</v>
      </c>
      <c r="B76" s="17"/>
      <c r="C76" s="17"/>
      <c r="D76" s="17"/>
      <c r="E76" s="17"/>
      <c r="G76" s="107">
        <f>SUM(F23:F75)</f>
        <v>10900</v>
      </c>
    </row>
    <row r="77" spans="1:7" x14ac:dyDescent="0.35">
      <c r="A77" s="94"/>
      <c r="E77"/>
      <c r="G77" s="61"/>
    </row>
    <row r="78" spans="1:7" x14ac:dyDescent="0.35">
      <c r="A78" s="94"/>
      <c r="E78"/>
      <c r="G78" s="61"/>
    </row>
    <row r="79" spans="1:7" x14ac:dyDescent="0.35">
      <c r="A79" s="66" t="s">
        <v>167</v>
      </c>
      <c r="B79" s="63" t="s">
        <v>313</v>
      </c>
      <c r="C79" s="64" t="s">
        <v>2</v>
      </c>
      <c r="D79" s="64" t="s">
        <v>1</v>
      </c>
      <c r="E79" s="67" t="s">
        <v>312</v>
      </c>
      <c r="G79" s="61"/>
    </row>
    <row r="80" spans="1:7" x14ac:dyDescent="0.35">
      <c r="A80" s="94"/>
      <c r="C80" t="s">
        <v>835</v>
      </c>
      <c r="D80" t="s">
        <v>416</v>
      </c>
      <c r="E80" s="16">
        <f>VLOOKUP(D80,'Set-up Data'!$B$3:$C$41,2,FALSE)</f>
        <v>200</v>
      </c>
    </row>
    <row r="81" spans="1:6" x14ac:dyDescent="0.35">
      <c r="A81" s="94"/>
      <c r="C81" t="s">
        <v>836</v>
      </c>
      <c r="D81" t="s">
        <v>1320</v>
      </c>
      <c r="E81" s="16">
        <f>VLOOKUP(D81,'Set-up Data'!$B$3:$C$41,2,FALSE)</f>
        <v>80</v>
      </c>
    </row>
    <row r="82" spans="1:6" x14ac:dyDescent="0.35">
      <c r="A82" s="94"/>
      <c r="C82" t="s">
        <v>837</v>
      </c>
      <c r="D82" t="s">
        <v>416</v>
      </c>
      <c r="E82" s="16">
        <f>VLOOKUP(D82,'Set-up Data'!$B$3:$C$41,2,FALSE)</f>
        <v>200</v>
      </c>
    </row>
    <row r="83" spans="1:6" x14ac:dyDescent="0.35">
      <c r="A83" s="94"/>
      <c r="C83" t="s">
        <v>838</v>
      </c>
      <c r="D83" t="s">
        <v>7</v>
      </c>
      <c r="E83" s="16">
        <f>VLOOKUP(D83,'Set-up Data'!$B$3:$C$41,2,FALSE)</f>
        <v>100</v>
      </c>
    </row>
    <row r="84" spans="1:6" x14ac:dyDescent="0.35">
      <c r="A84" s="94"/>
      <c r="C84" t="s">
        <v>840</v>
      </c>
      <c r="D84" t="s">
        <v>64</v>
      </c>
      <c r="E84" s="16">
        <f>VLOOKUP(D84,'Set-up Data'!$B$3:$C$41,2,FALSE)</f>
        <v>180</v>
      </c>
    </row>
    <row r="85" spans="1:6" x14ac:dyDescent="0.35">
      <c r="A85" s="94"/>
      <c r="C85" t="s">
        <v>841</v>
      </c>
      <c r="D85" t="s">
        <v>1320</v>
      </c>
      <c r="E85" s="16">
        <f>VLOOKUP(D85,'Set-up Data'!$B$3:$C$41,2,FALSE)</f>
        <v>80</v>
      </c>
    </row>
    <row r="86" spans="1:6" x14ac:dyDescent="0.35">
      <c r="A86" s="94"/>
      <c r="C86" t="s">
        <v>842</v>
      </c>
      <c r="D86" t="s">
        <v>499</v>
      </c>
      <c r="E86" s="16">
        <f>VLOOKUP(D86,'Set-up Data'!$B$3:$C$41,2,FALSE)</f>
        <v>160</v>
      </c>
    </row>
    <row r="87" spans="1:6" x14ac:dyDescent="0.35">
      <c r="A87" s="94"/>
      <c r="C87" t="s">
        <v>843</v>
      </c>
      <c r="D87" t="s">
        <v>416</v>
      </c>
      <c r="E87" s="16">
        <f>VLOOKUP(D87,'Set-up Data'!$B$3:$C$41,2,FALSE)</f>
        <v>200</v>
      </c>
    </row>
    <row r="88" spans="1:6" x14ac:dyDescent="0.35">
      <c r="A88" s="94"/>
      <c r="C88" t="s">
        <v>844</v>
      </c>
      <c r="D88" t="s">
        <v>674</v>
      </c>
      <c r="E88" s="16">
        <f>VLOOKUP(D88,'Set-up Data'!$B$3:$C$41,2,FALSE)</f>
        <v>180</v>
      </c>
    </row>
    <row r="89" spans="1:6" x14ac:dyDescent="0.35">
      <c r="A89" s="94"/>
      <c r="C89" t="s">
        <v>845</v>
      </c>
      <c r="D89" t="s">
        <v>60</v>
      </c>
      <c r="E89" s="16">
        <f>VLOOKUP(D89,'Set-up Data'!$B$3:$C$41,2,FALSE)</f>
        <v>120</v>
      </c>
    </row>
    <row r="90" spans="1:6" x14ac:dyDescent="0.35">
      <c r="A90" s="94"/>
      <c r="C90" t="s">
        <v>846</v>
      </c>
      <c r="D90" t="s">
        <v>7</v>
      </c>
      <c r="E90" s="16">
        <f>VLOOKUP(D90,'Set-up Data'!$B$3:$C$41,2,FALSE)</f>
        <v>100</v>
      </c>
    </row>
    <row r="91" spans="1:6" x14ac:dyDescent="0.35">
      <c r="A91" s="94"/>
      <c r="C91" t="s">
        <v>851</v>
      </c>
      <c r="D91" t="s">
        <v>416</v>
      </c>
      <c r="E91" s="16">
        <f>VLOOKUP(D91,'Set-up Data'!$B$3:$C$41,2,FALSE)</f>
        <v>200</v>
      </c>
    </row>
    <row r="92" spans="1:6" x14ac:dyDescent="0.35">
      <c r="A92" s="94"/>
      <c r="C92" t="s">
        <v>852</v>
      </c>
      <c r="D92" t="s">
        <v>43</v>
      </c>
      <c r="E92" s="16">
        <f>VLOOKUP(D92,'Set-up Data'!$B$3:$C$41,2,FALSE)</f>
        <v>80</v>
      </c>
    </row>
    <row r="93" spans="1:6" x14ac:dyDescent="0.35">
      <c r="A93" s="94"/>
      <c r="C93" t="s">
        <v>853</v>
      </c>
      <c r="D93" t="s">
        <v>499</v>
      </c>
      <c r="E93" s="16">
        <f>VLOOKUP(D93,'Set-up Data'!$B$3:$C$41,2,FALSE)</f>
        <v>160</v>
      </c>
    </row>
    <row r="94" spans="1:6" x14ac:dyDescent="0.35">
      <c r="A94" s="94"/>
      <c r="C94" t="s">
        <v>854</v>
      </c>
      <c r="D94" t="s">
        <v>416</v>
      </c>
      <c r="E94" s="16">
        <f>VLOOKUP(D94,'Set-up Data'!$B$3:$C$41,2,FALSE)</f>
        <v>200</v>
      </c>
    </row>
    <row r="95" spans="1:6" x14ac:dyDescent="0.35">
      <c r="A95" s="94"/>
      <c r="C95" t="s">
        <v>855</v>
      </c>
      <c r="D95" t="s">
        <v>407</v>
      </c>
      <c r="E95" s="16">
        <f>VLOOKUP(D95,'Set-up Data'!$B$3:$C$41,2,FALSE)</f>
        <v>150</v>
      </c>
    </row>
    <row r="96" spans="1:6" x14ac:dyDescent="0.35">
      <c r="A96" s="94"/>
      <c r="C96" t="s">
        <v>856</v>
      </c>
      <c r="D96" t="s">
        <v>64</v>
      </c>
      <c r="E96" s="16">
        <f>VLOOKUP(D96,'Set-up Data'!$B$3:$C$41,2,FALSE)</f>
        <v>180</v>
      </c>
      <c r="F96" s="61">
        <f>SUM(E80:E96)</f>
        <v>2570</v>
      </c>
    </row>
    <row r="97" spans="1:6" x14ac:dyDescent="0.35">
      <c r="A97" s="88" t="s">
        <v>948</v>
      </c>
      <c r="B97" s="17"/>
      <c r="C97" s="17"/>
      <c r="D97" s="17"/>
      <c r="E97" s="17"/>
    </row>
    <row r="98" spans="1:6" x14ac:dyDescent="0.35">
      <c r="A98" s="94"/>
      <c r="C98" t="s">
        <v>865</v>
      </c>
      <c r="D98" t="s">
        <v>60</v>
      </c>
      <c r="E98" s="16">
        <f>VLOOKUP(D98,'Set-up Data'!$B$3:$C$41,2,FALSE)</f>
        <v>120</v>
      </c>
    </row>
    <row r="99" spans="1:6" x14ac:dyDescent="0.35">
      <c r="A99" s="94"/>
      <c r="C99" t="s">
        <v>866</v>
      </c>
      <c r="D99" t="s">
        <v>407</v>
      </c>
      <c r="E99" s="16">
        <f>VLOOKUP(D99,'Set-up Data'!$B$3:$C$41,2,FALSE)</f>
        <v>150</v>
      </c>
    </row>
    <row r="100" spans="1:6" x14ac:dyDescent="0.35">
      <c r="A100" s="94"/>
      <c r="C100" t="s">
        <v>867</v>
      </c>
      <c r="D100" t="s">
        <v>416</v>
      </c>
      <c r="E100" s="16">
        <f>VLOOKUP(D100,'Set-up Data'!$B$3:$C$41,2,FALSE)</f>
        <v>200</v>
      </c>
    </row>
    <row r="101" spans="1:6" x14ac:dyDescent="0.35">
      <c r="A101" s="94"/>
      <c r="C101" t="s">
        <v>870</v>
      </c>
      <c r="D101" t="s">
        <v>868</v>
      </c>
      <c r="E101" s="16">
        <f>VLOOKUP(D101,'Set-up Data'!$B$3:$C$41,2,FALSE)</f>
        <v>180</v>
      </c>
    </row>
    <row r="102" spans="1:6" x14ac:dyDescent="0.35">
      <c r="A102" s="94"/>
      <c r="C102" t="s">
        <v>875</v>
      </c>
      <c r="D102" t="s">
        <v>416</v>
      </c>
      <c r="E102" s="16">
        <f>VLOOKUP(D102,'Set-up Data'!$B$3:$C$41,2,FALSE)</f>
        <v>200</v>
      </c>
    </row>
    <row r="103" spans="1:6" x14ac:dyDescent="0.35">
      <c r="A103" s="94"/>
      <c r="C103" t="s">
        <v>876</v>
      </c>
      <c r="D103" t="s">
        <v>416</v>
      </c>
      <c r="E103" s="16">
        <f>VLOOKUP(D103,'Set-up Data'!$B$3:$C$41,2,FALSE)</f>
        <v>200</v>
      </c>
    </row>
    <row r="104" spans="1:6" x14ac:dyDescent="0.35">
      <c r="A104" s="94"/>
      <c r="C104" t="s">
        <v>877</v>
      </c>
      <c r="D104" t="s">
        <v>416</v>
      </c>
      <c r="E104" s="16">
        <f>VLOOKUP(D104,'Set-up Data'!$B$3:$C$41,2,FALSE)</f>
        <v>200</v>
      </c>
    </row>
    <row r="105" spans="1:6" x14ac:dyDescent="0.35">
      <c r="A105" s="94"/>
      <c r="C105" t="s">
        <v>878</v>
      </c>
      <c r="D105" t="s">
        <v>7</v>
      </c>
      <c r="E105" s="16">
        <f>VLOOKUP(D105,'Set-up Data'!$B$3:$C$41,2,FALSE)</f>
        <v>100</v>
      </c>
    </row>
    <row r="106" spans="1:6" x14ac:dyDescent="0.35">
      <c r="A106" s="94"/>
      <c r="C106" t="s">
        <v>879</v>
      </c>
      <c r="D106" t="s">
        <v>64</v>
      </c>
      <c r="E106" s="16">
        <f>VLOOKUP(D106,'Set-up Data'!$B$3:$C$41,2,FALSE)</f>
        <v>180</v>
      </c>
    </row>
    <row r="107" spans="1:6" x14ac:dyDescent="0.35">
      <c r="A107" s="94"/>
      <c r="C107" t="s">
        <v>880</v>
      </c>
      <c r="D107" t="s">
        <v>499</v>
      </c>
      <c r="E107" s="16">
        <f>VLOOKUP(D107,'Set-up Data'!$B$3:$C$41,2,FALSE)</f>
        <v>160</v>
      </c>
    </row>
    <row r="108" spans="1:6" x14ac:dyDescent="0.35">
      <c r="A108" s="94"/>
      <c r="C108" t="s">
        <v>882</v>
      </c>
      <c r="D108" t="s">
        <v>60</v>
      </c>
      <c r="E108" s="16">
        <f>VLOOKUP(D108,'Set-up Data'!$B$3:$C$41,2,FALSE)</f>
        <v>120</v>
      </c>
      <c r="F108" s="61">
        <f>SUM(E98:E108)</f>
        <v>1810</v>
      </c>
    </row>
    <row r="109" spans="1:6" x14ac:dyDescent="0.35">
      <c r="A109" s="88" t="s">
        <v>949</v>
      </c>
      <c r="B109" s="17"/>
      <c r="C109" s="17"/>
      <c r="D109" s="17"/>
      <c r="E109" s="17"/>
    </row>
    <row r="110" spans="1:6" x14ac:dyDescent="0.35">
      <c r="A110" s="94"/>
      <c r="C110" t="s">
        <v>900</v>
      </c>
      <c r="D110" t="s">
        <v>868</v>
      </c>
      <c r="E110" s="16">
        <f>VLOOKUP(D110,'Set-up Data'!$B$3:$C$41,2,FALSE)</f>
        <v>180</v>
      </c>
    </row>
    <row r="111" spans="1:6" x14ac:dyDescent="0.35">
      <c r="A111" s="94"/>
      <c r="C111" t="s">
        <v>904</v>
      </c>
      <c r="D111" t="s">
        <v>416</v>
      </c>
      <c r="E111" s="16">
        <f>VLOOKUP(D111,'Set-up Data'!$B$3:$C$41,2,FALSE)</f>
        <v>200</v>
      </c>
    </row>
    <row r="112" spans="1:6" x14ac:dyDescent="0.35">
      <c r="A112" s="94"/>
      <c r="C112" t="s">
        <v>906</v>
      </c>
      <c r="D112" t="s">
        <v>7</v>
      </c>
      <c r="E112" s="16">
        <f>VLOOKUP(D112,'Set-up Data'!$B$3:$C$41,2,FALSE)</f>
        <v>100</v>
      </c>
    </row>
    <row r="113" spans="1:7" x14ac:dyDescent="0.35">
      <c r="A113" s="94"/>
      <c r="C113" t="s">
        <v>907</v>
      </c>
      <c r="D113" t="s">
        <v>793</v>
      </c>
      <c r="E113" s="16">
        <f>VLOOKUP(D113,'Set-up Data'!$B$3:$C$41,2,FALSE)</f>
        <v>150</v>
      </c>
    </row>
    <row r="114" spans="1:7" x14ac:dyDescent="0.35">
      <c r="A114" s="94"/>
      <c r="C114" t="s">
        <v>908</v>
      </c>
      <c r="D114" t="s">
        <v>416</v>
      </c>
      <c r="E114" s="16">
        <f>VLOOKUP(D114,'Set-up Data'!$B$3:$C$41,2,FALSE)</f>
        <v>200</v>
      </c>
    </row>
    <row r="115" spans="1:7" x14ac:dyDescent="0.35">
      <c r="A115" s="94"/>
      <c r="C115" t="s">
        <v>909</v>
      </c>
      <c r="D115" t="s">
        <v>910</v>
      </c>
      <c r="E115" s="16">
        <v>0</v>
      </c>
    </row>
    <row r="116" spans="1:7" x14ac:dyDescent="0.35">
      <c r="A116" s="94"/>
      <c r="C116" t="s">
        <v>911</v>
      </c>
      <c r="D116" t="s">
        <v>23</v>
      </c>
      <c r="E116" s="16">
        <f>VLOOKUP(D116,'Set-up Data'!$B$3:$C$41,2,FALSE)</f>
        <v>120</v>
      </c>
    </row>
    <row r="117" spans="1:7" x14ac:dyDescent="0.35">
      <c r="A117" s="94"/>
      <c r="C117" t="s">
        <v>915</v>
      </c>
      <c r="D117" t="s">
        <v>20</v>
      </c>
      <c r="E117" s="16">
        <f>VLOOKUP(D117,'Set-up Data'!$B$3:$C$41,2,FALSE)</f>
        <v>150</v>
      </c>
    </row>
    <row r="118" spans="1:7" x14ac:dyDescent="0.35">
      <c r="A118" s="94"/>
      <c r="C118" t="s">
        <v>916</v>
      </c>
      <c r="D118" t="s">
        <v>499</v>
      </c>
      <c r="E118" s="16">
        <f>VLOOKUP(D118,'Set-up Data'!$B$3:$C$41,2,FALSE)</f>
        <v>160</v>
      </c>
    </row>
    <row r="119" spans="1:7" x14ac:dyDescent="0.35">
      <c r="A119" s="94"/>
      <c r="C119" t="s">
        <v>918</v>
      </c>
      <c r="D119" t="s">
        <v>868</v>
      </c>
      <c r="E119" s="16">
        <f>VLOOKUP(D119,'Set-up Data'!$B$3:$C$41,2,FALSE)</f>
        <v>180</v>
      </c>
    </row>
    <row r="120" spans="1:7" x14ac:dyDescent="0.35">
      <c r="A120" s="94"/>
      <c r="C120" t="s">
        <v>919</v>
      </c>
      <c r="D120" t="s">
        <v>416</v>
      </c>
      <c r="E120" s="16">
        <f>VLOOKUP(D120,'Set-up Data'!$B$3:$C$41,2,FALSE)</f>
        <v>200</v>
      </c>
    </row>
    <row r="121" spans="1:7" x14ac:dyDescent="0.35">
      <c r="A121" s="94"/>
      <c r="C121" t="s">
        <v>920</v>
      </c>
      <c r="D121" t="s">
        <v>60</v>
      </c>
      <c r="E121" s="16">
        <f>VLOOKUP(D121,'Set-up Data'!$B$3:$C$41,2,FALSE)</f>
        <v>120</v>
      </c>
    </row>
    <row r="122" spans="1:7" x14ac:dyDescent="0.35">
      <c r="A122" s="94"/>
      <c r="C122" t="s">
        <v>921</v>
      </c>
      <c r="D122" t="s">
        <v>64</v>
      </c>
      <c r="E122" s="16">
        <f>VLOOKUP(D122,'Set-up Data'!$B$3:$C$41,2,FALSE)</f>
        <v>180</v>
      </c>
    </row>
    <row r="123" spans="1:7" x14ac:dyDescent="0.35">
      <c r="A123" s="94"/>
      <c r="C123" t="s">
        <v>923</v>
      </c>
      <c r="D123" t="s">
        <v>868</v>
      </c>
      <c r="E123" s="16">
        <f>VLOOKUP(D123,'Set-up Data'!$B$3:$C$41,2,FALSE)</f>
        <v>180</v>
      </c>
    </row>
    <row r="124" spans="1:7" x14ac:dyDescent="0.35">
      <c r="A124" s="94"/>
      <c r="C124" t="s">
        <v>924</v>
      </c>
      <c r="D124" t="s">
        <v>407</v>
      </c>
      <c r="E124" s="16">
        <f>VLOOKUP(D124,'Set-up Data'!$B$3:$C$41,2,FALSE)</f>
        <v>150</v>
      </c>
      <c r="F124" s="108">
        <f>SUM(E110:E124)</f>
        <v>2270</v>
      </c>
      <c r="G124" s="110"/>
    </row>
    <row r="125" spans="1:7" ht="15" thickBot="1" x14ac:dyDescent="0.4">
      <c r="A125" s="88" t="s">
        <v>950</v>
      </c>
      <c r="B125" s="17"/>
      <c r="C125" s="17"/>
      <c r="D125" s="17"/>
      <c r="E125" s="17"/>
      <c r="G125" s="109">
        <f>SUM(F96+F108+F124)</f>
        <v>6650</v>
      </c>
    </row>
    <row r="126" spans="1:7" ht="15" thickTop="1" x14ac:dyDescent="0.35">
      <c r="A126" s="94"/>
      <c r="E126"/>
    </row>
    <row r="127" spans="1:7" x14ac:dyDescent="0.35">
      <c r="A127" s="94"/>
      <c r="E127"/>
    </row>
    <row r="128" spans="1:7" x14ac:dyDescent="0.35">
      <c r="A128" s="66" t="s">
        <v>167</v>
      </c>
      <c r="B128" s="63" t="s">
        <v>313</v>
      </c>
      <c r="C128" s="64" t="s">
        <v>2</v>
      </c>
      <c r="D128" s="64" t="s">
        <v>1</v>
      </c>
      <c r="E128" s="67" t="s">
        <v>312</v>
      </c>
    </row>
    <row r="129" spans="1:5" x14ac:dyDescent="0.35">
      <c r="A129" s="94"/>
      <c r="C129" t="s">
        <v>933</v>
      </c>
      <c r="D129" t="s">
        <v>416</v>
      </c>
      <c r="E129" s="16">
        <f>VLOOKUP(D129,'Set-up Data'!$B$3:$C$41,2,FALSE)</f>
        <v>200</v>
      </c>
    </row>
    <row r="130" spans="1:5" x14ac:dyDescent="0.35">
      <c r="A130" s="94"/>
      <c r="C130" t="s">
        <v>934</v>
      </c>
      <c r="D130" t="s">
        <v>60</v>
      </c>
      <c r="E130" s="16">
        <f>VLOOKUP(D130,'Set-up Data'!$B$3:$C$41,2,FALSE)</f>
        <v>120</v>
      </c>
    </row>
    <row r="131" spans="1:5" x14ac:dyDescent="0.35">
      <c r="A131" s="94"/>
      <c r="C131" t="s">
        <v>936</v>
      </c>
      <c r="D131" t="s">
        <v>416</v>
      </c>
      <c r="E131" s="16">
        <f>VLOOKUP(D131,'Set-up Data'!$B$3:$C$41,2,FALSE)</f>
        <v>200</v>
      </c>
    </row>
    <row r="132" spans="1:5" x14ac:dyDescent="0.35">
      <c r="A132" s="94"/>
      <c r="C132" t="s">
        <v>939</v>
      </c>
      <c r="D132" t="s">
        <v>967</v>
      </c>
      <c r="E132" s="16">
        <f>VLOOKUP(D132,'Set-up Data'!$B$3:$C$41,2,FALSE)</f>
        <v>180</v>
      </c>
    </row>
    <row r="133" spans="1:5" x14ac:dyDescent="0.35">
      <c r="A133" s="94"/>
      <c r="C133" t="s">
        <v>940</v>
      </c>
      <c r="D133" t="s">
        <v>416</v>
      </c>
      <c r="E133" s="16">
        <f>VLOOKUP(D133,'Set-up Data'!$B$3:$C$41,2,FALSE)</f>
        <v>200</v>
      </c>
    </row>
    <row r="134" spans="1:5" x14ac:dyDescent="0.35">
      <c r="A134" s="94"/>
      <c r="C134" t="s">
        <v>941</v>
      </c>
      <c r="D134" t="s">
        <v>499</v>
      </c>
      <c r="E134" s="16">
        <f>VLOOKUP(D134,'Set-up Data'!$B$3:$C$41,2,FALSE)</f>
        <v>160</v>
      </c>
    </row>
    <row r="135" spans="1:5" x14ac:dyDescent="0.35">
      <c r="A135" s="94"/>
      <c r="C135" t="s">
        <v>942</v>
      </c>
      <c r="D135" t="s">
        <v>416</v>
      </c>
      <c r="E135" s="16">
        <f>VLOOKUP(D135,'Set-up Data'!$B$3:$C$41,2,FALSE)</f>
        <v>200</v>
      </c>
    </row>
    <row r="136" spans="1:5" x14ac:dyDescent="0.35">
      <c r="A136" s="94"/>
      <c r="C136" t="s">
        <v>943</v>
      </c>
      <c r="D136" t="s">
        <v>416</v>
      </c>
      <c r="E136" s="16">
        <f>VLOOKUP(D136,'Set-up Data'!$B$3:$C$41,2,FALSE)</f>
        <v>200</v>
      </c>
    </row>
    <row r="137" spans="1:5" x14ac:dyDescent="0.35">
      <c r="A137" s="94"/>
      <c r="C137" t="s">
        <v>945</v>
      </c>
      <c r="D137" t="s">
        <v>7</v>
      </c>
      <c r="E137" s="16">
        <f>VLOOKUP(D137,'Set-up Data'!$B$3:$C$41,2,FALSE)</f>
        <v>100</v>
      </c>
    </row>
    <row r="138" spans="1:5" x14ac:dyDescent="0.35">
      <c r="A138" s="94"/>
      <c r="C138" t="s">
        <v>946</v>
      </c>
      <c r="D138" t="s">
        <v>499</v>
      </c>
      <c r="E138" s="16">
        <f>VLOOKUP(D138,'Set-up Data'!$B$3:$C$41,2,FALSE)</f>
        <v>160</v>
      </c>
    </row>
    <row r="139" spans="1:5" x14ac:dyDescent="0.35">
      <c r="A139" s="94"/>
      <c r="C139" t="s">
        <v>952</v>
      </c>
      <c r="D139" t="s">
        <v>407</v>
      </c>
      <c r="E139" s="16">
        <f>VLOOKUP(D139,'Set-up Data'!$B$3:$C$41,2,FALSE)</f>
        <v>150</v>
      </c>
    </row>
    <row r="140" spans="1:5" x14ac:dyDescent="0.35">
      <c r="A140" s="94"/>
      <c r="C140" t="s">
        <v>956</v>
      </c>
      <c r="D140" t="s">
        <v>64</v>
      </c>
      <c r="E140" s="16">
        <f>VLOOKUP(D140,'Set-up Data'!$B$3:$C$41,2,FALSE)</f>
        <v>180</v>
      </c>
    </row>
    <row r="141" spans="1:5" x14ac:dyDescent="0.35">
      <c r="A141" s="94"/>
      <c r="C141" t="s">
        <v>959</v>
      </c>
      <c r="D141" t="s">
        <v>499</v>
      </c>
      <c r="E141" s="16">
        <f>VLOOKUP(D141,'Set-up Data'!$B$3:$C$41,2,FALSE)</f>
        <v>160</v>
      </c>
    </row>
    <row r="142" spans="1:5" x14ac:dyDescent="0.35">
      <c r="A142" s="94"/>
      <c r="C142" t="s">
        <v>961</v>
      </c>
      <c r="D142" t="s">
        <v>1320</v>
      </c>
      <c r="E142" s="16">
        <f>VLOOKUP(D142,'Set-up Data'!$B$3:$C$41,2,FALSE)</f>
        <v>80</v>
      </c>
    </row>
    <row r="143" spans="1:5" x14ac:dyDescent="0.35">
      <c r="A143" s="94"/>
      <c r="C143" t="s">
        <v>962</v>
      </c>
      <c r="D143" t="s">
        <v>1320</v>
      </c>
      <c r="E143" s="16">
        <f>VLOOKUP(D143,'Set-up Data'!$B$3:$C$41,2,FALSE)</f>
        <v>80</v>
      </c>
    </row>
    <row r="144" spans="1:5" x14ac:dyDescent="0.35">
      <c r="A144" s="94"/>
      <c r="C144" t="s">
        <v>964</v>
      </c>
      <c r="D144" t="s">
        <v>868</v>
      </c>
      <c r="E144" s="16">
        <f>VLOOKUP(D144,'Set-up Data'!$B$3:$C$41,2,FALSE)</f>
        <v>180</v>
      </c>
    </row>
    <row r="145" spans="1:6" x14ac:dyDescent="0.35">
      <c r="A145" s="94"/>
      <c r="C145" t="s">
        <v>965</v>
      </c>
      <c r="D145" t="s">
        <v>967</v>
      </c>
      <c r="E145" s="16">
        <f>VLOOKUP(D145,'Set-up Data'!$B$3:$C$41,2,FALSE)</f>
        <v>180</v>
      </c>
      <c r="F145" s="61">
        <f>SUM(E129:E145)</f>
        <v>2730</v>
      </c>
    </row>
    <row r="146" spans="1:6" x14ac:dyDescent="0.35">
      <c r="A146" s="88" t="s">
        <v>951</v>
      </c>
      <c r="B146" s="17"/>
      <c r="C146" s="17"/>
      <c r="D146" s="17"/>
      <c r="E146" s="17"/>
    </row>
    <row r="147" spans="1:6" x14ac:dyDescent="0.35">
      <c r="A147" s="94"/>
      <c r="C147" t="s">
        <v>995</v>
      </c>
      <c r="D147" t="s">
        <v>64</v>
      </c>
      <c r="E147" s="16">
        <f>VLOOKUP(D147,'Set-up Data'!$B$3:$C$41,2,FALSE)</f>
        <v>180</v>
      </c>
    </row>
    <row r="148" spans="1:6" x14ac:dyDescent="0.35">
      <c r="A148" s="94"/>
      <c r="C148" t="s">
        <v>996</v>
      </c>
      <c r="D148" t="s">
        <v>416</v>
      </c>
      <c r="E148" s="16">
        <f>VLOOKUP(D148,'Set-up Data'!$B$3:$C$41,2,FALSE)</f>
        <v>200</v>
      </c>
    </row>
    <row r="149" spans="1:6" x14ac:dyDescent="0.35">
      <c r="A149" s="94"/>
      <c r="C149" t="s">
        <v>1002</v>
      </c>
      <c r="D149" t="s">
        <v>499</v>
      </c>
      <c r="E149" s="16">
        <f>VLOOKUP(D149,'Set-up Data'!$B$3:$C$41,2,FALSE)</f>
        <v>160</v>
      </c>
    </row>
    <row r="150" spans="1:6" x14ac:dyDescent="0.35">
      <c r="A150" s="94"/>
      <c r="C150" t="s">
        <v>1004</v>
      </c>
      <c r="D150" t="s">
        <v>20</v>
      </c>
      <c r="E150" s="16">
        <f>VLOOKUP(D150,'Set-up Data'!$B$3:$C$41,2,FALSE)</f>
        <v>150</v>
      </c>
    </row>
    <row r="151" spans="1:6" x14ac:dyDescent="0.35">
      <c r="A151" s="94"/>
      <c r="C151" t="s">
        <v>1005</v>
      </c>
      <c r="D151" t="s">
        <v>20</v>
      </c>
      <c r="E151" s="16">
        <f>VLOOKUP(D151,'Set-up Data'!$B$3:$C$41,2,FALSE)</f>
        <v>150</v>
      </c>
    </row>
    <row r="152" spans="1:6" x14ac:dyDescent="0.35">
      <c r="A152" s="94"/>
      <c r="C152" t="s">
        <v>1006</v>
      </c>
      <c r="D152" t="s">
        <v>43</v>
      </c>
      <c r="E152" s="16">
        <f>VLOOKUP(D152,'Set-up Data'!$B$3:$C$41,2,FALSE)</f>
        <v>80</v>
      </c>
    </row>
    <row r="153" spans="1:6" x14ac:dyDescent="0.35">
      <c r="A153" s="94"/>
      <c r="C153" t="s">
        <v>1007</v>
      </c>
      <c r="D153" t="s">
        <v>407</v>
      </c>
      <c r="E153" s="16">
        <f>VLOOKUP(D153,'Set-up Data'!$B$3:$C$41,2,FALSE)</f>
        <v>150</v>
      </c>
    </row>
    <row r="154" spans="1:6" x14ac:dyDescent="0.35">
      <c r="A154" s="94"/>
      <c r="C154" t="s">
        <v>1008</v>
      </c>
      <c r="D154" t="s">
        <v>416</v>
      </c>
      <c r="E154" s="16">
        <f>VLOOKUP(D154,'Set-up Data'!$B$3:$C$41,2,FALSE)</f>
        <v>200</v>
      </c>
    </row>
    <row r="155" spans="1:6" x14ac:dyDescent="0.35">
      <c r="A155" s="94"/>
      <c r="C155" t="s">
        <v>1009</v>
      </c>
      <c r="D155" t="s">
        <v>499</v>
      </c>
      <c r="E155" s="16">
        <f>VLOOKUP(D155,'Set-up Data'!$B$3:$C$41,2,FALSE)</f>
        <v>160</v>
      </c>
    </row>
    <row r="156" spans="1:6" x14ac:dyDescent="0.35">
      <c r="A156" s="94"/>
      <c r="C156" t="s">
        <v>1010</v>
      </c>
      <c r="D156" t="s">
        <v>64</v>
      </c>
      <c r="E156" s="16">
        <f>VLOOKUP(D156,'Set-up Data'!$B$3:$C$41,2,FALSE)</f>
        <v>180</v>
      </c>
    </row>
    <row r="157" spans="1:6" x14ac:dyDescent="0.35">
      <c r="A157" s="94"/>
      <c r="C157" t="s">
        <v>1013</v>
      </c>
      <c r="D157" t="s">
        <v>793</v>
      </c>
      <c r="E157" s="16">
        <f>VLOOKUP(D157,'Set-up Data'!$B$3:$C$41,2,FALSE)</f>
        <v>150</v>
      </c>
    </row>
    <row r="158" spans="1:6" x14ac:dyDescent="0.35">
      <c r="A158" s="94"/>
      <c r="C158" t="s">
        <v>1014</v>
      </c>
      <c r="D158" t="s">
        <v>64</v>
      </c>
      <c r="E158" s="16">
        <f>VLOOKUP(D158,'Set-up Data'!$B$3:$C$41,2,FALSE)</f>
        <v>180</v>
      </c>
    </row>
    <row r="159" spans="1:6" x14ac:dyDescent="0.35">
      <c r="A159" s="94"/>
      <c r="C159" t="s">
        <v>1015</v>
      </c>
      <c r="D159" t="s">
        <v>60</v>
      </c>
      <c r="E159" s="16">
        <f>VLOOKUP(D159,'Set-up Data'!$B$3:$C$41,2,FALSE)</f>
        <v>120</v>
      </c>
    </row>
    <row r="160" spans="1:6" x14ac:dyDescent="0.35">
      <c r="A160" s="94"/>
      <c r="C160" t="s">
        <v>1017</v>
      </c>
      <c r="D160" t="s">
        <v>23</v>
      </c>
      <c r="E160" s="16">
        <f>VLOOKUP(D160,'Set-up Data'!$B$3:$C$41,2,FALSE)</f>
        <v>120</v>
      </c>
    </row>
    <row r="161" spans="1:6" x14ac:dyDescent="0.35">
      <c r="A161" s="94"/>
      <c r="C161" t="s">
        <v>1018</v>
      </c>
      <c r="D161" t="s">
        <v>7</v>
      </c>
      <c r="E161" s="16">
        <f>VLOOKUP(D161,'Set-up Data'!$B$3:$C$41,2,FALSE)</f>
        <v>100</v>
      </c>
    </row>
    <row r="162" spans="1:6" x14ac:dyDescent="0.35">
      <c r="A162" s="94"/>
      <c r="C162" t="s">
        <v>1019</v>
      </c>
      <c r="D162" t="s">
        <v>416</v>
      </c>
      <c r="E162" s="16">
        <f>VLOOKUP(D162,'Set-up Data'!$B$3:$C$41,2,FALSE)</f>
        <v>200</v>
      </c>
    </row>
    <row r="163" spans="1:6" x14ac:dyDescent="0.35">
      <c r="A163" s="94"/>
      <c r="C163" t="s">
        <v>1020</v>
      </c>
      <c r="D163" t="s">
        <v>499</v>
      </c>
      <c r="E163" s="16">
        <f>VLOOKUP(D163,'Set-up Data'!$B$3:$C$41,2,FALSE)</f>
        <v>160</v>
      </c>
    </row>
    <row r="164" spans="1:6" x14ac:dyDescent="0.35">
      <c r="A164" s="94"/>
      <c r="C164" t="s">
        <v>1021</v>
      </c>
      <c r="D164" t="s">
        <v>416</v>
      </c>
      <c r="E164" s="16">
        <f>VLOOKUP(D164,'Set-up Data'!$B$3:$C$41,2,FALSE)</f>
        <v>200</v>
      </c>
    </row>
    <row r="165" spans="1:6" x14ac:dyDescent="0.35">
      <c r="A165" s="94"/>
      <c r="C165" t="s">
        <v>1023</v>
      </c>
      <c r="D165" t="s">
        <v>416</v>
      </c>
      <c r="E165" s="16">
        <f>VLOOKUP(D165,'Set-up Data'!$B$3:$C$41,2,FALSE)</f>
        <v>200</v>
      </c>
    </row>
    <row r="166" spans="1:6" x14ac:dyDescent="0.35">
      <c r="A166" s="94"/>
      <c r="C166" t="s">
        <v>1024</v>
      </c>
      <c r="D166" t="s">
        <v>499</v>
      </c>
      <c r="E166" s="16">
        <f>VLOOKUP(D166,'Set-up Data'!$B$3:$C$41,2,FALSE)</f>
        <v>160</v>
      </c>
      <c r="F166" s="61">
        <f>SUM(E147:E166)</f>
        <v>3200</v>
      </c>
    </row>
    <row r="167" spans="1:6" x14ac:dyDescent="0.35">
      <c r="A167" s="88" t="s">
        <v>1333</v>
      </c>
      <c r="B167" s="17"/>
      <c r="C167" s="17"/>
      <c r="D167" s="17"/>
      <c r="E167" s="17"/>
    </row>
    <row r="168" spans="1:6" x14ac:dyDescent="0.35">
      <c r="A168" s="94"/>
      <c r="C168" t="s">
        <v>1055</v>
      </c>
      <c r="D168" t="s">
        <v>23</v>
      </c>
      <c r="E168" s="16">
        <f>VLOOKUP(D168,'Set-up Data'!$B$3:$C$41,2,FALSE)</f>
        <v>120</v>
      </c>
    </row>
    <row r="169" spans="1:6" x14ac:dyDescent="0.35">
      <c r="C169" t="s">
        <v>1056</v>
      </c>
      <c r="D169" t="s">
        <v>64</v>
      </c>
      <c r="E169" s="16">
        <f>VLOOKUP(D169,'Set-up Data'!$B$3:$C$41,2,FALSE)</f>
        <v>180</v>
      </c>
    </row>
    <row r="170" spans="1:6" x14ac:dyDescent="0.35">
      <c r="C170" t="s">
        <v>1057</v>
      </c>
      <c r="D170" t="s">
        <v>60</v>
      </c>
      <c r="E170" s="16">
        <f>VLOOKUP(D170,'Set-up Data'!$B$3:$C$41,2,FALSE)</f>
        <v>120</v>
      </c>
    </row>
    <row r="171" spans="1:6" x14ac:dyDescent="0.35">
      <c r="C171" t="s">
        <v>1059</v>
      </c>
      <c r="D171" t="s">
        <v>416</v>
      </c>
      <c r="E171" s="16">
        <f>VLOOKUP(D171,'Set-up Data'!$B$3:$C$41,2,FALSE)</f>
        <v>200</v>
      </c>
    </row>
    <row r="172" spans="1:6" x14ac:dyDescent="0.35">
      <c r="C172" t="s">
        <v>1062</v>
      </c>
      <c r="D172" t="s">
        <v>1060</v>
      </c>
      <c r="E172" s="16">
        <f>VLOOKUP(D172,'Set-up Data'!$B$3:$C$41,2,FALSE)</f>
        <v>120</v>
      </c>
    </row>
    <row r="173" spans="1:6" x14ac:dyDescent="0.35">
      <c r="C173" t="s">
        <v>1064</v>
      </c>
      <c r="D173" t="s">
        <v>1320</v>
      </c>
      <c r="E173" s="16">
        <f>VLOOKUP(D173,'Set-up Data'!$B$3:$C$41,2,FALSE)</f>
        <v>80</v>
      </c>
    </row>
    <row r="174" spans="1:6" x14ac:dyDescent="0.35">
      <c r="C174" t="s">
        <v>1071</v>
      </c>
      <c r="D174" t="s">
        <v>1066</v>
      </c>
      <c r="E174" s="16">
        <f>VLOOKUP(D174,'Set-up Data'!$B$3:$C$41,2,FALSE)</f>
        <v>120</v>
      </c>
    </row>
    <row r="175" spans="1:6" x14ac:dyDescent="0.35">
      <c r="C175" t="s">
        <v>1072</v>
      </c>
      <c r="D175" t="s">
        <v>499</v>
      </c>
      <c r="E175" s="16">
        <f>VLOOKUP(D175,'Set-up Data'!$B$3:$C$41,2,FALSE)</f>
        <v>160</v>
      </c>
    </row>
    <row r="176" spans="1:6" x14ac:dyDescent="0.35">
      <c r="C176" t="s">
        <v>1073</v>
      </c>
      <c r="D176" t="s">
        <v>416</v>
      </c>
      <c r="E176" s="16">
        <f>VLOOKUP(D176,'Set-up Data'!$B$3:$C$41,2,FALSE)</f>
        <v>200</v>
      </c>
    </row>
    <row r="177" spans="1:7" x14ac:dyDescent="0.35">
      <c r="C177" t="s">
        <v>1074</v>
      </c>
      <c r="D177" t="s">
        <v>868</v>
      </c>
      <c r="E177" s="16">
        <f>VLOOKUP(D177,'Set-up Data'!$B$3:$C$41,2,FALSE)</f>
        <v>180</v>
      </c>
    </row>
    <row r="178" spans="1:7" x14ac:dyDescent="0.35">
      <c r="C178" t="s">
        <v>1075</v>
      </c>
      <c r="D178" t="s">
        <v>407</v>
      </c>
      <c r="E178" s="16">
        <f>VLOOKUP(D178,'Set-up Data'!$B$3:$C$41,2,FALSE)</f>
        <v>150</v>
      </c>
    </row>
    <row r="179" spans="1:7" x14ac:dyDescent="0.35">
      <c r="C179" t="s">
        <v>1076</v>
      </c>
      <c r="D179" t="s">
        <v>407</v>
      </c>
      <c r="E179" s="16">
        <f>VLOOKUP(D179,'Set-up Data'!$B$3:$C$41,2,FALSE)</f>
        <v>150</v>
      </c>
    </row>
    <row r="180" spans="1:7" x14ac:dyDescent="0.35">
      <c r="C180" t="s">
        <v>1077</v>
      </c>
      <c r="D180" t="s">
        <v>7</v>
      </c>
      <c r="E180" s="16">
        <f>VLOOKUP(D180,'Set-up Data'!$B$3:$C$41,2,FALSE)</f>
        <v>100</v>
      </c>
    </row>
    <row r="181" spans="1:7" x14ac:dyDescent="0.35">
      <c r="C181" t="s">
        <v>1080</v>
      </c>
      <c r="D181" t="s">
        <v>1060</v>
      </c>
      <c r="E181" s="16">
        <f>VLOOKUP(D181,'Set-up Data'!$B$3:$C$41,2,FALSE)</f>
        <v>120</v>
      </c>
    </row>
    <row r="182" spans="1:7" x14ac:dyDescent="0.35">
      <c r="C182" t="s">
        <v>1084</v>
      </c>
      <c r="D182" t="s">
        <v>416</v>
      </c>
      <c r="E182" s="16">
        <f>VLOOKUP(D182,'Set-up Data'!$B$3:$C$41,2,FALSE)</f>
        <v>200</v>
      </c>
    </row>
    <row r="183" spans="1:7" x14ac:dyDescent="0.35">
      <c r="C183" t="s">
        <v>1100</v>
      </c>
      <c r="D183" t="s">
        <v>20</v>
      </c>
      <c r="E183" s="16">
        <f>VLOOKUP(D183,'Set-up Data'!$B$3:$C$41,2,FALSE)</f>
        <v>150</v>
      </c>
    </row>
    <row r="184" spans="1:7" x14ac:dyDescent="0.35">
      <c r="C184" t="s">
        <v>1101</v>
      </c>
      <c r="D184" t="s">
        <v>64</v>
      </c>
      <c r="E184" s="16">
        <f>VLOOKUP(D184,'Set-up Data'!$B$3:$C$41,2,FALSE)</f>
        <v>180</v>
      </c>
    </row>
    <row r="185" spans="1:7" x14ac:dyDescent="0.35">
      <c r="C185" t="s">
        <v>1105</v>
      </c>
      <c r="D185" t="s">
        <v>1110</v>
      </c>
      <c r="E185" s="16">
        <f>VLOOKUP(D185,'Set-up Data'!$B$3:$C$41,2,FALSE)</f>
        <v>50</v>
      </c>
    </row>
    <row r="186" spans="1:7" x14ac:dyDescent="0.35">
      <c r="C186" t="s">
        <v>1106</v>
      </c>
      <c r="D186" t="s">
        <v>1109</v>
      </c>
      <c r="E186" s="16">
        <f>VLOOKUP(D186,'Set-up Data'!$B$3:$C$41,2,FALSE)</f>
        <v>50</v>
      </c>
      <c r="F186" s="113">
        <f>SUM(E168:E186)</f>
        <v>2630</v>
      </c>
      <c r="G186" s="113"/>
    </row>
    <row r="187" spans="1:7" x14ac:dyDescent="0.35">
      <c r="A187" s="88" t="s">
        <v>1334</v>
      </c>
      <c r="B187" s="17"/>
      <c r="C187" s="17"/>
      <c r="D187" s="17"/>
      <c r="E187" s="17"/>
      <c r="F187" s="114"/>
      <c r="G187" s="113"/>
    </row>
    <row r="188" spans="1:7" x14ac:dyDescent="0.35">
      <c r="C188" t="s">
        <v>1115</v>
      </c>
      <c r="D188" t="s">
        <v>1060</v>
      </c>
      <c r="E188" s="16">
        <f>VLOOKUP(D188,'Set-up Data'!$B$3:$C$41,2,FALSE)</f>
        <v>120</v>
      </c>
    </row>
    <row r="189" spans="1:7" x14ac:dyDescent="0.35">
      <c r="C189" t="s">
        <v>1117</v>
      </c>
      <c r="D189" t="s">
        <v>1320</v>
      </c>
      <c r="E189" s="16">
        <f>VLOOKUP(D189,'Set-up Data'!$B$3:$C$41,2,FALSE)</f>
        <v>80</v>
      </c>
    </row>
    <row r="190" spans="1:7" x14ac:dyDescent="0.35">
      <c r="C190" t="s">
        <v>1118</v>
      </c>
      <c r="D190" t="s">
        <v>416</v>
      </c>
      <c r="E190" s="16">
        <f>VLOOKUP(D190,'Set-up Data'!$B$3:$C$41,2,FALSE)</f>
        <v>200</v>
      </c>
    </row>
    <row r="191" spans="1:7" x14ac:dyDescent="0.35">
      <c r="C191" t="s">
        <v>1120</v>
      </c>
      <c r="D191" t="s">
        <v>416</v>
      </c>
      <c r="E191" s="16">
        <f>VLOOKUP(D191,'Set-up Data'!$B$3:$C$41,2,FALSE)</f>
        <v>200</v>
      </c>
    </row>
    <row r="192" spans="1:7" x14ac:dyDescent="0.35">
      <c r="C192" t="s">
        <v>1122</v>
      </c>
      <c r="D192" t="s">
        <v>60</v>
      </c>
      <c r="E192" s="16">
        <f>VLOOKUP(D192,'Set-up Data'!$B$3:$C$41,2,FALSE)</f>
        <v>120</v>
      </c>
    </row>
    <row r="193" spans="1:7" x14ac:dyDescent="0.35">
      <c r="C193" t="s">
        <v>1124</v>
      </c>
      <c r="D193" t="s">
        <v>416</v>
      </c>
      <c r="E193" s="16">
        <f>VLOOKUP(D193,'Set-up Data'!$B$3:$C$41,2,FALSE)</f>
        <v>200</v>
      </c>
    </row>
    <row r="194" spans="1:7" x14ac:dyDescent="0.35">
      <c r="C194" t="s">
        <v>1125</v>
      </c>
      <c r="D194" t="s">
        <v>1320</v>
      </c>
      <c r="E194" s="16">
        <f>VLOOKUP(D194,'Set-up Data'!$B$3:$C$41,2,FALSE)</f>
        <v>80</v>
      </c>
    </row>
    <row r="195" spans="1:7" x14ac:dyDescent="0.35">
      <c r="C195" t="s">
        <v>1128</v>
      </c>
      <c r="D195" t="s">
        <v>499</v>
      </c>
      <c r="E195" s="16">
        <f>VLOOKUP(D195,'Set-up Data'!$B$3:$C$41,2,FALSE)</f>
        <v>160</v>
      </c>
    </row>
    <row r="196" spans="1:7" x14ac:dyDescent="0.35">
      <c r="C196" t="s">
        <v>1129</v>
      </c>
      <c r="D196" t="s">
        <v>1320</v>
      </c>
      <c r="E196" s="16">
        <f>VLOOKUP(D196,'Set-up Data'!$B$3:$C$41,2,FALSE)</f>
        <v>80</v>
      </c>
    </row>
    <row r="197" spans="1:7" x14ac:dyDescent="0.35">
      <c r="C197" t="s">
        <v>1131</v>
      </c>
      <c r="D197" t="s">
        <v>416</v>
      </c>
      <c r="E197" s="16">
        <f>VLOOKUP(D197,'Set-up Data'!$B$3:$C$41,2,FALSE)</f>
        <v>200</v>
      </c>
    </row>
    <row r="198" spans="1:7" x14ac:dyDescent="0.35">
      <c r="C198" t="s">
        <v>1132</v>
      </c>
      <c r="D198" t="s">
        <v>499</v>
      </c>
      <c r="E198" s="16">
        <f>VLOOKUP(D198,'Set-up Data'!$B$3:$C$41,2,FALSE)</f>
        <v>160</v>
      </c>
    </row>
    <row r="199" spans="1:7" x14ac:dyDescent="0.35">
      <c r="C199" t="s">
        <v>1134</v>
      </c>
      <c r="D199" t="s">
        <v>793</v>
      </c>
      <c r="E199" s="16">
        <f>VLOOKUP(D199,'Set-up Data'!$B$3:$C$41,2,FALSE)</f>
        <v>150</v>
      </c>
    </row>
    <row r="200" spans="1:7" x14ac:dyDescent="0.35">
      <c r="C200" t="s">
        <v>1136</v>
      </c>
      <c r="D200" t="s">
        <v>416</v>
      </c>
      <c r="E200" s="16">
        <f>VLOOKUP(D200,'Set-up Data'!$B$3:$C$41,2,FALSE)</f>
        <v>200</v>
      </c>
    </row>
    <row r="201" spans="1:7" x14ac:dyDescent="0.35">
      <c r="C201" t="s">
        <v>1139</v>
      </c>
      <c r="D201" t="s">
        <v>1320</v>
      </c>
      <c r="E201" s="16">
        <f>VLOOKUP(D201,'Set-up Data'!$B$3:$C$41,2,FALSE)</f>
        <v>80</v>
      </c>
    </row>
    <row r="202" spans="1:7" x14ac:dyDescent="0.35">
      <c r="C202" t="s">
        <v>1137</v>
      </c>
      <c r="D202" t="s">
        <v>7</v>
      </c>
      <c r="E202" s="16">
        <f>VLOOKUP(D202,'Set-up Data'!$B$3:$C$41,2,FALSE)</f>
        <v>100</v>
      </c>
    </row>
    <row r="203" spans="1:7" x14ac:dyDescent="0.35">
      <c r="C203" t="s">
        <v>1142</v>
      </c>
      <c r="D203" t="s">
        <v>407</v>
      </c>
      <c r="E203" s="16">
        <f>VLOOKUP(D203,'Set-up Data'!$B$3:$C$41,2,FALSE)</f>
        <v>150</v>
      </c>
    </row>
    <row r="204" spans="1:7" x14ac:dyDescent="0.35">
      <c r="C204" t="s">
        <v>1144</v>
      </c>
      <c r="D204" t="s">
        <v>499</v>
      </c>
      <c r="E204" s="16">
        <f>VLOOKUP(D204,'Set-up Data'!$B$3:$C$41,2,FALSE)</f>
        <v>160</v>
      </c>
    </row>
    <row r="205" spans="1:7" x14ac:dyDescent="0.35">
      <c r="C205" t="s">
        <v>1146</v>
      </c>
      <c r="D205" t="s">
        <v>64</v>
      </c>
      <c r="E205" s="16">
        <f>VLOOKUP(D205,'Set-up Data'!$B$3:$C$41,2,FALSE)</f>
        <v>180</v>
      </c>
    </row>
    <row r="206" spans="1:7" x14ac:dyDescent="0.35">
      <c r="C206" t="s">
        <v>1147</v>
      </c>
      <c r="D206" t="s">
        <v>416</v>
      </c>
      <c r="E206" s="16">
        <f>VLOOKUP(D206,'Set-up Data'!$B$3:$C$41,2,FALSE)</f>
        <v>200</v>
      </c>
    </row>
    <row r="207" spans="1:7" x14ac:dyDescent="0.35">
      <c r="C207" t="s">
        <v>1148</v>
      </c>
      <c r="D207" t="s">
        <v>416</v>
      </c>
      <c r="E207" s="16">
        <f>VLOOKUP(D207,'Set-up Data'!$B$3:$C$41,2,FALSE)</f>
        <v>200</v>
      </c>
      <c r="F207" s="108">
        <f>SUM(E188:E207)</f>
        <v>3020</v>
      </c>
      <c r="G207" s="110"/>
    </row>
    <row r="208" spans="1:7" ht="15" thickBot="1" x14ac:dyDescent="0.4">
      <c r="A208" s="88" t="s">
        <v>1335</v>
      </c>
      <c r="B208" s="17"/>
      <c r="C208" s="17"/>
      <c r="D208" s="17"/>
      <c r="E208" s="17"/>
      <c r="G208" s="109">
        <f>SUM(F145+F166+F186+F207)</f>
        <v>11580</v>
      </c>
    </row>
    <row r="209" spans="1:5" s="112" customFormat="1" ht="15" thickTop="1" x14ac:dyDescent="0.35">
      <c r="A209" s="111"/>
    </row>
    <row r="210" spans="1:5" s="112" customFormat="1" x14ac:dyDescent="0.35">
      <c r="A210" s="111"/>
    </row>
    <row r="211" spans="1:5" s="112" customFormat="1" x14ac:dyDescent="0.35">
      <c r="A211" s="66" t="s">
        <v>167</v>
      </c>
      <c r="B211" s="63" t="s">
        <v>313</v>
      </c>
      <c r="C211" s="64" t="s">
        <v>2</v>
      </c>
      <c r="D211" s="64" t="s">
        <v>1</v>
      </c>
      <c r="E211" s="67" t="s">
        <v>312</v>
      </c>
    </row>
    <row r="212" spans="1:5" x14ac:dyDescent="0.35">
      <c r="C212" t="s">
        <v>1177</v>
      </c>
      <c r="D212" t="s">
        <v>416</v>
      </c>
      <c r="E212" s="16">
        <f>VLOOKUP(D212,'Set-up Data'!$B$3:$C$41,2,FALSE)</f>
        <v>200</v>
      </c>
    </row>
    <row r="213" spans="1:5" x14ac:dyDescent="0.35">
      <c r="C213" t="s">
        <v>1180</v>
      </c>
      <c r="D213" t="s">
        <v>674</v>
      </c>
      <c r="E213" s="16">
        <f>VLOOKUP(D213,'Set-up Data'!$B$3:$C$41,2,FALSE)</f>
        <v>180</v>
      </c>
    </row>
    <row r="214" spans="1:5" x14ac:dyDescent="0.35">
      <c r="C214" t="s">
        <v>1181</v>
      </c>
      <c r="D214" t="s">
        <v>416</v>
      </c>
      <c r="E214" s="16">
        <f>VLOOKUP(D214,'Set-up Data'!$B$3:$C$41,2,FALSE)</f>
        <v>200</v>
      </c>
    </row>
    <row r="215" spans="1:5" x14ac:dyDescent="0.35">
      <c r="C215" t="s">
        <v>1182</v>
      </c>
      <c r="D215" t="s">
        <v>499</v>
      </c>
      <c r="E215" s="16">
        <f>VLOOKUP(D215,'Set-up Data'!$B$3:$C$41,2,FALSE)</f>
        <v>160</v>
      </c>
    </row>
    <row r="216" spans="1:5" x14ac:dyDescent="0.35">
      <c r="C216" t="s">
        <v>1183</v>
      </c>
      <c r="D216" t="s">
        <v>674</v>
      </c>
      <c r="E216" s="16">
        <f>VLOOKUP(D216,'Set-up Data'!$B$3:$C$41,2,FALSE)</f>
        <v>180</v>
      </c>
    </row>
    <row r="217" spans="1:5" x14ac:dyDescent="0.35">
      <c r="C217" t="s">
        <v>1184</v>
      </c>
      <c r="D217" t="s">
        <v>416</v>
      </c>
      <c r="E217" s="16">
        <f>VLOOKUP(D217,'Set-up Data'!$B$3:$C$41,2,FALSE)</f>
        <v>200</v>
      </c>
    </row>
    <row r="218" spans="1:5" x14ac:dyDescent="0.35">
      <c r="C218" t="s">
        <v>1186</v>
      </c>
      <c r="D218" t="s">
        <v>7</v>
      </c>
      <c r="E218" s="16">
        <f>VLOOKUP(D218,'Set-up Data'!$B$3:$C$41,2,FALSE)</f>
        <v>100</v>
      </c>
    </row>
    <row r="219" spans="1:5" x14ac:dyDescent="0.35">
      <c r="C219" t="s">
        <v>1187</v>
      </c>
      <c r="D219" t="s">
        <v>268</v>
      </c>
      <c r="E219" s="16">
        <f>VLOOKUP(D219,'Set-up Data'!$B$3:$C$41,2,FALSE)</f>
        <v>200</v>
      </c>
    </row>
    <row r="220" spans="1:5" x14ac:dyDescent="0.35">
      <c r="C220" t="s">
        <v>1189</v>
      </c>
      <c r="D220" t="s">
        <v>674</v>
      </c>
      <c r="E220" s="16">
        <f>VLOOKUP(D220,'Set-up Data'!$B$3:$C$41,2,FALSE)</f>
        <v>180</v>
      </c>
    </row>
    <row r="221" spans="1:5" x14ac:dyDescent="0.35">
      <c r="C221" t="s">
        <v>1190</v>
      </c>
      <c r="D221" t="s">
        <v>64</v>
      </c>
      <c r="E221" s="16">
        <f>VLOOKUP(D221,'Set-up Data'!$B$3:$C$41,2,FALSE)</f>
        <v>180</v>
      </c>
    </row>
    <row r="222" spans="1:5" x14ac:dyDescent="0.35">
      <c r="C222" t="s">
        <v>1191</v>
      </c>
      <c r="D222" t="s">
        <v>416</v>
      </c>
      <c r="E222" s="16">
        <f>VLOOKUP(D222,'Set-up Data'!$B$3:$C$41,2,FALSE)</f>
        <v>200</v>
      </c>
    </row>
    <row r="223" spans="1:5" x14ac:dyDescent="0.35">
      <c r="C223" t="s">
        <v>1192</v>
      </c>
      <c r="D223" t="s">
        <v>1320</v>
      </c>
      <c r="E223" s="16">
        <f>VLOOKUP(D223,'Set-up Data'!$B$3:$C$41,2,FALSE)</f>
        <v>80</v>
      </c>
    </row>
    <row r="224" spans="1:5" x14ac:dyDescent="0.35">
      <c r="C224" t="s">
        <v>1193</v>
      </c>
      <c r="D224" t="s">
        <v>674</v>
      </c>
      <c r="E224" s="16">
        <f>VLOOKUP(D224,'Set-up Data'!$B$3:$C$41,2,FALSE)</f>
        <v>180</v>
      </c>
    </row>
    <row r="225" spans="1:6" x14ac:dyDescent="0.35">
      <c r="C225" t="s">
        <v>1198</v>
      </c>
      <c r="D225" t="s">
        <v>967</v>
      </c>
      <c r="E225" s="16">
        <f>VLOOKUP(D225,'Set-up Data'!$B$3:$C$41,2,FALSE)</f>
        <v>180</v>
      </c>
    </row>
    <row r="226" spans="1:6" x14ac:dyDescent="0.35">
      <c r="C226" t="s">
        <v>1199</v>
      </c>
      <c r="D226" t="s">
        <v>416</v>
      </c>
      <c r="E226" s="16">
        <f>VLOOKUP(D226,'Set-up Data'!$B$3:$C$41,2,FALSE)</f>
        <v>200</v>
      </c>
    </row>
    <row r="227" spans="1:6" x14ac:dyDescent="0.35">
      <c r="C227" t="s">
        <v>1200</v>
      </c>
      <c r="D227" t="s">
        <v>499</v>
      </c>
      <c r="E227" s="16">
        <f>VLOOKUP(D227,'Set-up Data'!$B$3:$C$41,2,FALSE)</f>
        <v>160</v>
      </c>
    </row>
    <row r="228" spans="1:6" x14ac:dyDescent="0.35">
      <c r="C228" t="s">
        <v>1201</v>
      </c>
      <c r="D228" t="s">
        <v>1320</v>
      </c>
      <c r="E228" s="16">
        <f>VLOOKUP(D228,'Set-up Data'!$B$3:$C$41,2,FALSE)</f>
        <v>80</v>
      </c>
    </row>
    <row r="229" spans="1:6" x14ac:dyDescent="0.35">
      <c r="C229" t="s">
        <v>1202</v>
      </c>
      <c r="D229" t="s">
        <v>64</v>
      </c>
      <c r="E229" s="16">
        <f>VLOOKUP(D229,'Set-up Data'!$B$3:$C$41,2,FALSE)</f>
        <v>180</v>
      </c>
    </row>
    <row r="230" spans="1:6" x14ac:dyDescent="0.35">
      <c r="C230" t="s">
        <v>1203</v>
      </c>
      <c r="D230" t="s">
        <v>416</v>
      </c>
      <c r="E230" s="16">
        <f>VLOOKUP(D230,'Set-up Data'!$B$3:$C$41,2,FALSE)</f>
        <v>200</v>
      </c>
    </row>
    <row r="231" spans="1:6" x14ac:dyDescent="0.35">
      <c r="C231" t="s">
        <v>1204</v>
      </c>
      <c r="D231" t="s">
        <v>407</v>
      </c>
      <c r="E231" s="16">
        <f>VLOOKUP(D231,'Set-up Data'!$B$3:$C$41,2,FALSE)</f>
        <v>150</v>
      </c>
    </row>
    <row r="232" spans="1:6" x14ac:dyDescent="0.35">
      <c r="C232" t="s">
        <v>1205</v>
      </c>
      <c r="D232" t="s">
        <v>60</v>
      </c>
      <c r="E232" s="16">
        <f>VLOOKUP(D232,'Set-up Data'!$B$3:$C$41,2,FALSE)</f>
        <v>120</v>
      </c>
    </row>
    <row r="233" spans="1:6" x14ac:dyDescent="0.35">
      <c r="C233" t="s">
        <v>1213</v>
      </c>
      <c r="D233" t="s">
        <v>1206</v>
      </c>
      <c r="E233" s="16">
        <f>VLOOKUP(D233,'Set-up Data'!$B$3:$C$41,2,FALSE)</f>
        <v>160</v>
      </c>
    </row>
    <row r="234" spans="1:6" x14ac:dyDescent="0.35">
      <c r="C234" t="s">
        <v>1214</v>
      </c>
      <c r="D234" t="s">
        <v>416</v>
      </c>
      <c r="E234" s="16">
        <f>VLOOKUP(D234,'Set-up Data'!$B$3:$C$41,2,FALSE)</f>
        <v>200</v>
      </c>
    </row>
    <row r="235" spans="1:6" x14ac:dyDescent="0.35">
      <c r="C235" t="s">
        <v>1215</v>
      </c>
      <c r="D235" t="s">
        <v>1320</v>
      </c>
      <c r="E235" s="16">
        <f>VLOOKUP(D235,'Set-up Data'!$B$3:$C$41,2,FALSE)</f>
        <v>80</v>
      </c>
      <c r="F235" s="61">
        <f>SUM(E212:E235)</f>
        <v>3950</v>
      </c>
    </row>
    <row r="236" spans="1:6" x14ac:dyDescent="0.35">
      <c r="A236" s="88" t="s">
        <v>1336</v>
      </c>
      <c r="B236" s="17"/>
      <c r="C236" s="17"/>
      <c r="D236" s="17"/>
      <c r="E236" s="17"/>
    </row>
    <row r="237" spans="1:6" x14ac:dyDescent="0.35">
      <c r="C237" t="s">
        <v>1244</v>
      </c>
      <c r="D237" t="s">
        <v>1206</v>
      </c>
      <c r="E237" s="16">
        <f>VLOOKUP(D237,'Set-up Data'!$B$3:$C$41,2,FALSE)</f>
        <v>160</v>
      </c>
    </row>
    <row r="238" spans="1:6" x14ac:dyDescent="0.35">
      <c r="C238" t="s">
        <v>1246</v>
      </c>
      <c r="D238" t="s">
        <v>499</v>
      </c>
      <c r="E238" s="16">
        <f>VLOOKUP(D238,'Set-up Data'!$B$3:$C$41,2,FALSE)</f>
        <v>160</v>
      </c>
    </row>
    <row r="239" spans="1:6" x14ac:dyDescent="0.35">
      <c r="C239" t="s">
        <v>1247</v>
      </c>
      <c r="D239" t="s">
        <v>416</v>
      </c>
      <c r="E239" s="16">
        <f>VLOOKUP(D239,'Set-up Data'!$B$3:$C$41,2,FALSE)</f>
        <v>200</v>
      </c>
    </row>
    <row r="240" spans="1:6" x14ac:dyDescent="0.35">
      <c r="C240" t="s">
        <v>1249</v>
      </c>
      <c r="D240" t="s">
        <v>1320</v>
      </c>
      <c r="E240" s="16">
        <f>VLOOKUP(D240,'Set-up Data'!$B$3:$C$41,2,FALSE)</f>
        <v>80</v>
      </c>
    </row>
    <row r="241" spans="3:5" x14ac:dyDescent="0.35">
      <c r="C241" t="s">
        <v>1254</v>
      </c>
      <c r="D241" t="s">
        <v>1206</v>
      </c>
      <c r="E241" s="16">
        <f>VLOOKUP(D241,'Set-up Data'!$B$3:$C$41,2,FALSE)</f>
        <v>160</v>
      </c>
    </row>
    <row r="242" spans="3:5" x14ac:dyDescent="0.35">
      <c r="C242" t="s">
        <v>1255</v>
      </c>
      <c r="D242" t="s">
        <v>416</v>
      </c>
      <c r="E242" s="16">
        <f>VLOOKUP(D242,'Set-up Data'!$B$3:$C$41,2,FALSE)</f>
        <v>200</v>
      </c>
    </row>
    <row r="243" spans="3:5" x14ac:dyDescent="0.35">
      <c r="C243" t="s">
        <v>1257</v>
      </c>
      <c r="D243" t="s">
        <v>416</v>
      </c>
      <c r="E243" s="16">
        <f>VLOOKUP(D243,'Set-up Data'!$B$3:$C$41,2,FALSE)</f>
        <v>200</v>
      </c>
    </row>
    <row r="244" spans="3:5" x14ac:dyDescent="0.35">
      <c r="C244" t="s">
        <v>1258</v>
      </c>
      <c r="D244" t="s">
        <v>1320</v>
      </c>
      <c r="E244" s="16">
        <f>VLOOKUP(D244,'Set-up Data'!$B$3:$C$41,2,FALSE)</f>
        <v>80</v>
      </c>
    </row>
    <row r="245" spans="3:5" x14ac:dyDescent="0.35">
      <c r="C245" t="s">
        <v>1259</v>
      </c>
      <c r="D245" t="s">
        <v>499</v>
      </c>
      <c r="E245" s="16">
        <f>VLOOKUP(D245,'Set-up Data'!$B$3:$C$41,2,FALSE)</f>
        <v>160</v>
      </c>
    </row>
    <row r="246" spans="3:5" x14ac:dyDescent="0.35">
      <c r="C246" t="s">
        <v>1261</v>
      </c>
      <c r="D246" t="s">
        <v>64</v>
      </c>
      <c r="E246" s="16">
        <f>VLOOKUP(D246,'Set-up Data'!$B$3:$C$41,2,FALSE)</f>
        <v>180</v>
      </c>
    </row>
    <row r="247" spans="3:5" x14ac:dyDescent="0.35">
      <c r="C247" t="s">
        <v>1264</v>
      </c>
      <c r="D247" t="s">
        <v>416</v>
      </c>
      <c r="E247" s="16">
        <f>VLOOKUP(D247,'Set-up Data'!$B$3:$C$41,2,FALSE)</f>
        <v>200</v>
      </c>
    </row>
    <row r="248" spans="3:5" x14ac:dyDescent="0.35">
      <c r="C248" t="s">
        <v>1265</v>
      </c>
      <c r="D248" t="s">
        <v>416</v>
      </c>
      <c r="E248" s="16">
        <f>VLOOKUP(D248,'Set-up Data'!$B$3:$C$41,2,FALSE)</f>
        <v>200</v>
      </c>
    </row>
    <row r="249" spans="3:5" x14ac:dyDescent="0.35">
      <c r="C249" t="s">
        <v>1266</v>
      </c>
      <c r="D249" t="s">
        <v>407</v>
      </c>
      <c r="E249" s="16">
        <f>VLOOKUP(D249,'Set-up Data'!$B$3:$C$41,2,FALSE)</f>
        <v>150</v>
      </c>
    </row>
    <row r="250" spans="3:5" x14ac:dyDescent="0.35">
      <c r="C250" t="s">
        <v>1272</v>
      </c>
      <c r="D250" t="s">
        <v>1267</v>
      </c>
      <c r="E250" s="16">
        <f>VLOOKUP(D250,'Set-up Data'!$B$3:$C$41,2,FALSE)</f>
        <v>80</v>
      </c>
    </row>
    <row r="251" spans="3:5" x14ac:dyDescent="0.35">
      <c r="C251" t="s">
        <v>1273</v>
      </c>
      <c r="D251" t="s">
        <v>416</v>
      </c>
      <c r="E251" s="16">
        <f>VLOOKUP(D251,'Set-up Data'!$B$3:$C$41,2,FALSE)</f>
        <v>200</v>
      </c>
    </row>
    <row r="252" spans="3:5" x14ac:dyDescent="0.35">
      <c r="C252" t="s">
        <v>1276</v>
      </c>
      <c r="D252" t="s">
        <v>416</v>
      </c>
      <c r="E252" s="16">
        <f>VLOOKUP(D252,'Set-up Data'!$B$3:$C$41,2,FALSE)</f>
        <v>200</v>
      </c>
    </row>
    <row r="253" spans="3:5" x14ac:dyDescent="0.35">
      <c r="C253" t="s">
        <v>1277</v>
      </c>
      <c r="D253" t="s">
        <v>416</v>
      </c>
      <c r="E253" s="16">
        <f>VLOOKUP(D253,'Set-up Data'!$B$3:$C$41,2,FALSE)</f>
        <v>200</v>
      </c>
    </row>
    <row r="254" spans="3:5" x14ac:dyDescent="0.35">
      <c r="C254" t="s">
        <v>1278</v>
      </c>
      <c r="D254" t="s">
        <v>1320</v>
      </c>
      <c r="E254" s="16">
        <f>VLOOKUP(D254,'Set-up Data'!$B$3:$C$41,2,FALSE)</f>
        <v>80</v>
      </c>
    </row>
    <row r="255" spans="3:5" x14ac:dyDescent="0.35">
      <c r="C255" t="s">
        <v>1281</v>
      </c>
      <c r="D255" t="s">
        <v>499</v>
      </c>
      <c r="E255" s="16">
        <f>VLOOKUP(D255,'Set-up Data'!$B$3:$C$41,2,FALSE)</f>
        <v>160</v>
      </c>
    </row>
    <row r="256" spans="3:5" x14ac:dyDescent="0.35">
      <c r="C256" t="s">
        <v>1283</v>
      </c>
      <c r="D256" t="s">
        <v>23</v>
      </c>
      <c r="E256" s="16">
        <f>VLOOKUP(D256,'Set-up Data'!$B$3:$C$41,2,FALSE)</f>
        <v>120</v>
      </c>
    </row>
    <row r="257" spans="1:8" x14ac:dyDescent="0.35">
      <c r="C257" t="s">
        <v>1284</v>
      </c>
      <c r="D257" t="s">
        <v>416</v>
      </c>
      <c r="E257" s="16">
        <f>VLOOKUP(D257,'Set-up Data'!$B$3:$C$41,2,FALSE)</f>
        <v>200</v>
      </c>
    </row>
    <row r="258" spans="1:8" x14ac:dyDescent="0.35">
      <c r="C258" t="s">
        <v>1285</v>
      </c>
      <c r="D258" t="s">
        <v>416</v>
      </c>
      <c r="E258" s="16">
        <f>VLOOKUP(D258,'Set-up Data'!$B$3:$C$41,2,FALSE)</f>
        <v>200</v>
      </c>
    </row>
    <row r="259" spans="1:8" x14ac:dyDescent="0.35">
      <c r="C259" t="s">
        <v>1286</v>
      </c>
      <c r="D259" t="s">
        <v>868</v>
      </c>
      <c r="E259" s="16">
        <f>VLOOKUP(D259,'Set-up Data'!$B$3:$C$41,2,FALSE)</f>
        <v>180</v>
      </c>
    </row>
    <row r="260" spans="1:8" x14ac:dyDescent="0.35">
      <c r="C260" t="s">
        <v>1287</v>
      </c>
      <c r="D260" t="s">
        <v>416</v>
      </c>
      <c r="E260" s="16">
        <f>VLOOKUP(D260,'Set-up Data'!$B$3:$C$41,2,FALSE)</f>
        <v>200</v>
      </c>
    </row>
    <row r="261" spans="1:8" x14ac:dyDescent="0.35">
      <c r="C261" t="s">
        <v>1290</v>
      </c>
      <c r="D261" t="s">
        <v>407</v>
      </c>
      <c r="E261" s="16">
        <f>VLOOKUP(D261,'Set-up Data'!$B$3:$C$41,2,FALSE)</f>
        <v>150</v>
      </c>
    </row>
    <row r="262" spans="1:8" x14ac:dyDescent="0.35">
      <c r="C262" t="s">
        <v>1291</v>
      </c>
      <c r="D262" t="s">
        <v>407</v>
      </c>
      <c r="E262" s="16">
        <f>VLOOKUP(D262,'Set-up Data'!$B$3:$C$41,2,FALSE)</f>
        <v>150</v>
      </c>
      <c r="F262" s="108">
        <f>SUM(E237:E262)</f>
        <v>4250</v>
      </c>
      <c r="G262" s="110"/>
    </row>
    <row r="263" spans="1:8" ht="15" thickBot="1" x14ac:dyDescent="0.4">
      <c r="A263" s="88" t="s">
        <v>1337</v>
      </c>
      <c r="B263" s="17"/>
      <c r="C263" s="17"/>
      <c r="D263" s="17"/>
      <c r="E263" s="17"/>
      <c r="G263" s="109">
        <f>SUM(F235+F262)</f>
        <v>8200</v>
      </c>
    </row>
    <row r="264" spans="1:8" ht="15" thickTop="1" x14ac:dyDescent="0.35">
      <c r="A264" s="94"/>
      <c r="E264"/>
      <c r="G264" s="61"/>
    </row>
    <row r="265" spans="1:8" x14ac:dyDescent="0.35">
      <c r="F265" s="61">
        <f>SUM(F23+F53+F75+F96+F108+F124+F145+F166+F186+F207+F235+F262)</f>
        <v>37330</v>
      </c>
      <c r="G265" s="61">
        <f>SUM(G76+G125+G208+G263)</f>
        <v>37330</v>
      </c>
      <c r="H265" s="61">
        <f>SUM(F265-G265)</f>
        <v>0</v>
      </c>
    </row>
    <row r="266" spans="1:8" x14ac:dyDescent="0.35">
      <c r="F266" s="16">
        <v>12000</v>
      </c>
    </row>
    <row r="268" spans="1:8" ht="15" thickBot="1" x14ac:dyDescent="0.4">
      <c r="F268" s="107">
        <f>SUM(F265:F266)</f>
        <v>49330</v>
      </c>
    </row>
  </sheetData>
  <pageMargins left="1.1811023622047245" right="0" top="0.78740157480314965" bottom="0" header="0.31496062992125984" footer="0"/>
  <pageSetup scale="67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5F2-559E-4CD5-BE67-D6677B505504}">
  <sheetPr>
    <tabColor rgb="FF00B0F0"/>
  </sheetPr>
  <dimension ref="A2:G265"/>
  <sheetViews>
    <sheetView workbookViewId="0">
      <selection activeCell="G267" sqref="G267"/>
    </sheetView>
  </sheetViews>
  <sheetFormatPr defaultRowHeight="14.5" x14ac:dyDescent="0.35"/>
  <cols>
    <col min="1" max="1" width="13.7265625" bestFit="1" customWidth="1"/>
    <col min="2" max="2" width="38.36328125" bestFit="1" customWidth="1"/>
    <col min="3" max="3" width="13.26953125" bestFit="1" customWidth="1"/>
  </cols>
  <sheetData>
    <row r="2" spans="1:3" x14ac:dyDescent="0.35">
      <c r="A2" t="s">
        <v>0</v>
      </c>
      <c r="B2" t="s">
        <v>1316</v>
      </c>
      <c r="C2" t="s">
        <v>1332</v>
      </c>
    </row>
    <row r="3" spans="1:3" x14ac:dyDescent="0.35">
      <c r="A3" t="s">
        <v>6</v>
      </c>
      <c r="B3" t="s">
        <v>7</v>
      </c>
      <c r="C3">
        <v>100</v>
      </c>
    </row>
    <row r="4" spans="1:3" x14ac:dyDescent="0.35">
      <c r="A4" t="s">
        <v>13</v>
      </c>
      <c r="B4" t="s">
        <v>14</v>
      </c>
      <c r="C4">
        <v>80</v>
      </c>
    </row>
    <row r="5" spans="1:3" x14ac:dyDescent="0.35">
      <c r="A5" t="s">
        <v>19</v>
      </c>
      <c r="B5" t="s">
        <v>20</v>
      </c>
      <c r="C5">
        <v>150</v>
      </c>
    </row>
    <row r="6" spans="1:3" x14ac:dyDescent="0.35">
      <c r="A6" t="s">
        <v>22</v>
      </c>
      <c r="B6" t="s">
        <v>23</v>
      </c>
      <c r="C6">
        <v>120</v>
      </c>
    </row>
    <row r="7" spans="1:3" x14ac:dyDescent="0.35">
      <c r="A7" t="s">
        <v>34</v>
      </c>
      <c r="B7" t="s">
        <v>35</v>
      </c>
      <c r="C7">
        <v>100</v>
      </c>
    </row>
    <row r="8" spans="1:3" x14ac:dyDescent="0.35">
      <c r="A8" t="s">
        <v>42</v>
      </c>
      <c r="B8" t="s">
        <v>43</v>
      </c>
      <c r="C8">
        <v>80</v>
      </c>
    </row>
    <row r="9" spans="1:3" x14ac:dyDescent="0.35">
      <c r="A9" t="s">
        <v>48</v>
      </c>
      <c r="B9" t="s">
        <v>47</v>
      </c>
      <c r="C9">
        <v>90</v>
      </c>
    </row>
    <row r="10" spans="1:3" x14ac:dyDescent="0.35">
      <c r="A10" t="s">
        <v>53</v>
      </c>
      <c r="B10" t="s">
        <v>54</v>
      </c>
      <c r="C10">
        <v>150</v>
      </c>
    </row>
    <row r="11" spans="1:3" x14ac:dyDescent="0.35">
      <c r="A11" t="s">
        <v>61</v>
      </c>
      <c r="B11" t="s">
        <v>60</v>
      </c>
      <c r="C11">
        <v>120</v>
      </c>
    </row>
    <row r="12" spans="1:3" x14ac:dyDescent="0.35">
      <c r="A12" t="s">
        <v>63</v>
      </c>
      <c r="B12" t="s">
        <v>64</v>
      </c>
      <c r="C12">
        <v>180</v>
      </c>
    </row>
    <row r="13" spans="1:3" x14ac:dyDescent="0.35">
      <c r="A13" t="s">
        <v>179</v>
      </c>
      <c r="B13" t="s">
        <v>178</v>
      </c>
      <c r="C13">
        <v>100</v>
      </c>
    </row>
    <row r="14" spans="1:3" x14ac:dyDescent="0.35">
      <c r="A14" t="s">
        <v>1317</v>
      </c>
      <c r="B14" t="s">
        <v>5</v>
      </c>
      <c r="C14">
        <v>0</v>
      </c>
    </row>
    <row r="15" spans="1:3" x14ac:dyDescent="0.35">
      <c r="A15" t="s">
        <v>232</v>
      </c>
      <c r="B15" t="s">
        <v>1318</v>
      </c>
      <c r="C15">
        <v>200</v>
      </c>
    </row>
    <row r="16" spans="1:3" x14ac:dyDescent="0.35">
      <c r="A16" t="s">
        <v>263</v>
      </c>
      <c r="B16" t="s">
        <v>268</v>
      </c>
      <c r="C16">
        <v>200</v>
      </c>
    </row>
    <row r="17" spans="1:3" x14ac:dyDescent="0.35">
      <c r="A17" t="s">
        <v>285</v>
      </c>
      <c r="B17" t="s">
        <v>286</v>
      </c>
      <c r="C17">
        <v>100</v>
      </c>
    </row>
    <row r="18" spans="1:3" x14ac:dyDescent="0.35">
      <c r="A18" t="s">
        <v>294</v>
      </c>
      <c r="B18" t="s">
        <v>295</v>
      </c>
      <c r="C18">
        <v>150</v>
      </c>
    </row>
    <row r="19" spans="1:3" x14ac:dyDescent="0.35">
      <c r="A19" t="s">
        <v>370</v>
      </c>
      <c r="B19" t="s">
        <v>1319</v>
      </c>
      <c r="C19">
        <v>130</v>
      </c>
    </row>
    <row r="20" spans="1:3" x14ac:dyDescent="0.35">
      <c r="A20" t="s">
        <v>380</v>
      </c>
      <c r="B20" t="s">
        <v>381</v>
      </c>
      <c r="C20">
        <v>120</v>
      </c>
    </row>
    <row r="21" spans="1:3" x14ac:dyDescent="0.35">
      <c r="A21" t="s">
        <v>406</v>
      </c>
      <c r="B21" t="s">
        <v>407</v>
      </c>
      <c r="C21">
        <v>150</v>
      </c>
    </row>
    <row r="22" spans="1:3" x14ac:dyDescent="0.35">
      <c r="A22" t="s">
        <v>415</v>
      </c>
      <c r="B22" t="s">
        <v>416</v>
      </c>
      <c r="C22">
        <v>200</v>
      </c>
    </row>
    <row r="23" spans="1:3" x14ac:dyDescent="0.35">
      <c r="A23" t="s">
        <v>482</v>
      </c>
      <c r="B23" t="s">
        <v>499</v>
      </c>
      <c r="C23">
        <v>160</v>
      </c>
    </row>
    <row r="24" spans="1:3" x14ac:dyDescent="0.35">
      <c r="A24" t="s">
        <v>645</v>
      </c>
      <c r="B24" t="s">
        <v>1320</v>
      </c>
      <c r="C24">
        <v>80</v>
      </c>
    </row>
    <row r="25" spans="1:3" x14ac:dyDescent="0.35">
      <c r="A25" t="s">
        <v>673</v>
      </c>
      <c r="B25" t="s">
        <v>674</v>
      </c>
      <c r="C25">
        <v>180</v>
      </c>
    </row>
    <row r="26" spans="1:3" x14ac:dyDescent="0.35">
      <c r="A26" t="s">
        <v>713</v>
      </c>
      <c r="B26" t="s">
        <v>782</v>
      </c>
      <c r="C26">
        <v>180</v>
      </c>
    </row>
    <row r="27" spans="1:3" x14ac:dyDescent="0.35">
      <c r="A27" t="s">
        <v>719</v>
      </c>
      <c r="B27" t="s">
        <v>718</v>
      </c>
      <c r="C27">
        <v>80</v>
      </c>
    </row>
    <row r="28" spans="1:3" x14ac:dyDescent="0.35">
      <c r="A28" t="s">
        <v>794</v>
      </c>
      <c r="B28" t="s">
        <v>793</v>
      </c>
      <c r="C28">
        <v>150</v>
      </c>
    </row>
    <row r="29" spans="1:3" x14ac:dyDescent="0.35">
      <c r="A29" t="s">
        <v>869</v>
      </c>
      <c r="B29" t="s">
        <v>868</v>
      </c>
      <c r="C29">
        <v>180</v>
      </c>
    </row>
    <row r="30" spans="1:3" x14ac:dyDescent="0.35">
      <c r="A30" t="s">
        <v>1321</v>
      </c>
      <c r="B30" t="s">
        <v>1322</v>
      </c>
      <c r="C30">
        <v>200</v>
      </c>
    </row>
    <row r="31" spans="1:3" x14ac:dyDescent="0.35">
      <c r="A31" t="s">
        <v>938</v>
      </c>
      <c r="B31" t="s">
        <v>967</v>
      </c>
      <c r="C31">
        <v>180</v>
      </c>
    </row>
    <row r="32" spans="1:3" x14ac:dyDescent="0.35">
      <c r="A32" t="s">
        <v>1323</v>
      </c>
      <c r="B32" t="s">
        <v>1066</v>
      </c>
      <c r="C32">
        <v>120</v>
      </c>
    </row>
    <row r="33" spans="1:3" x14ac:dyDescent="0.35">
      <c r="A33" t="s">
        <v>1061</v>
      </c>
      <c r="B33" t="s">
        <v>1060</v>
      </c>
      <c r="C33">
        <v>120</v>
      </c>
    </row>
    <row r="34" spans="1:3" x14ac:dyDescent="0.35">
      <c r="A34" t="s">
        <v>1107</v>
      </c>
      <c r="B34" t="s">
        <v>1110</v>
      </c>
      <c r="C34">
        <v>50</v>
      </c>
    </row>
    <row r="35" spans="1:3" x14ac:dyDescent="0.35">
      <c r="A35" t="s">
        <v>1108</v>
      </c>
      <c r="B35" t="s">
        <v>1109</v>
      </c>
      <c r="C35">
        <v>50</v>
      </c>
    </row>
    <row r="36" spans="1:3" x14ac:dyDescent="0.35">
      <c r="A36" t="s">
        <v>1212</v>
      </c>
      <c r="B36" t="s">
        <v>1206</v>
      </c>
      <c r="C36">
        <v>160</v>
      </c>
    </row>
    <row r="37" spans="1:3" x14ac:dyDescent="0.35">
      <c r="A37" t="s">
        <v>1271</v>
      </c>
      <c r="B37" t="s">
        <v>1267</v>
      </c>
      <c r="C37">
        <v>80</v>
      </c>
    </row>
    <row r="38" spans="1:3" x14ac:dyDescent="0.35">
      <c r="A38" t="s">
        <v>1324</v>
      </c>
      <c r="B38" t="s">
        <v>1325</v>
      </c>
      <c r="C38">
        <v>80</v>
      </c>
    </row>
    <row r="39" spans="1:3" x14ac:dyDescent="0.35">
      <c r="A39" t="s">
        <v>1326</v>
      </c>
      <c r="B39" t="s">
        <v>1327</v>
      </c>
      <c r="C39">
        <v>150</v>
      </c>
    </row>
    <row r="40" spans="1:3" x14ac:dyDescent="0.35">
      <c r="A40" t="s">
        <v>1328</v>
      </c>
      <c r="B40" t="s">
        <v>1329</v>
      </c>
      <c r="C40">
        <v>80</v>
      </c>
    </row>
    <row r="41" spans="1:3" x14ac:dyDescent="0.35">
      <c r="A41" t="s">
        <v>1330</v>
      </c>
      <c r="B41" t="s">
        <v>1331</v>
      </c>
      <c r="C41">
        <v>180</v>
      </c>
    </row>
    <row r="186" spans="6:7" x14ac:dyDescent="0.35">
      <c r="F186" s="114"/>
      <c r="G186" s="114"/>
    </row>
    <row r="187" spans="6:7" x14ac:dyDescent="0.35">
      <c r="F187" s="114"/>
      <c r="G187" s="114"/>
    </row>
    <row r="207" spans="6:7" x14ac:dyDescent="0.35">
      <c r="F207" s="110"/>
      <c r="G207" s="110"/>
    </row>
    <row r="208" spans="6:7" ht="15" thickBot="1" x14ac:dyDescent="0.4">
      <c r="G208" s="115">
        <f>SUM(F145+F166+F186+F207)</f>
        <v>0</v>
      </c>
    </row>
    <row r="209" spans="1:5" s="112" customFormat="1" ht="15" thickTop="1" x14ac:dyDescent="0.35"/>
    <row r="210" spans="1:5" s="112" customFormat="1" x14ac:dyDescent="0.35"/>
    <row r="211" spans="1:5" s="112" customFormat="1" x14ac:dyDescent="0.35">
      <c r="A211"/>
      <c r="B211"/>
      <c r="C211"/>
      <c r="D211"/>
      <c r="E211"/>
    </row>
    <row r="263" spans="7:7" x14ac:dyDescent="0.35">
      <c r="G263">
        <f>SUM(F235+F262)</f>
        <v>0</v>
      </c>
    </row>
    <row r="265" spans="7:7" x14ac:dyDescent="0.35">
      <c r="G265">
        <f>SUM(G76+G125+G208+G263)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1350-F380-4BB6-95FE-2697B15DD47A}">
  <sheetPr>
    <tabColor rgb="FF00B050"/>
  </sheetPr>
  <dimension ref="A1:E57"/>
  <sheetViews>
    <sheetView topLeftCell="A44" workbookViewId="0">
      <selection activeCell="C65" sqref="C65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9.90625" bestFit="1" customWidth="1"/>
  </cols>
  <sheetData>
    <row r="1" spans="1:5" x14ac:dyDescent="0.35">
      <c r="A1" s="14" t="s">
        <v>230</v>
      </c>
      <c r="B1" s="93">
        <v>2023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1</v>
      </c>
      <c r="B5" s="58">
        <v>44931</v>
      </c>
      <c r="C5" t="s">
        <v>1177</v>
      </c>
      <c r="D5" t="s">
        <v>416</v>
      </c>
      <c r="E5" s="18">
        <v>31500</v>
      </c>
    </row>
    <row r="6" spans="1:5" x14ac:dyDescent="0.35">
      <c r="B6" s="58">
        <v>44932</v>
      </c>
      <c r="C6" t="s">
        <v>1180</v>
      </c>
      <c r="D6" t="s">
        <v>674</v>
      </c>
      <c r="E6" s="18">
        <v>6380.5</v>
      </c>
    </row>
    <row r="7" spans="1:5" x14ac:dyDescent="0.35">
      <c r="B7" s="58">
        <v>44933</v>
      </c>
      <c r="C7" t="s">
        <v>1181</v>
      </c>
      <c r="D7" t="s">
        <v>416</v>
      </c>
      <c r="E7" s="18">
        <v>9213.5</v>
      </c>
    </row>
    <row r="8" spans="1:5" x14ac:dyDescent="0.35">
      <c r="B8" s="58">
        <v>44935</v>
      </c>
      <c r="C8" t="s">
        <v>1182</v>
      </c>
      <c r="D8" t="s">
        <v>499</v>
      </c>
      <c r="E8" s="18">
        <v>3373.5</v>
      </c>
    </row>
    <row r="9" spans="1:5" x14ac:dyDescent="0.35">
      <c r="C9" t="s">
        <v>1183</v>
      </c>
      <c r="D9" t="s">
        <v>674</v>
      </c>
      <c r="E9" s="18">
        <v>2936.5</v>
      </c>
    </row>
    <row r="10" spans="1:5" x14ac:dyDescent="0.35">
      <c r="C10" t="s">
        <v>1184</v>
      </c>
      <c r="D10" t="s">
        <v>416</v>
      </c>
      <c r="E10" s="18">
        <v>800</v>
      </c>
    </row>
    <row r="11" spans="1:5" x14ac:dyDescent="0.35">
      <c r="B11" s="58">
        <v>44937</v>
      </c>
      <c r="C11" t="s">
        <v>1186</v>
      </c>
      <c r="D11" t="s">
        <v>7</v>
      </c>
      <c r="E11" s="18">
        <v>1804</v>
      </c>
    </row>
    <row r="12" spans="1:5" x14ac:dyDescent="0.35">
      <c r="C12" t="s">
        <v>1187</v>
      </c>
      <c r="D12" t="s">
        <v>268</v>
      </c>
      <c r="E12" s="18">
        <v>2132.5</v>
      </c>
    </row>
    <row r="13" spans="1:5" x14ac:dyDescent="0.35">
      <c r="C13" t="s">
        <v>1189</v>
      </c>
      <c r="D13" t="s">
        <v>674</v>
      </c>
      <c r="E13" s="18">
        <v>2440</v>
      </c>
    </row>
    <row r="14" spans="1:5" x14ac:dyDescent="0.35">
      <c r="B14" s="58">
        <v>44938</v>
      </c>
      <c r="C14" t="s">
        <v>1190</v>
      </c>
      <c r="D14" t="s">
        <v>64</v>
      </c>
      <c r="E14" s="18">
        <v>14268</v>
      </c>
    </row>
    <row r="15" spans="1:5" x14ac:dyDescent="0.35">
      <c r="C15" t="s">
        <v>1191</v>
      </c>
      <c r="D15" t="s">
        <v>416</v>
      </c>
      <c r="E15" s="18">
        <v>15570.5</v>
      </c>
    </row>
    <row r="16" spans="1:5" x14ac:dyDescent="0.35">
      <c r="C16" t="s">
        <v>1192</v>
      </c>
      <c r="D16" t="s">
        <v>646</v>
      </c>
      <c r="E16" s="18">
        <v>256</v>
      </c>
    </row>
    <row r="17" spans="1:5" x14ac:dyDescent="0.35">
      <c r="B17" s="58">
        <v>44939</v>
      </c>
      <c r="C17" t="s">
        <v>1193</v>
      </c>
      <c r="D17" t="s">
        <v>674</v>
      </c>
      <c r="E17" s="18">
        <v>1800.5</v>
      </c>
    </row>
    <row r="18" spans="1:5" x14ac:dyDescent="0.35">
      <c r="B18" s="58">
        <v>44940</v>
      </c>
      <c r="C18" t="s">
        <v>1198</v>
      </c>
      <c r="D18" t="s">
        <v>967</v>
      </c>
      <c r="E18" s="18">
        <v>250</v>
      </c>
    </row>
    <row r="19" spans="1:5" x14ac:dyDescent="0.35">
      <c r="C19" t="s">
        <v>1199</v>
      </c>
      <c r="D19" t="s">
        <v>416</v>
      </c>
      <c r="E19" s="18">
        <v>14150.5</v>
      </c>
    </row>
    <row r="20" spans="1:5" x14ac:dyDescent="0.35">
      <c r="B20" s="58">
        <v>44942</v>
      </c>
      <c r="C20" t="s">
        <v>1200</v>
      </c>
      <c r="D20" t="s">
        <v>499</v>
      </c>
      <c r="E20" s="18">
        <v>2832</v>
      </c>
    </row>
    <row r="21" spans="1:5" x14ac:dyDescent="0.35">
      <c r="B21" s="58">
        <v>44944</v>
      </c>
      <c r="C21" t="s">
        <v>1201</v>
      </c>
      <c r="D21" t="s">
        <v>646</v>
      </c>
      <c r="E21" s="18">
        <v>1936</v>
      </c>
    </row>
    <row r="22" spans="1:5" x14ac:dyDescent="0.35">
      <c r="C22" t="s">
        <v>1202</v>
      </c>
      <c r="D22" t="s">
        <v>64</v>
      </c>
      <c r="E22" s="18">
        <v>17129</v>
      </c>
    </row>
    <row r="23" spans="1:5" x14ac:dyDescent="0.35">
      <c r="B23" s="58">
        <v>44945</v>
      </c>
      <c r="C23" t="s">
        <v>1203</v>
      </c>
      <c r="D23" t="s">
        <v>416</v>
      </c>
      <c r="E23" s="18">
        <v>14565</v>
      </c>
    </row>
    <row r="24" spans="1:5" x14ac:dyDescent="0.35">
      <c r="B24" s="58">
        <v>44946</v>
      </c>
      <c r="C24" t="s">
        <v>1204</v>
      </c>
      <c r="D24" t="s">
        <v>407</v>
      </c>
      <c r="E24" s="18">
        <v>6152.1</v>
      </c>
    </row>
    <row r="25" spans="1:5" x14ac:dyDescent="0.35">
      <c r="B25" s="58">
        <v>44953</v>
      </c>
      <c r="C25" t="s">
        <v>1205</v>
      </c>
      <c r="D25" t="s">
        <v>60</v>
      </c>
      <c r="E25" s="18">
        <v>5616</v>
      </c>
    </row>
    <row r="26" spans="1:5" x14ac:dyDescent="0.35">
      <c r="C26" t="s">
        <v>1213</v>
      </c>
      <c r="D26" t="s">
        <v>1206</v>
      </c>
      <c r="E26" s="18">
        <v>2917.8</v>
      </c>
    </row>
    <row r="27" spans="1:5" x14ac:dyDescent="0.35">
      <c r="B27" s="58">
        <v>44956</v>
      </c>
      <c r="C27" t="s">
        <v>1214</v>
      </c>
      <c r="D27" t="s">
        <v>416</v>
      </c>
      <c r="E27" s="18">
        <v>14617.8</v>
      </c>
    </row>
    <row r="28" spans="1:5" x14ac:dyDescent="0.35">
      <c r="C28" t="s">
        <v>1215</v>
      </c>
      <c r="D28" t="s">
        <v>646</v>
      </c>
      <c r="E28" s="18">
        <v>570</v>
      </c>
    </row>
    <row r="29" spans="1:5" x14ac:dyDescent="0.35">
      <c r="A29" s="59" t="s">
        <v>260</v>
      </c>
      <c r="B29" s="59"/>
      <c r="C29" s="59"/>
      <c r="D29" s="59"/>
      <c r="E29" s="104">
        <v>173211.69999999998</v>
      </c>
    </row>
    <row r="30" spans="1:5" x14ac:dyDescent="0.35">
      <c r="A30">
        <v>2</v>
      </c>
      <c r="B30" s="58">
        <v>44958</v>
      </c>
      <c r="C30" t="s">
        <v>1244</v>
      </c>
      <c r="D30" t="s">
        <v>1206</v>
      </c>
      <c r="E30" s="18">
        <v>3555</v>
      </c>
    </row>
    <row r="31" spans="1:5" x14ac:dyDescent="0.35">
      <c r="B31" s="58">
        <v>44959</v>
      </c>
      <c r="C31" t="s">
        <v>1246</v>
      </c>
      <c r="D31" t="s">
        <v>499</v>
      </c>
      <c r="E31" s="18">
        <v>2475</v>
      </c>
    </row>
    <row r="32" spans="1:5" x14ac:dyDescent="0.35">
      <c r="B32" t="s">
        <v>1248</v>
      </c>
      <c r="C32" t="s">
        <v>1247</v>
      </c>
      <c r="D32" t="s">
        <v>416</v>
      </c>
      <c r="E32" s="18">
        <v>7081.8</v>
      </c>
    </row>
    <row r="33" spans="2:5" x14ac:dyDescent="0.35">
      <c r="B33" t="s">
        <v>1250</v>
      </c>
      <c r="C33" t="s">
        <v>1249</v>
      </c>
      <c r="D33" t="s">
        <v>646</v>
      </c>
      <c r="E33" s="18">
        <v>2956</v>
      </c>
    </row>
    <row r="34" spans="2:5" x14ac:dyDescent="0.35">
      <c r="C34" t="s">
        <v>1254</v>
      </c>
      <c r="D34" t="s">
        <v>1206</v>
      </c>
      <c r="E34" s="18">
        <v>6947</v>
      </c>
    </row>
    <row r="35" spans="2:5" x14ac:dyDescent="0.35">
      <c r="B35" t="s">
        <v>1256</v>
      </c>
      <c r="C35" t="s">
        <v>1255</v>
      </c>
      <c r="D35" t="s">
        <v>416</v>
      </c>
      <c r="E35" s="18">
        <v>13868.8</v>
      </c>
    </row>
    <row r="36" spans="2:5" x14ac:dyDescent="0.35">
      <c r="C36" t="s">
        <v>1257</v>
      </c>
      <c r="D36" t="s">
        <v>416</v>
      </c>
      <c r="E36" s="18">
        <v>250</v>
      </c>
    </row>
    <row r="37" spans="2:5" x14ac:dyDescent="0.35">
      <c r="C37" t="s">
        <v>1258</v>
      </c>
      <c r="D37" t="s">
        <v>646</v>
      </c>
      <c r="E37" s="18">
        <v>110</v>
      </c>
    </row>
    <row r="38" spans="2:5" x14ac:dyDescent="0.35">
      <c r="B38" t="s">
        <v>1260</v>
      </c>
      <c r="C38" t="s">
        <v>1259</v>
      </c>
      <c r="D38" t="s">
        <v>499</v>
      </c>
      <c r="E38" s="18">
        <v>2730</v>
      </c>
    </row>
    <row r="39" spans="2:5" x14ac:dyDescent="0.35">
      <c r="C39" t="s">
        <v>1261</v>
      </c>
      <c r="D39" t="s">
        <v>64</v>
      </c>
      <c r="E39" s="18">
        <v>10765</v>
      </c>
    </row>
    <row r="40" spans="2:5" x14ac:dyDescent="0.35">
      <c r="B40" s="58">
        <v>44968</v>
      </c>
      <c r="C40" t="s">
        <v>1264</v>
      </c>
      <c r="D40" t="s">
        <v>416</v>
      </c>
      <c r="E40" s="18">
        <v>15226.8</v>
      </c>
    </row>
    <row r="41" spans="2:5" x14ac:dyDescent="0.35">
      <c r="C41" t="s">
        <v>1265</v>
      </c>
      <c r="D41" t="s">
        <v>416</v>
      </c>
      <c r="E41" s="18">
        <v>312.5</v>
      </c>
    </row>
    <row r="42" spans="2:5" x14ac:dyDescent="0.35">
      <c r="C42" t="s">
        <v>1266</v>
      </c>
      <c r="D42" t="s">
        <v>407</v>
      </c>
      <c r="E42" s="18">
        <v>450</v>
      </c>
    </row>
    <row r="43" spans="2:5" x14ac:dyDescent="0.35">
      <c r="B43" s="58">
        <v>44972</v>
      </c>
      <c r="C43" t="s">
        <v>1272</v>
      </c>
      <c r="D43" t="s">
        <v>1267</v>
      </c>
      <c r="E43" s="18">
        <v>861</v>
      </c>
    </row>
    <row r="44" spans="2:5" x14ac:dyDescent="0.35">
      <c r="B44" t="s">
        <v>1274</v>
      </c>
      <c r="C44" t="s">
        <v>1273</v>
      </c>
      <c r="D44" t="s">
        <v>416</v>
      </c>
      <c r="E44" s="18">
        <v>13369.6</v>
      </c>
    </row>
    <row r="45" spans="2:5" x14ac:dyDescent="0.35">
      <c r="C45" t="s">
        <v>1276</v>
      </c>
      <c r="D45" t="s">
        <v>416</v>
      </c>
      <c r="E45" s="18">
        <v>437.5</v>
      </c>
    </row>
    <row r="46" spans="2:5" x14ac:dyDescent="0.35">
      <c r="C46" t="s">
        <v>1277</v>
      </c>
      <c r="D46" t="s">
        <v>416</v>
      </c>
      <c r="E46" s="18">
        <v>7304</v>
      </c>
    </row>
    <row r="47" spans="2:5" x14ac:dyDescent="0.35">
      <c r="C47" t="s">
        <v>1278</v>
      </c>
      <c r="D47" t="s">
        <v>646</v>
      </c>
      <c r="E47" s="18">
        <v>202</v>
      </c>
    </row>
    <row r="48" spans="2:5" x14ac:dyDescent="0.35">
      <c r="B48" t="s">
        <v>1282</v>
      </c>
      <c r="C48" t="s">
        <v>1281</v>
      </c>
      <c r="D48" t="s">
        <v>499</v>
      </c>
      <c r="E48" s="18">
        <v>2475</v>
      </c>
    </row>
    <row r="49" spans="1:5" x14ac:dyDescent="0.35">
      <c r="B49" s="58">
        <v>44978</v>
      </c>
      <c r="C49" t="s">
        <v>1283</v>
      </c>
      <c r="D49" t="s">
        <v>23</v>
      </c>
      <c r="E49" s="18">
        <v>1620</v>
      </c>
    </row>
    <row r="50" spans="1:5" x14ac:dyDescent="0.35">
      <c r="C50" t="s">
        <v>1284</v>
      </c>
      <c r="D50" t="s">
        <v>416</v>
      </c>
      <c r="E50" s="18">
        <v>750</v>
      </c>
    </row>
    <row r="51" spans="1:5" x14ac:dyDescent="0.35">
      <c r="C51" t="s">
        <v>1285</v>
      </c>
      <c r="D51" t="s">
        <v>416</v>
      </c>
      <c r="E51" s="18">
        <v>43750</v>
      </c>
    </row>
    <row r="52" spans="1:5" x14ac:dyDescent="0.35">
      <c r="B52" t="s">
        <v>1288</v>
      </c>
      <c r="C52" t="s">
        <v>1286</v>
      </c>
      <c r="D52" t="s">
        <v>868</v>
      </c>
      <c r="E52" s="18">
        <v>1059.5</v>
      </c>
    </row>
    <row r="53" spans="1:5" x14ac:dyDescent="0.35">
      <c r="B53" t="s">
        <v>1289</v>
      </c>
      <c r="C53" t="s">
        <v>1287</v>
      </c>
      <c r="D53" t="s">
        <v>416</v>
      </c>
      <c r="E53" s="18">
        <v>1567.5</v>
      </c>
    </row>
    <row r="54" spans="1:5" x14ac:dyDescent="0.35">
      <c r="C54" t="s">
        <v>1290</v>
      </c>
      <c r="D54" t="s">
        <v>407</v>
      </c>
      <c r="E54" s="18">
        <v>842.4</v>
      </c>
    </row>
    <row r="55" spans="1:5" x14ac:dyDescent="0.35">
      <c r="B55" t="s">
        <v>1292</v>
      </c>
      <c r="C55" t="s">
        <v>1291</v>
      </c>
      <c r="D55" t="s">
        <v>407</v>
      </c>
      <c r="E55" s="18">
        <v>312.5</v>
      </c>
    </row>
    <row r="56" spans="1:5" x14ac:dyDescent="0.35">
      <c r="A56" s="59" t="s">
        <v>278</v>
      </c>
      <c r="B56" s="59"/>
      <c r="C56" s="59"/>
      <c r="D56" s="59"/>
      <c r="E56" s="104">
        <v>141278.9</v>
      </c>
    </row>
    <row r="57" spans="1:5" x14ac:dyDescent="0.35">
      <c r="A57" t="s">
        <v>135</v>
      </c>
      <c r="E57" s="18">
        <v>314490.59999999998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95" workbookViewId="0">
      <selection activeCell="E206" sqref="E20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4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4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4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4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4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4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4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4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4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4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" workbookViewId="0">
      <selection activeCell="G3" sqref="G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1243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1205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/>
      <c r="F66" s="18">
        <v>11266.8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-86383.7</v>
      </c>
      <c r="F68" s="19">
        <v>11266.8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-928.2</v>
      </c>
      <c r="F70" s="18">
        <v>47244.3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/>
      <c r="F76" s="18">
        <v>10166.299999999999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/>
      <c r="F81" s="18">
        <v>1960.2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/>
      <c r="F82" s="18">
        <v>15677.2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/>
      <c r="F85" s="18">
        <v>2837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1186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/>
      <c r="F87" s="18">
        <v>47685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/>
      <c r="F88" s="18">
        <v>3095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-57790.5</v>
      </c>
      <c r="F89" s="19">
        <v>128665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/>
      <c r="F90" s="18">
        <v>10824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-179.4</v>
      </c>
      <c r="F91" s="18">
        <v>11080.6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/>
      <c r="F92" s="18">
        <v>4482.8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/>
      <c r="F97" s="18">
        <v>3094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/>
      <c r="F98" s="18">
        <v>14886.5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/>
      <c r="F99" s="18">
        <v>14564.6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/>
      <c r="F104" s="18">
        <v>17236.599999999999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-6000</v>
      </c>
      <c r="F105" s="18">
        <v>1219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/>
      <c r="F106" s="18">
        <v>11410.5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-21904</v>
      </c>
      <c r="F109" s="19">
        <v>88798.599999999991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/>
      <c r="F112" s="18">
        <v>4489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/>
      <c r="F113" s="18">
        <v>3915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/>
      <c r="F115" s="18">
        <v>7395.5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/>
      <c r="F117" s="18">
        <v>3067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-1500</v>
      </c>
      <c r="F118" s="18">
        <v>524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/>
      <c r="F119" s="18">
        <v>49088.1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/>
      <c r="F120" s="18">
        <v>2842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-1611.8</v>
      </c>
      <c r="F125" s="18">
        <v>4524.2999999999993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/>
      <c r="F126" s="18">
        <v>2842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/>
      <c r="F127" s="18">
        <v>14227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-10572.8</v>
      </c>
      <c r="F130" s="19">
        <v>166973.70000000001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1190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1202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-1107334.8</v>
      </c>
      <c r="F232" s="18">
        <v>395704.3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1187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1204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1177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1181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1184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1191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1199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1203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1214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1182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1200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1192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1201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1215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1180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1183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1189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1193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1206</v>
      </c>
      <c r="O459" t="s">
        <v>1213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1242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/>
      <c r="G369" s="18">
        <v>11266.800000000001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-86383.7</v>
      </c>
      <c r="G371" s="19">
        <v>11266.800000000001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-928.2</v>
      </c>
      <c r="G373" s="18">
        <v>47244.3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/>
      <c r="G379" s="18">
        <v>10166.299999999999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/>
      <c r="G384" s="18">
        <v>1960.2</v>
      </c>
    </row>
    <row r="385" spans="2:7" x14ac:dyDescent="0.35">
      <c r="C385" t="s">
        <v>1017</v>
      </c>
      <c r="D385" t="s">
        <v>23</v>
      </c>
      <c r="E385" s="18">
        <v>15677.2</v>
      </c>
      <c r="F385" s="38"/>
      <c r="G385" s="18">
        <v>15677.2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/>
      <c r="G388" s="18">
        <v>2837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/>
      <c r="G390" s="18">
        <v>47685</v>
      </c>
    </row>
    <row r="391" spans="2:7" x14ac:dyDescent="0.35">
      <c r="C391" t="s">
        <v>1024</v>
      </c>
      <c r="D391" t="s">
        <v>499</v>
      </c>
      <c r="E391" s="18">
        <v>3095</v>
      </c>
      <c r="F391" s="38"/>
      <c r="G391" s="18">
        <v>3095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-57790.5</v>
      </c>
      <c r="G392" s="19">
        <v>128665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/>
      <c r="G393" s="18">
        <v>10824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-179.4</v>
      </c>
      <c r="G394" s="18">
        <v>11080.6</v>
      </c>
    </row>
    <row r="395" spans="2:7" x14ac:dyDescent="0.35">
      <c r="C395" t="s">
        <v>1057</v>
      </c>
      <c r="D395" t="s">
        <v>60</v>
      </c>
      <c r="E395" s="18">
        <v>4482.8</v>
      </c>
      <c r="F395" s="38"/>
      <c r="G395" s="18">
        <v>4482.8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/>
      <c r="G400" s="18">
        <v>3094</v>
      </c>
    </row>
    <row r="401" spans="2:7" x14ac:dyDescent="0.35">
      <c r="C401" t="s">
        <v>1073</v>
      </c>
      <c r="D401" t="s">
        <v>416</v>
      </c>
      <c r="E401" s="18">
        <v>14886.5</v>
      </c>
      <c r="F401" s="38"/>
      <c r="G401" s="18">
        <v>14886.5</v>
      </c>
    </row>
    <row r="402" spans="2:7" x14ac:dyDescent="0.35">
      <c r="C402" t="s">
        <v>1074</v>
      </c>
      <c r="D402" t="s">
        <v>868</v>
      </c>
      <c r="E402" s="18">
        <v>14564.6</v>
      </c>
      <c r="F402" s="38"/>
      <c r="G402" s="18">
        <v>14564.6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/>
      <c r="G407" s="18">
        <v>17236.599999999999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-6000</v>
      </c>
      <c r="G408" s="18">
        <v>1219</v>
      </c>
    </row>
    <row r="409" spans="2:7" x14ac:dyDescent="0.35">
      <c r="C409" t="s">
        <v>1101</v>
      </c>
      <c r="D409" t="s">
        <v>64</v>
      </c>
      <c r="E409" s="18">
        <v>11410.5</v>
      </c>
      <c r="F409" s="38"/>
      <c r="G409" s="18">
        <v>11410.5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-21904</v>
      </c>
      <c r="G412" s="19">
        <v>88798.599999999991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/>
      <c r="G415" s="18">
        <v>4489</v>
      </c>
    </row>
    <row r="416" spans="2:7" x14ac:dyDescent="0.35">
      <c r="C416" t="s">
        <v>1120</v>
      </c>
      <c r="D416" t="s">
        <v>416</v>
      </c>
      <c r="E416" s="18">
        <v>3915</v>
      </c>
      <c r="F416" s="38"/>
      <c r="G416" s="18">
        <v>3915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/>
      <c r="G418" s="18">
        <v>7395.5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/>
      <c r="G420" s="18">
        <v>3067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-1500</v>
      </c>
      <c r="G421" s="18">
        <v>524</v>
      </c>
    </row>
    <row r="422" spans="3:7" x14ac:dyDescent="0.35">
      <c r="C422" t="s">
        <v>1131</v>
      </c>
      <c r="D422" t="s">
        <v>416</v>
      </c>
      <c r="E422" s="18">
        <v>49088.1</v>
      </c>
      <c r="F422" s="38"/>
      <c r="G422" s="18">
        <v>49088.1</v>
      </c>
    </row>
    <row r="423" spans="3:7" x14ac:dyDescent="0.35">
      <c r="C423" t="s">
        <v>1132</v>
      </c>
      <c r="D423" t="s">
        <v>499</v>
      </c>
      <c r="E423" s="18">
        <v>2842</v>
      </c>
      <c r="F423" s="38"/>
      <c r="G423" s="18">
        <v>2842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-1611.8</v>
      </c>
      <c r="G428" s="18">
        <v>4524.2999999999993</v>
      </c>
    </row>
    <row r="429" spans="3:7" x14ac:dyDescent="0.35">
      <c r="C429" t="s">
        <v>1144</v>
      </c>
      <c r="D429" t="s">
        <v>499</v>
      </c>
      <c r="E429" s="18">
        <v>2842</v>
      </c>
      <c r="F429" s="38"/>
      <c r="G429" s="18">
        <v>2842</v>
      </c>
    </row>
    <row r="430" spans="3:7" x14ac:dyDescent="0.35">
      <c r="C430" t="s">
        <v>1146</v>
      </c>
      <c r="D430" t="s">
        <v>64</v>
      </c>
      <c r="E430" s="18">
        <v>14227</v>
      </c>
      <c r="F430" s="38"/>
      <c r="G430" s="18">
        <v>14227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-10572.8</v>
      </c>
      <c r="G433" s="19">
        <v>166973.70000000001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-1107334.7999999998</v>
      </c>
      <c r="G434" s="83">
        <v>395704.3</v>
      </c>
    </row>
    <row r="435" spans="1:7" x14ac:dyDescent="0.35">
      <c r="A435">
        <v>2023</v>
      </c>
      <c r="B435">
        <v>1</v>
      </c>
      <c r="C435" t="s">
        <v>1177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1180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1181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1182</v>
      </c>
      <c r="D438" t="s">
        <v>499</v>
      </c>
      <c r="E438" s="18">
        <v>3373.5</v>
      </c>
      <c r="F438" s="38"/>
      <c r="G438" s="18">
        <v>3373.5</v>
      </c>
    </row>
    <row r="439" spans="1:7" x14ac:dyDescent="0.35">
      <c r="C439" t="s">
        <v>1183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1184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1186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1187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1189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1190</v>
      </c>
      <c r="D444" t="s">
        <v>64</v>
      </c>
      <c r="E444" s="18">
        <v>14268</v>
      </c>
      <c r="F444" s="38"/>
      <c r="G444" s="18">
        <v>14268</v>
      </c>
    </row>
    <row r="445" spans="1:7" x14ac:dyDescent="0.35">
      <c r="C445" t="s">
        <v>1191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1192</v>
      </c>
      <c r="D446" t="s">
        <v>646</v>
      </c>
      <c r="E446" s="18">
        <v>256</v>
      </c>
      <c r="F446" s="38"/>
      <c r="G446" s="18">
        <v>256</v>
      </c>
    </row>
    <row r="447" spans="1:7" x14ac:dyDescent="0.35">
      <c r="C447" t="s">
        <v>1193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1198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1199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1200</v>
      </c>
      <c r="D450" t="s">
        <v>499</v>
      </c>
      <c r="E450" s="18">
        <v>2832</v>
      </c>
      <c r="F450" s="38"/>
      <c r="G450" s="18">
        <v>2832</v>
      </c>
    </row>
    <row r="451" spans="1:7" x14ac:dyDescent="0.35">
      <c r="C451" t="s">
        <v>1201</v>
      </c>
      <c r="D451" t="s">
        <v>646</v>
      </c>
      <c r="E451" s="18">
        <v>1936</v>
      </c>
      <c r="F451" s="38"/>
      <c r="G451" s="18">
        <v>1936</v>
      </c>
    </row>
    <row r="452" spans="1:7" x14ac:dyDescent="0.35">
      <c r="C452" t="s">
        <v>1202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1203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1204</v>
      </c>
      <c r="D454" t="s">
        <v>407</v>
      </c>
      <c r="E454" s="18">
        <v>6152.1</v>
      </c>
      <c r="F454" s="38"/>
      <c r="G454" s="18">
        <v>6152.1</v>
      </c>
    </row>
    <row r="455" spans="1:7" x14ac:dyDescent="0.35">
      <c r="C455" t="s">
        <v>1205</v>
      </c>
      <c r="D455" t="s">
        <v>60</v>
      </c>
      <c r="E455" s="18">
        <v>5616</v>
      </c>
      <c r="F455" s="38"/>
      <c r="G455" s="18">
        <v>5616</v>
      </c>
    </row>
    <row r="456" spans="1:7" x14ac:dyDescent="0.35">
      <c r="C456" t="s">
        <v>1213</v>
      </c>
      <c r="D456" t="s">
        <v>1206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1214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1215</v>
      </c>
      <c r="D458" t="s">
        <v>646</v>
      </c>
      <c r="E458" s="18">
        <v>570</v>
      </c>
      <c r="F458" s="38"/>
      <c r="G458" s="18">
        <v>570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-20661.8</v>
      </c>
      <c r="G459" s="19">
        <v>152549.9</v>
      </c>
    </row>
    <row r="460" spans="1:7" x14ac:dyDescent="0.35">
      <c r="A460" s="82" t="s">
        <v>1243</v>
      </c>
      <c r="B460" s="82"/>
      <c r="C460" s="82"/>
      <c r="D460" s="82"/>
      <c r="E460" s="83">
        <v>173211.69999999998</v>
      </c>
      <c r="F460" s="84">
        <v>-20661.8</v>
      </c>
      <c r="G460" s="83">
        <v>152549.9</v>
      </c>
    </row>
    <row r="461" spans="1:7" x14ac:dyDescent="0.35">
      <c r="A461" t="s">
        <v>135</v>
      </c>
      <c r="E461" s="18">
        <v>2513932.6500000008</v>
      </c>
      <c r="F461" s="38">
        <v>-1965678.4500000009</v>
      </c>
      <c r="G461" s="18">
        <v>548254.20000000007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2B8-9011-45E7-A517-133CACCCD63C}">
  <sheetPr>
    <tabColor rgb="FF00B0F0"/>
  </sheetPr>
  <dimension ref="A2:C41"/>
  <sheetViews>
    <sheetView workbookViewId="0">
      <selection activeCell="E3" sqref="E3"/>
    </sheetView>
  </sheetViews>
  <sheetFormatPr defaultRowHeight="14.5" x14ac:dyDescent="0.35"/>
  <cols>
    <col min="1" max="1" width="13.7265625" bestFit="1" customWidth="1"/>
    <col min="2" max="2" width="38.36328125" bestFit="1" customWidth="1"/>
    <col min="3" max="3" width="13.26953125" bestFit="1" customWidth="1"/>
  </cols>
  <sheetData>
    <row r="2" spans="1:3" x14ac:dyDescent="0.35">
      <c r="A2" t="s">
        <v>0</v>
      </c>
      <c r="B2" t="s">
        <v>1316</v>
      </c>
      <c r="C2" t="s">
        <v>1332</v>
      </c>
    </row>
    <row r="3" spans="1:3" x14ac:dyDescent="0.35">
      <c r="A3" t="s">
        <v>6</v>
      </c>
      <c r="B3" t="s">
        <v>7</v>
      </c>
      <c r="C3">
        <v>100</v>
      </c>
    </row>
    <row r="4" spans="1:3" x14ac:dyDescent="0.35">
      <c r="A4" t="s">
        <v>13</v>
      </c>
      <c r="B4" t="s">
        <v>14</v>
      </c>
      <c r="C4">
        <v>80</v>
      </c>
    </row>
    <row r="5" spans="1:3" x14ac:dyDescent="0.35">
      <c r="A5" t="s">
        <v>19</v>
      </c>
      <c r="B5" t="s">
        <v>20</v>
      </c>
      <c r="C5">
        <v>150</v>
      </c>
    </row>
    <row r="6" spans="1:3" x14ac:dyDescent="0.35">
      <c r="A6" t="s">
        <v>22</v>
      </c>
      <c r="B6" t="s">
        <v>23</v>
      </c>
      <c r="C6">
        <v>120</v>
      </c>
    </row>
    <row r="7" spans="1:3" x14ac:dyDescent="0.35">
      <c r="A7" t="s">
        <v>34</v>
      </c>
      <c r="B7" t="s">
        <v>35</v>
      </c>
      <c r="C7">
        <v>100</v>
      </c>
    </row>
    <row r="8" spans="1:3" x14ac:dyDescent="0.35">
      <c r="A8" t="s">
        <v>42</v>
      </c>
      <c r="B8" t="s">
        <v>43</v>
      </c>
      <c r="C8">
        <v>80</v>
      </c>
    </row>
    <row r="9" spans="1:3" x14ac:dyDescent="0.35">
      <c r="A9" t="s">
        <v>48</v>
      </c>
      <c r="B9" t="s">
        <v>47</v>
      </c>
      <c r="C9">
        <v>90</v>
      </c>
    </row>
    <row r="10" spans="1:3" x14ac:dyDescent="0.35">
      <c r="A10" t="s">
        <v>53</v>
      </c>
      <c r="B10" t="s">
        <v>54</v>
      </c>
      <c r="C10">
        <v>150</v>
      </c>
    </row>
    <row r="11" spans="1:3" x14ac:dyDescent="0.35">
      <c r="A11" t="s">
        <v>61</v>
      </c>
      <c r="B11" t="s">
        <v>60</v>
      </c>
      <c r="C11">
        <v>120</v>
      </c>
    </row>
    <row r="12" spans="1:3" x14ac:dyDescent="0.35">
      <c r="A12" t="s">
        <v>63</v>
      </c>
      <c r="B12" t="s">
        <v>64</v>
      </c>
      <c r="C12">
        <v>180</v>
      </c>
    </row>
    <row r="13" spans="1:3" x14ac:dyDescent="0.35">
      <c r="A13" t="s">
        <v>179</v>
      </c>
      <c r="B13" t="s">
        <v>178</v>
      </c>
      <c r="C13">
        <v>100</v>
      </c>
    </row>
    <row r="14" spans="1:3" x14ac:dyDescent="0.35">
      <c r="A14" t="s">
        <v>1317</v>
      </c>
      <c r="B14" t="s">
        <v>5</v>
      </c>
      <c r="C14">
        <v>0</v>
      </c>
    </row>
    <row r="15" spans="1:3" x14ac:dyDescent="0.35">
      <c r="A15" t="s">
        <v>232</v>
      </c>
      <c r="B15" t="s">
        <v>1318</v>
      </c>
      <c r="C15">
        <v>200</v>
      </c>
    </row>
    <row r="16" spans="1:3" x14ac:dyDescent="0.35">
      <c r="A16" t="s">
        <v>263</v>
      </c>
      <c r="B16" t="s">
        <v>268</v>
      </c>
      <c r="C16">
        <v>200</v>
      </c>
    </row>
    <row r="17" spans="1:3" x14ac:dyDescent="0.35">
      <c r="A17" t="s">
        <v>285</v>
      </c>
      <c r="B17" t="s">
        <v>286</v>
      </c>
      <c r="C17">
        <v>100</v>
      </c>
    </row>
    <row r="18" spans="1:3" x14ac:dyDescent="0.35">
      <c r="A18" t="s">
        <v>294</v>
      </c>
      <c r="B18" t="s">
        <v>295</v>
      </c>
      <c r="C18">
        <v>150</v>
      </c>
    </row>
    <row r="19" spans="1:3" x14ac:dyDescent="0.35">
      <c r="A19" t="s">
        <v>370</v>
      </c>
      <c r="B19" t="s">
        <v>1319</v>
      </c>
      <c r="C19">
        <v>130</v>
      </c>
    </row>
    <row r="20" spans="1:3" x14ac:dyDescent="0.35">
      <c r="A20" t="s">
        <v>380</v>
      </c>
      <c r="B20" t="s">
        <v>381</v>
      </c>
      <c r="C20">
        <v>120</v>
      </c>
    </row>
    <row r="21" spans="1:3" x14ac:dyDescent="0.35">
      <c r="A21" t="s">
        <v>406</v>
      </c>
      <c r="B21" t="s">
        <v>407</v>
      </c>
      <c r="C21">
        <v>150</v>
      </c>
    </row>
    <row r="22" spans="1:3" x14ac:dyDescent="0.35">
      <c r="A22" t="s">
        <v>415</v>
      </c>
      <c r="B22" t="s">
        <v>416</v>
      </c>
      <c r="C22">
        <v>200</v>
      </c>
    </row>
    <row r="23" spans="1:3" x14ac:dyDescent="0.35">
      <c r="A23" t="s">
        <v>482</v>
      </c>
      <c r="B23" t="s">
        <v>499</v>
      </c>
      <c r="C23">
        <v>160</v>
      </c>
    </row>
    <row r="24" spans="1:3" x14ac:dyDescent="0.35">
      <c r="A24" t="s">
        <v>645</v>
      </c>
      <c r="B24" t="s">
        <v>1320</v>
      </c>
      <c r="C24">
        <v>80</v>
      </c>
    </row>
    <row r="25" spans="1:3" x14ac:dyDescent="0.35">
      <c r="A25" t="s">
        <v>673</v>
      </c>
      <c r="B25" t="s">
        <v>674</v>
      </c>
      <c r="C25">
        <v>180</v>
      </c>
    </row>
    <row r="26" spans="1:3" x14ac:dyDescent="0.35">
      <c r="A26" t="s">
        <v>713</v>
      </c>
      <c r="B26" t="s">
        <v>782</v>
      </c>
      <c r="C26">
        <v>180</v>
      </c>
    </row>
    <row r="27" spans="1:3" x14ac:dyDescent="0.35">
      <c r="A27" t="s">
        <v>719</v>
      </c>
      <c r="B27" t="s">
        <v>718</v>
      </c>
      <c r="C27">
        <v>80</v>
      </c>
    </row>
    <row r="28" spans="1:3" x14ac:dyDescent="0.35">
      <c r="A28" t="s">
        <v>794</v>
      </c>
      <c r="B28" t="s">
        <v>793</v>
      </c>
      <c r="C28">
        <v>150</v>
      </c>
    </row>
    <row r="29" spans="1:3" x14ac:dyDescent="0.35">
      <c r="A29" t="s">
        <v>869</v>
      </c>
      <c r="B29" t="s">
        <v>868</v>
      </c>
      <c r="C29">
        <v>180</v>
      </c>
    </row>
    <row r="30" spans="1:3" x14ac:dyDescent="0.35">
      <c r="A30" t="s">
        <v>1321</v>
      </c>
      <c r="B30" t="s">
        <v>1322</v>
      </c>
      <c r="C30">
        <v>200</v>
      </c>
    </row>
    <row r="31" spans="1:3" x14ac:dyDescent="0.35">
      <c r="A31" t="s">
        <v>938</v>
      </c>
      <c r="B31" t="s">
        <v>967</v>
      </c>
      <c r="C31">
        <v>180</v>
      </c>
    </row>
    <row r="32" spans="1:3" x14ac:dyDescent="0.35">
      <c r="A32" t="s">
        <v>1323</v>
      </c>
      <c r="B32" t="s">
        <v>1066</v>
      </c>
      <c r="C32">
        <v>120</v>
      </c>
    </row>
    <row r="33" spans="1:3" x14ac:dyDescent="0.35">
      <c r="A33" t="s">
        <v>1061</v>
      </c>
      <c r="B33" t="s">
        <v>1060</v>
      </c>
      <c r="C33">
        <v>120</v>
      </c>
    </row>
    <row r="34" spans="1:3" x14ac:dyDescent="0.35">
      <c r="A34" t="s">
        <v>1107</v>
      </c>
      <c r="B34" t="s">
        <v>1110</v>
      </c>
      <c r="C34">
        <v>50</v>
      </c>
    </row>
    <row r="35" spans="1:3" x14ac:dyDescent="0.35">
      <c r="A35" t="s">
        <v>1108</v>
      </c>
      <c r="B35" t="s">
        <v>1109</v>
      </c>
      <c r="C35">
        <v>50</v>
      </c>
    </row>
    <row r="36" spans="1:3" x14ac:dyDescent="0.35">
      <c r="A36" t="s">
        <v>1212</v>
      </c>
      <c r="B36" t="s">
        <v>1206</v>
      </c>
      <c r="C36">
        <v>160</v>
      </c>
    </row>
    <row r="37" spans="1:3" x14ac:dyDescent="0.35">
      <c r="A37" t="s">
        <v>1271</v>
      </c>
      <c r="B37" t="s">
        <v>1267</v>
      </c>
      <c r="C37">
        <v>80</v>
      </c>
    </row>
    <row r="38" spans="1:3" x14ac:dyDescent="0.35">
      <c r="A38" t="s">
        <v>1324</v>
      </c>
      <c r="B38" t="s">
        <v>1325</v>
      </c>
      <c r="C38">
        <v>80</v>
      </c>
    </row>
    <row r="39" spans="1:3" x14ac:dyDescent="0.35">
      <c r="A39" t="s">
        <v>1326</v>
      </c>
      <c r="B39" t="s">
        <v>1327</v>
      </c>
      <c r="C39">
        <v>150</v>
      </c>
    </row>
    <row r="40" spans="1:3" x14ac:dyDescent="0.35">
      <c r="A40" t="s">
        <v>1328</v>
      </c>
      <c r="B40" t="s">
        <v>1329</v>
      </c>
      <c r="C40">
        <v>80</v>
      </c>
    </row>
    <row r="41" spans="1:3" x14ac:dyDescent="0.35">
      <c r="A41" t="s">
        <v>1330</v>
      </c>
      <c r="B41" t="s">
        <v>1331</v>
      </c>
      <c r="C41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Sales_by Inv No &amp; by custom WSK</vt:lpstr>
      <vt:lpstr>Customer Aging</vt:lpstr>
      <vt:lpstr>Raw Sales</vt:lpstr>
      <vt:lpstr>Customer Payment Term</vt:lpstr>
      <vt:lpstr>Transport_by month Listing 2021</vt:lpstr>
      <vt:lpstr>Transport_by month Listing 2022</vt:lpstr>
      <vt:lpstr>Set-up Data</vt:lpstr>
      <vt:lpstr>Inv No with date 01-0223</vt:lpstr>
      <vt:lpstr>Inv No with date</vt:lpstr>
      <vt:lpstr>Sales_by Inv No &amp; by customer</vt:lpstr>
      <vt:lpstr>Sales Qty_by product</vt:lpstr>
      <vt:lpstr>Sales_by Inv No</vt:lpstr>
      <vt:lpstr>Set-up Data (2)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'Set-up Data'!Print_Area</vt:lpstr>
      <vt:lpstr>'Set-up Data (2)'!Print_Area</vt:lpstr>
      <vt:lpstr>'Transport_by month Listing 2021'!Print_Area</vt:lpstr>
      <vt:lpstr>'Transport_by month Listing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2023-08-02T10:05:02Z</cp:lastPrinted>
  <dcterms:created xsi:type="dcterms:W3CDTF">2020-07-09T14:04:13Z</dcterms:created>
  <dcterms:modified xsi:type="dcterms:W3CDTF">2023-08-04T03:56:05Z</dcterms:modified>
</cp:coreProperties>
</file>