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AEBE2801-5DE3-4A8B-B95F-658F654C9CBA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Sales'!$A$1:$T$1526</definedName>
    <definedName name="_xlnm.Print_Area" localSheetId="1">'Customer Aging'!$A$1:$G$44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18" r:id="rId10"/>
    <pivotCache cacheId="19" r:id="rId11"/>
    <pivotCache cacheId="20" r:id="rId12"/>
    <pivotCache cacheId="21" r:id="rId13"/>
    <pivotCache cacheId="3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37" i="4" l="1"/>
  <c r="O1511" i="4" l="1"/>
  <c r="O1510" i="4"/>
  <c r="O1370" i="4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O1509" i="4"/>
  <c r="P1509" i="4" s="1"/>
  <c r="O1508" i="4"/>
  <c r="P1508" i="4" s="1"/>
  <c r="O1507" i="4"/>
  <c r="P1507" i="4" s="1"/>
  <c r="O1506" i="4"/>
  <c r="O1505" i="4"/>
  <c r="P1505" i="4" s="1"/>
  <c r="O1493" i="4"/>
  <c r="P1493" i="4" s="1"/>
  <c r="O1492" i="4"/>
  <c r="O1491" i="4"/>
  <c r="P1491" i="4" s="1"/>
  <c r="O1490" i="4"/>
  <c r="P1490" i="4" s="1"/>
  <c r="O1489" i="4"/>
  <c r="P1489" i="4" s="1"/>
  <c r="O1488" i="4"/>
  <c r="P1488" i="4" s="1"/>
  <c r="O1487" i="4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O1445" i="4"/>
  <c r="P1445" i="4" s="1"/>
  <c r="O1127" i="4"/>
  <c r="P1127" i="4" s="1"/>
  <c r="O1126" i="4"/>
  <c r="O1125" i="4"/>
  <c r="O1124" i="4"/>
  <c r="O1123" i="4"/>
  <c r="O1122" i="4"/>
  <c r="O1155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8" i="4"/>
  <c r="O1247" i="4"/>
  <c r="P1510" i="4"/>
  <c r="P1511" i="4"/>
  <c r="P1512" i="4"/>
  <c r="P1513" i="4"/>
  <c r="P1514" i="4"/>
  <c r="P1515" i="4"/>
  <c r="P1516" i="4"/>
  <c r="P1517" i="4"/>
  <c r="P1518" i="4"/>
  <c r="P1519" i="4"/>
  <c r="P1520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2" i="4"/>
  <c r="P1496" i="4"/>
  <c r="P1497" i="4"/>
  <c r="P1498" i="4"/>
  <c r="P1499" i="4"/>
  <c r="P1500" i="4"/>
  <c r="P1501" i="4"/>
  <c r="P1502" i="4"/>
  <c r="P1503" i="4"/>
  <c r="P1504" i="4"/>
  <c r="P1506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N1533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7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46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P1431" i="4"/>
  <c r="P1432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1263" i="4" l="1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1533" i="4" l="1"/>
  <c r="P2" i="4"/>
  <c r="K139" i="4"/>
  <c r="K138" i="4"/>
  <c r="O1540" i="4" l="1"/>
  <c r="Q1533" i="4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P1263" i="4"/>
  <c r="P1400" i="4"/>
  <c r="P153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<sst xmlns="http://schemas.openxmlformats.org/spreadsheetml/2006/main" count="14620" uniqueCount="1406">
  <si>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</si>
  <si>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</si>
  <si>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</si>
  <si>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</si>
  <si>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</si>
  <si>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</si>
  <si>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</si>
  <si>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</si>
  <si>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</si>
  <si>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</si>
  <si>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</si>
  <si>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</si>
  <si>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</si>
  <si>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</si>
  <si>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</si>
  <si>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</si>
  <si>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</si>
  <si>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</si>
  <si>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</si>
  <si>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</si>
  <si>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</si>
  <si>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</si>
  <si>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</si>
  <si>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</si>
  <si>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</si>
  <si>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</si>
  <si>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</si>
  <si>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</si>
  <si>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</si>
  <si>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</si>
  <si>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</si>
  <si>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</si>
  <si>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</si>
  <si>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</si>
  <si>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</si>
  <si>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</si>
  <si>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</si>
  <si>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</si>
  <si>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</si>
  <si>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</si>
  <si>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</si>
  <si>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</si>
  <si>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</si>
  <si>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</si>
  <si>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</si>
  <si>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</si>
  <si>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</si>
  <si>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</si>
  <si>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</si>
  <si>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</si>
  <si>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</si>
  <si>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</si>
  <si>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</si>
  <si>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</si>
  <si>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</si>
  <si>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</si>
  <si>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</si>
  <si>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</si>
  <si>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</si>
  <si>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</si>
  <si>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</si>
  <si>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</si>
  <si>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</si>
  <si>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</si>
  <si>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</si>
  <si>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</si>
  <si>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</si>
  <si>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</si>
  <si>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</si>
  <si>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</si>
  <si>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</si>
  <si>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</si>
  <si>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</si>
  <si>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</si>
  <si>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</si>
  <si>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</si>
  <si>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</si>
  <si>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</si>
  <si>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</si>
  <si>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</si>
  <si>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</si>
  <si>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</si>
  <si>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</si>
  <si>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</si>
  <si>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</si>
  <si>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</si>
  <si>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</si>
  <si>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</si>
  <si>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</si>
  <si>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</si>
  <si>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</si>
  <si>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</si>
  <si>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</si>
  <si>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</si>
  <si>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</si>
  <si>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</si>
  <si>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</si>
  <si>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</si>
  <si>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</si>
  <si>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</si>
  <si>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</si>
  <si>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</si>
  <si>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</si>
  <si>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</si>
  <si>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</si>
  <si>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</si>
  <si>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</si>
  <si>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</si>
  <si>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</si>
  <si>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</si>
  <si>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</si>
  <si>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</si>
  <si>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</si>
  <si>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</si>
  <si>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</si>
  <si>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</si>
  <si>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</si>
  <si>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</si>
  <si>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</si>
  <si>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</si>
  <si>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</si>
  <si>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</si>
  <si>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</si>
  <si>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</si>
  <si>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</si>
  <si>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</si>
  <si>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</si>
  <si>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</si>
  <si>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</si>
  <si>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</si>
  <si>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</si>
  <si>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</si>
  <si>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</si>
  <si>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</si>
  <si>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</si>
  <si>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</si>
  <si>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</si>
  <si>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</si>
  <si>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</si>
  <si>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</si>
  <si>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</si>
  <si>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</si>
  <si>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</si>
  <si>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</si>
  <si>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</si>
  <si>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</si>
  <si>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</si>
  <si>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</si>
  <si>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</si>
  <si>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</si>
  <si>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</si>
  <si>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</si>
  <si>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</si>
  <si>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</si>
  <si>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</si>
  <si>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</si>
  <si>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</si>
  <si>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</si>
  <si>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</si>
  <si>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</si>
  <si>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</si>
  <si>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</si>
  <si>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</si>
  <si>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</si>
  <si>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</si>
  <si>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</si>
  <si>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</si>
  <si>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</si>
  <si>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</si>
  <si>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</si>
  <si>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</si>
  <si>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</si>
  <si>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</si>
  <si>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</si>
  <si>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</si>
  <si>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</si>
  <si>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</si>
  <si>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</si>
  <si>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</si>
  <si>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</si>
  <si>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</si>
  <si>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</si>
  <si>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</si>
  <si>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</si>
  <si>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</si>
  <si>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</si>
  <si>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</si>
  <si>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</si>
  <si>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</si>
  <si>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</si>
  <si>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</si>
  <si>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</si>
  <si>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</si>
  <si>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</si>
  <si>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</si>
  <si>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</si>
  <si>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</si>
  <si>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</si>
  <si>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</si>
  <si>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</si>
  <si>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</si>
  <si>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</si>
  <si>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</si>
  <si>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</si>
  <si>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</si>
  <si>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</si>
  <si>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</si>
  <si>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</si>
  <si>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</si>
  <si>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</si>
  <si>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</si>
  <si>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</si>
  <si>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</si>
  <si>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</si>
  <si>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</si>
  <si>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</si>
  <si>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</si>
  <si>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</si>
  <si>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</si>
  <si>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</si>
  <si>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</si>
  <si>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</si>
  <si>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</si>
  <si>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</si>
  <si>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</si>
  <si>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</si>
  <si>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</si>
  <si>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</si>
  <si>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</si>
  <si>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</si>
  <si>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</si>
  <si>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</si>
  <si>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</si>
  <si>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</si>
  <si>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</si>
  <si>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</si>
  <si>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</si>
  <si>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</si>
  <si>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</si>
  <si>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</si>
  <si>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</si>
  <si>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</si>
  <si>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</si>
  <si>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</si>
  <si>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</si>
  <si>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</si>
  <si>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</si>
  <si>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</si>
  <si>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</si>
  <si>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</si>
  <si>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</si>
  <si>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</si>
  <si>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</si>
  <si>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</si>
  <si>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</si>
  <si>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</si>
  <si>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</si>
  <si>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</si>
  <si>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</si>
  <si>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</si>
  <si>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</si>
  <si>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</si>
  <si>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</si>
  <si>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</si>
  <si>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</si>
  <si>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</si>
  <si>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</si>
  <si>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</si>
  <si>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</si>
  <si>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</si>
  <si>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</si>
  <si>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</si>
  <si>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</si>
  <si>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</si>
  <si>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</si>
  <si>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</si>
  <si>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</si>
  <si>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</si>
  <si>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</si>
  <si>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</si>
  <si>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</si>
  <si>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</si>
  <si>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</si>
  <si>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</si>
  <si>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</si>
  <si>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</si>
  <si>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</si>
  <si>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</si>
  <si>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</si>
  <si>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</si>
  <si>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</si>
  <si>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</si>
  <si>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</si>
  <si>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</si>
  <si>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</si>
  <si>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</si>
  <si>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</si>
  <si>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</si>
  <si>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</si>
  <si>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</si>
  <si>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</si>
  <si>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</si>
  <si>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</si>
  <si>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</si>
  <si>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</si>
  <si>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</si>
  <si>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</si>
  <si>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</si>
  <si>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</si>
  <si>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</si>
  <si>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</si>
  <si>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</si>
  <si>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</si>
  <si>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</si>
  <si>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</si>
  <si>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</si>
  <si>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</si>
  <si>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</si>
  <si>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</si>
  <si>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</si>
  <si>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</si>
  <si>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</si>
  <si>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</si>
  <si>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</si>
  <si>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</si>
  <si>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</si>
  <si>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</si>
  <si>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</si>
  <si>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</si>
  <si>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</si>
  <si>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</si>
  <si>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</si>
  <si>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</si>
  <si>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</si>
  <si>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</si>
  <si>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</si>
  <si>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</si>
  <si>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</si>
  <si>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</si>
  <si>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</si>
  <si>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</si>
  <si>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</si>
  <si>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</si>
  <si>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</si>
  <si>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</si>
  <si>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</si>
  <si>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</si>
  <si>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</si>
  <si>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</si>
  <si>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</si>
  <si>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</si>
  <si>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</si>
  <si>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</si>
  <si>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</si>
  <si>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</si>
  <si>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</si>
  <si>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</si>
  <si>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</si>
  <si>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</si>
  <si>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</si>
  <si>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</si>
  <si>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</si>
  <si>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</si>
  <si>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</si>
  <si>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</si>
  <si>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</si>
  <si>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</si>
  <si>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</si>
  <si>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</si>
  <si>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</si>
  <si>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</si>
  <si>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</si>
  <si>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</si>
  <si>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</si>
  <si>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</si>
  <si>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</si>
  <si>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</si>
  <si>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</si>
  <si>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</si>
  <si>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</si>
  <si>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</si>
  <si>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</si>
  <si>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</si>
  <si>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</si>
  <si>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</si>
  <si>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</si>
  <si>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</si>
  <si>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</si>
  <si>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</si>
  <si>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</si>
  <si>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</si>
  <si>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</si>
  <si>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</si>
  <si>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</si>
  <si>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</si>
  <si>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</si>
  <si>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</si>
  <si>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</si>
  <si>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</si>
  <si>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</si>
  <si>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</si>
  <si>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</si>
  <si>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</si>
  <si>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</si>
  <si>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</si>
  <si>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</si>
  <si>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</si>
  <si>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</si>
  <si>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</si>
  <si>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</si>
  <si>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</si>
  <si>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</si>
  <si>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</si>
  <si>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</si>
  <si>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</si>
  <si>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</si>
  <si>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</si>
  <si>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</si>
  <si>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</si>
  <si>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</si>
  <si>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</si>
  <si>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</si>
  <si>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</si>
  <si>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</si>
  <si>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</si>
  <si>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</si>
  <si>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</si>
  <si>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</si>
  <si>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</si>
  <si>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</si>
  <si>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</si>
  <si>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</si>
  <si>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</si>
  <si>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</si>
  <si>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</si>
  <si>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</si>
  <si>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</si>
  <si>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</si>
  <si>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</si>
  <si>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</si>
  <si>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</si>
  <si>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</si>
  <si>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</si>
  <si>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</si>
  <si>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</si>
  <si>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</si>
  <si>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</si>
  <si>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</si>
  <si>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</si>
  <si>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</si>
  <si>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</si>
  <si>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</si>
  <si>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</si>
  <si>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</si>
  <si>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</si>
  <si>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</si>
  <si>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</si>
  <si>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</si>
  <si>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</si>
  <si>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</si>
  <si>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</si>
  <si>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</si>
  <si>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</si>
  <si>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</si>
  <si>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</si>
  <si>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</si>
  <si>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</si>
  <si>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</si>
  <si>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</si>
  <si>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</si>
  <si>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</si>
  <si>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</si>
  <si>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</si>
  <si>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</si>
  <si>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</si>
  <si>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</si>
  <si>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</si>
  <si>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</si>
  <si>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</si>
  <si>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</si>
  <si>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</si>
  <si>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</si>
  <si>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</si>
  <si>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</si>
  <si>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</si>
  <si>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</si>
  <si>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</si>
  <si>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</si>
  <si>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</si>
  <si>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</si>
  <si>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</si>
  <si>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</si>
  <si>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</si>
  <si>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</si>
  <si>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</si>
  <si>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</si>
  <si>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</si>
  <si>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</si>
  <si>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</si>
  <si>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</si>
  <si>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</si>
  <si>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</si>
  <si>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</si>
  <si>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</si>
  <si>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</si>
  <si>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</si>
  <si>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</si>
  <si>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</si>
  <si>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</si>
  <si>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</si>
  <si>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</si>
  <si>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</si>
  <si>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</si>
  <si>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</si>
  <si>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</si>
  <si>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</si>
  <si>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</si>
  <si>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</si>
  <si>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</si>
  <si>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</si>
  <si>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</si>
  <si>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</si>
  <si>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</si>
  <si>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</si>
  <si>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</si>
  <si>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</si>
  <si>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</si>
  <si>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</si>
  <si>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</si>
  <si>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</si>
  <si>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</si>
  <si>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</si>
  <si>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</si>
  <si>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</si>
  <si>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</si>
  <si>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</si>
  <si>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</si>
  <si>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</si>
  <si>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</si>
  <si>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</si>
  <si>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</si>
  <si>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</si>
  <si>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</si>
  <si>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</si>
  <si>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</si>
  <si>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</si>
  <si>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</si>
  <si>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</si>
  <si>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</si>
  <si>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</si>
  <si>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</si>
  <si>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</si>
  <si>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</si>
  <si>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</si>
  <si>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</si>
  <si>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</si>
  <si>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</si>
  <si>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</si>
  <si>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</si>
  <si>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</si>
  <si>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</si>
  <si>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</si>
  <si>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</si>
  <si>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</si>
  <si>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</si>
  <si>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</si>
  <si>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</si>
  <si>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</si>
  <si>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</si>
  <si>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</si>
  <si>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</si>
  <si>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</si>
  <si>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</si>
  <si>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</si>
  <si>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</si>
  <si>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</si>
  <si>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</si>
  <si>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</si>
  <si>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</si>
  <si>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</si>
  <si>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</si>
  <si>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</si>
  <si>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</si>
  <si>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</si>
  <si>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</si>
  <si>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</si>
  <si>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</si>
  <si>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</si>
  <si>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</si>
  <si>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</si>
  <si>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</si>
  <si>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</si>
  <si>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</si>
  <si>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</si>
  <si>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</si>
  <si>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</si>
  <si>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</si>
  <si>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</si>
  <si>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</si>
  <si>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</si>
  <si>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</si>
  <si>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</si>
  <si>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</si>
  <si>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</si>
  <si>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</si>
  <si>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</si>
  <si>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</si>
  <si>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</si>
  <si>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</si>
  <si>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</si>
  <si>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</si>
  <si>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</si>
  <si>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</si>
  <si>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</si>
  <si>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</si>
  <si>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</si>
  <si>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</si>
  <si>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</si>
  <si>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</si>
  <si>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</si>
  <si>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</si>
  <si>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</si>
  <si>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</si>
  <si>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</si>
  <si>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</si>
  <si>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</si>
  <si>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</si>
  <si>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</si>
  <si>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</si>
  <si>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</si>
  <si>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</si>
  <si>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</si>
  <si>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</si>
  <si>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</si>
  <si>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</si>
  <si>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</si>
  <si>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</si>
  <si>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</si>
  <si>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</si>
  <si>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</si>
  <si>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</si>
  <si>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</si>
  <si>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</si>
  <si>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</si>
  <si>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</si>
  <si>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</si>
  <si>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</si>
  <si>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</si>
  <si>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</si>
  <si>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</si>
  <si>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</si>
  <si>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</si>
  <si>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</si>
  <si>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</si>
  <si>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</si>
  <si>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</si>
  <si>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</si>
  <si>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</si>
  <si>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</si>
  <si>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</si>
  <si>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</si>
  <si>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</si>
  <si>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</si>
  <si>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</si>
  <si>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</si>
  <si>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</si>
  <si>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</si>
  <si>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</si>
  <si>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</si>
  <si>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</si>
  <si>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</si>
  <si>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</si>
  <si>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</si>
  <si>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</si>
  <si>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</si>
  <si>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</si>
  <si>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</si>
  <si>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</si>
  <si>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</si>
  <si>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</si>
  <si>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</si>
  <si>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</si>
  <si>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</si>
  <si>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</si>
  <si>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</si>
  <si>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</si>
  <si>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</si>
  <si>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</si>
  <si>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</si>
  <si>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</si>
  <si>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</si>
  <si>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</si>
  <si>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</si>
  <si>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</si>
  <si>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</si>
  <si>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</si>
  <si>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</si>
  <si>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</si>
  <si>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</si>
  <si>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</si>
  <si>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</si>
  <si>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</si>
  <si>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</si>
  <si>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</si>
  <si>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</si>
  <si>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</si>
  <si>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</si>
  <si>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</si>
  <si>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</si>
  <si>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</si>
  <si>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</si>
  <si>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</si>
  <si>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</si>
  <si>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</si>
  <si>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</si>
  <si>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</si>
  <si>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</si>
  <si>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</si>
  <si>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</si>
  <si>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</si>
  <si>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</si>
  <si>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</si>
  <si>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</si>
  <si>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</si>
  <si>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</si>
  <si>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</si>
  <si>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</si>
  <si>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</si>
  <si>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</si>
  <si>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</si>
  <si>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</si>
  <si>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</si>
  <si>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</si>
  <si>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</si>
  <si>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</si>
  <si>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</si>
  <si>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</si>
  <si>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</si>
  <si>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</si>
  <si>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</si>
  <si>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</si>
  <si>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</si>
  <si>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</si>
  <si>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</si>
  <si>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</si>
  <si>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</si>
  <si>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</si>
  <si>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</si>
  <si>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</si>
  <si>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</si>
  <si>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</si>
  <si>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</si>
  <si>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</si>
  <si>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</si>
  <si>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</si>
  <si>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</si>
  <si>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</si>
  <si>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</si>
  <si>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</si>
  <si>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</si>
  <si>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</si>
  <si>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</si>
  <si>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</si>
  <si>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</si>
  <si>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</si>
  <si>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</si>
  <si>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</si>
  <si>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</si>
  <si>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</si>
  <si>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</si>
  <si>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</si>
  <si>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</si>
  <si>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</si>
  <si>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</si>
  <si>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</si>
  <si>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</si>
  <si>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</si>
  <si>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</si>
  <si>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</si>
  <si>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</si>
  <si>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</si>
  <si>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</si>
  <si>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</si>
  <si>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</si>
  <si>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</si>
  <si>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</si>
  <si>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</si>
  <si>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</si>
  <si>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</si>
  <si>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</si>
  <si>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</si>
  <si>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</si>
  <si>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</si>
  <si>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</si>
  <si>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</si>
  <si>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</si>
  <si>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</si>
  <si>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</si>
  <si>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</si>
  <si>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</si>
  <si>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</si>
  <si>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</si>
  <si>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</si>
  <si>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</si>
  <si>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</si>
  <si>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</si>
  <si>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</si>
  <si>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</si>
  <si>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</si>
  <si>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</si>
  <si>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</si>
  <si>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</si>
  <si>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</si>
  <si>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</si>
  <si>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</si>
  <si>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</si>
  <si>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</si>
  <si>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</si>
  <si>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</si>
  <si>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</si>
  <si>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</si>
  <si>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</si>
  <si>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</si>
  <si>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</si>
  <si>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</si>
  <si>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</si>
  <si>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</si>
  <si>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</si>
  <si>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</si>
  <si>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</si>
  <si>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</si>
  <si>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</si>
  <si>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</si>
  <si>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</si>
  <si>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</si>
  <si>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</si>
  <si>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</si>
  <si>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</si>
  <si>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</si>
  <si>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</si>
  <si>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</si>
  <si>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</si>
  <si>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</si>
  <si>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</si>
  <si>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</si>
  <si>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</si>
  <si>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</si>
  <si>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</si>
  <si>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</si>
  <si>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</si>
  <si>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</si>
  <si>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</si>
  <si>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</si>
  <si>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</si>
  <si>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</si>
  <si>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</si>
  <si>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</si>
  <si>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</si>
  <si>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</si>
  <si>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</si>
  <si>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</si>
  <si>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</si>
  <si>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</si>
  <si>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</si>
  <si>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</si>
  <si>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</si>
  <si>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</si>
  <si>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</si>
  <si>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</si>
  <si>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</si>
  <si>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</si>
  <si>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</si>
  <si>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</si>
  <si>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</si>
  <si>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</si>
  <si>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</si>
  <si>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</si>
  <si>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</si>
  <si>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</si>
  <si>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</si>
  <si>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</si>
  <si>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</si>
  <si>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</si>
  <si>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</si>
  <si>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</si>
  <si>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</si>
  <si>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</si>
  <si>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</si>
  <si>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</si>
  <si>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</si>
  <si>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</si>
  <si>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</si>
  <si>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</si>
  <si>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</si>
  <si>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</si>
  <si>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</si>
  <si>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</si>
  <si>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</si>
  <si>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</si>
  <si>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</si>
  <si>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</si>
  <si>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</si>
  <si>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</si>
  <si>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</si>
  <si>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</si>
  <si>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</si>
  <si>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</si>
  <si>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</si>
  <si>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</si>
  <si>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</si>
  <si>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</si>
  <si>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</si>
  <si>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</si>
  <si>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</si>
  <si>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</si>
  <si>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</si>
  <si>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</si>
  <si>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</si>
  <si>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</si>
  <si>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</si>
  <si>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</si>
  <si>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</si>
  <si>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</si>
  <si>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</si>
  <si>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</si>
  <si>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</si>
  <si>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</si>
  <si>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</si>
  <si>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</si>
  <si>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</si>
  <si>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</si>
  <si>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</si>
  <si>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</si>
  <si>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</si>
  <si>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</si>
  <si>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</si>
  <si>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</si>
  <si>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</si>
  <si>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</si>
  <si>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</si>
  <si>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</si>
  <si>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</si>
  <si>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</si>
  <si>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</si>
  <si>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</si>
  <si>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</si>
  <si>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</si>
  <si>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</si>
  <si>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</si>
  <si>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</si>
  <si>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</si>
  <si>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</si>
  <si>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</si>
  <si>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</si>
  <si>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</si>
  <si>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</si>
  <si>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</si>
  <si>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</si>
  <si>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</si>
  <si>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</si>
  <si>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</si>
  <si>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</si>
  <si>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</si>
  <si>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</si>
  <si>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</si>
  <si>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</si>
  <si>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</si>
  <si>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</si>
  <si>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</si>
  <si>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</si>
  <si>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</si>
  <si>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</si>
  <si>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</si>
  <si>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</si>
  <si>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</si>
  <si>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</si>
  <si>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</si>
  <si>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</si>
  <si>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</si>
  <si>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</si>
  <si>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</si>
  <si>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</si>
  <si>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</si>
  <si>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</si>
  <si>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</si>
  <si>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</si>
  <si>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</si>
  <si>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</si>
  <si>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</si>
  <si>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</si>
  <si>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</si>
  <si>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</si>
  <si>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</si>
  <si>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</si>
  <si>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</si>
  <si>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</si>
  <si>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</si>
  <si>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</si>
  <si>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</si>
  <si>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</si>
  <si>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</si>
  <si>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</si>
  <si>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</si>
  <si>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</si>
  <si>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</si>
  <si>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</si>
  <si>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</si>
  <si>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</si>
  <si>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</si>
  <si>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</si>
  <si>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</si>
  <si>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</si>
  <si>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</si>
  <si>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</si>
  <si>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</si>
  <si>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</si>
  <si>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</si>
  <si>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</si>
  <si>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</si>
  <si>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</si>
  <si>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</si>
  <si>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</si>
  <si>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</si>
  <si>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</si>
  <si>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</si>
  <si>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</si>
  <si>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</si>
  <si>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</si>
  <si>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</si>
  <si>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</si>
  <si>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</si>
  <si>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</si>
  <si>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</si>
  <si>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</si>
  <si>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</si>
  <si>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</si>
  <si>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</si>
  <si>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</si>
  <si>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</si>
  <si>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</si>
  <si>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</si>
  <si>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</si>
  <si>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</si>
  <si>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</si>
  <si>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</si>
  <si>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</si>
  <si>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</si>
  <si>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</si>
  <si>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</si>
  <si>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</si>
  <si>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</si>
  <si>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</si>
  <si>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</si>
  <si>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</si>
  <si>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</si>
  <si>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</si>
  <si>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</si>
  <si>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</si>
  <si>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</si>
  <si>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</si>
  <si>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</si>
  <si>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</si>
  <si>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</si>
  <si>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</si>
  <si>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</si>
  <si>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</si>
  <si>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</si>
  <si>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</si>
  <si>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</si>
  <si>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</si>
  <si>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</si>
  <si>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</si>
  <si>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</si>
  <si>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</si>
  <si>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</si>
  <si>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</si>
  <si>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</si>
  <si>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</si>
  <si>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</si>
  <si>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</si>
  <si>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</si>
  <si>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</si>
  <si>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</si>
  <si>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</si>
  <si>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</si>
  <si>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</si>
  <si>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</si>
  <si>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</si>
  <si>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</si>
  <si>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</si>
  <si>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</si>
  <si>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</si>
  <si>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</si>
  <si>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</si>
  <si>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</si>
  <si>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</si>
  <si>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</si>
  <si>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</si>
  <si>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</si>
  <si>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</si>
  <si>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</si>
  <si>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</si>
  <si>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</si>
  <si>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</si>
  <si>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</si>
  <si>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</si>
  <si>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</si>
  <si>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</si>
  <si>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</si>
  <si>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</si>
  <si>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</si>
  <si>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</si>
  <si>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</si>
  <si>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</si>
  <si>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</si>
  <si>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</si>
  <si>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</si>
  <si>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</si>
  <si>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</si>
  <si>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</si>
  <si>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</si>
  <si>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</si>
  <si>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</si>
  <si>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</si>
  <si>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</si>
  <si>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</si>
  <si>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</si>
  <si>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</si>
  <si>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</si>
  <si>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</si>
  <si>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</si>
  <si>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</si>
  <si>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</si>
  <si>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</si>
  <si>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</si>
  <si>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</si>
  <si>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</si>
  <si>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</si>
  <si>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</si>
  <si>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</si>
  <si>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</si>
  <si>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</si>
  <si>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</si>
  <si>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</si>
  <si>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</si>
  <si>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</si>
  <si>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</si>
  <si>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</si>
  <si>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</si>
  <si>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</si>
  <si>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</si>
  <si>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</si>
  <si>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</si>
  <si>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</si>
  <si>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</si>
  <si>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</si>
  <si>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</si>
  <si>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</si>
  <si>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</si>
  <si>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</si>
  <si>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</si>
  <si>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</si>
  <si>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</si>
  <si>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</si>
  <si>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</si>
  <si>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</si>
  <si>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</si>
  <si>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</si>
  <si>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</si>
  <si>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</si>
  <si>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</si>
  <si>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</si>
  <si>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</si>
  <si>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</si>
  <si>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</si>
  <si>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</si>
  <si>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</si>
  <si>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</si>
  <si>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</si>
  <si>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</si>
  <si>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</si>
  <si>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</si>
  <si>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</si>
  <si>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</si>
  <si>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</si>
  <si>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</si>
  <si>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</si>
  <si>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</si>
  <si>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</si>
  <si>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</si>
  <si>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</si>
  <si>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</si>
  <si>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</si>
  <si>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</si>
  <si>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</si>
  <si>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</si>
  <si>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</si>
  <si>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</si>
  <si>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</si>
  <si>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</si>
  <si>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</si>
  <si>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</si>
  <si>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</si>
  <si>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</si>
  <si>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</si>
  <si>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</si>
  <si>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</si>
  <si>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</si>
  <si>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</si>
  <si>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</si>
  <si>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</si>
  <si>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</si>
  <si>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</si>
  <si>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</si>
  <si>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</si>
  <si>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</si>
  <si>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</si>
  <si>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</si>
  <si>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</si>
  <si>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</si>
  <si>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</si>
  <si>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</si>
  <si>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</si>
  <si>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</si>
  <si>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</si>
  <si>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</si>
  <si>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</si>
  <si>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</si>
  <si>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</si>
  <si>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</si>
  <si>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</si>
  <si>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</si>
  <si>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</si>
  <si>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</si>
  <si>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</si>
  <si>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</si>
  <si>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</si>
  <si>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</si>
  <si>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</si>
  <si>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</si>
  <si>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</si>
  <si>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</si>
  <si>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</si>
  <si>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</si>
  <si>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</si>
  <si>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</si>
  <si>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</si>
  <si>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</si>
  <si>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</si>
  <si>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</si>
  <si>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</si>
  <si>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</si>
  <si>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</si>
  <si>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</si>
  <si>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</si>
  <si>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</si>
  <si>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</si>
  <si>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</si>
  <si>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</si>
  <si>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</si>
  <si>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</si>
  <si>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</si>
  <si>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</si>
  <si>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</si>
  <si>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</si>
  <si>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</si>
  <si>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</si>
  <si>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</si>
  <si>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</si>
  <si>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</si>
  <si>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</si>
  <si>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</si>
  <si>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</si>
  <si>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</si>
  <si>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</si>
  <si>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</si>
  <si>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</si>
  <si>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</si>
  <si>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</si>
  <si>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</si>
  <si>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</si>
  <si>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</si>
  <si>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</si>
  <si>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</si>
  <si>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</si>
  <si>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</si>
  <si>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</si>
  <si>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</si>
  <si>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</si>
  <si>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</si>
  <si>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</si>
  <si>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</si>
  <si>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</si>
  <si>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</si>
  <si>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</si>
  <si>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</si>
  <si>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</si>
  <si>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</si>
  <si>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</si>
  <si>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</si>
  <si>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</si>
  <si>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</si>
  <si>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</si>
  <si>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</si>
  <si>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</si>
  <si>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</si>
  <si>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HLB016115leared22/2/23-RM10,824.00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</si>
  <si>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</si>
  <si>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</si>
  <si>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</si>
  <si>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</si>
  <si>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</si>
  <si>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</si>
  <si>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</si>
  <si>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</si>
  <si>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</si>
  <si>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</si>
  <si>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</si>
  <si>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</si>
  <si>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</si>
  <si>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</si>
  <si>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</si>
  <si>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</si>
  <si>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</si>
  <si>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</si>
  <si>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</si>
  <si>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</si>
  <si>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</si>
  <si>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</si>
  <si>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</si>
  <si>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</si>
  <si>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</si>
  <si>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</si>
  <si>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</si>
  <si>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</si>
  <si>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</si>
  <si>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</si>
  <si>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</si>
  <si>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</si>
  <si>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</si>
  <si>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</si>
  <si>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</si>
  <si>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</si>
  <si>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</si>
  <si>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</si>
  <si>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</si>
  <si>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</si>
  <si>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</si>
  <si>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</si>
  <si>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</si>
  <si>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</si>
  <si>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</si>
  <si>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</si>
  <si>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</si>
  <si>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</si>
  <si>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</si>
  <si>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</si>
  <si>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</si>
  <si>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</si>
  <si>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</si>
  <si>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</si>
  <si>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</si>
  <si>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</si>
  <si>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</si>
  <si>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</si>
  <si>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</si>
  <si>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</si>
  <si>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</si>
  <si>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</si>
  <si>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</si>
  <si>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</si>
  <si>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</si>
  <si>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</si>
  <si>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</si>
  <si>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</si>
  <si>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</si>
  <si>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</si>
  <si>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</si>
  <si>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 RM1,500.00(RM827.80)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</si>
  <si>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</si>
  <si>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</si>
  <si>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</si>
  <si>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</si>
  <si>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</si>
  <si>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</si>
  <si>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</si>
  <si>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</si>
  <si>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Trsf 29/3/23 RM34,000.00(RM8,104.40)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</si>
  <si>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</si>
  <si>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</si>
  <si>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</si>
  <si>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</si>
  <si>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</si>
  <si>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</si>
  <si>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</si>
  <si>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</si>
  <si>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</si>
  <si>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</si>
  <si>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29/3/23 RM1,500.00(RM714.00)</t>
  </si>
  <si>
    <t>Trsf 30/3/23 RM2,000.00(RM1,870.00)</t>
  </si>
  <si>
    <t>Trsf 30/3/23 RM2,000.00(RM130.00)</t>
  </si>
  <si>
    <t>Refer Cash Book 31/03/23 - Total collection = "C" &amp; "C-Trsp"</t>
  </si>
  <si>
    <t>Cash - MLGaia Enterprise Total</t>
  </si>
  <si>
    <t>Choi Fook Sing Enterprise Sdn Bhd Total</t>
  </si>
  <si>
    <t>Suntruck Sdn Bhd Total</t>
  </si>
  <si>
    <t>Month : As of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</si>
</sst>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167" fontId="14" fillId="0" borderId="0" xfId="0" quotePrefix="1" applyNumberFormat="1" applyFont="1"/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41"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33CC33"/>
      <color rgb="FFD9E1F2"/>
      <color rgb="FFCCFFCC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00000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82997685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 count="2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 count="174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</sharedItems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6.996311342591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981.93958935185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31.040716203701" createdVersion="8" refreshedVersion="8" minRefreshableVersion="3" recordCount="1525" xr:uid="{6B1E8BCD-833B-4060-B1AF-84A7E316D29C}">
  <cacheSource type="worksheet">
    <worksheetSource ref="A1:T1526" sheet="Raw Sales"/>
  </cacheSource>
  <cacheFields count="20">
    <cacheField name="Invoice Date" numFmtId="0">
      <sharedItems containsDate="1" containsMixedTypes="1" minDate="2019-12-23T00:00:00" maxDate="2023-02-22T00:00:00" count="33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477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</sharedItems>
    </cacheField>
    <cacheField name="Customer Code" numFmtId="0">
      <sharedItems/>
    </cacheField>
    <cacheField name="Customer Name" numFmtId="0">
      <sharedItems count="38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7-13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8040"/>
    </cacheField>
    <cacheField name="Total Sales " numFmtId="43">
      <sharedItems containsSemiMixedTypes="0" containsString="0" containsNumber="1" minValue="1530" maxValue="2830400.3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79.4"/>
    <n v="11436.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m/>
    <n v="9130"/>
    <n v="1842722.1500000006"/>
    <s v="Cash"/>
    <m/>
    <m/>
  </r>
  <r>
    <x v="246"/>
    <x v="4"/>
    <x v="3"/>
    <x v="331"/>
    <s v="C00000010"/>
    <x v="9"/>
    <x v="148"/>
    <n v="5"/>
    <s v="T120"/>
    <x v="4"/>
    <d v="2023-01-22T00:00:00"/>
    <x v="7"/>
    <x v="4"/>
    <n v="1260"/>
    <m/>
    <n v="1260"/>
    <n v="1843982.1500000006"/>
    <s v="Cash"/>
    <m/>
    <m/>
  </r>
  <r>
    <x v="246"/>
    <x v="4"/>
    <x v="3"/>
    <x v="331"/>
    <s v="C00000010"/>
    <x v="9"/>
    <x v="12"/>
    <n v="5"/>
    <s v="T120"/>
    <x v="4"/>
    <d v="2023-01-22T00:00:00"/>
    <x v="7"/>
    <x v="4"/>
    <n v="287.5"/>
    <m/>
    <n v="287.5"/>
    <n v="1844269.6500000006"/>
    <s v="Cash"/>
    <m/>
    <m/>
  </r>
  <r>
    <x v="246"/>
    <x v="4"/>
    <x v="3"/>
    <x v="331"/>
    <s v="C00000010"/>
    <x v="9"/>
    <x v="131"/>
    <n v="1"/>
    <s v="T120"/>
    <x v="4"/>
    <d v="2023-01-22T00:00:00"/>
    <x v="7"/>
    <x v="4"/>
    <n v="440"/>
    <m/>
    <n v="440"/>
    <n v="1844709.6500000006"/>
    <s v="Cash"/>
    <m/>
    <m/>
  </r>
  <r>
    <x v="246"/>
    <x v="4"/>
    <x v="3"/>
    <x v="331"/>
    <s v="C00000010"/>
    <x v="9"/>
    <x v="150"/>
    <n v="4"/>
    <s v="T120"/>
    <x v="4"/>
    <d v="2023-01-22T00:00:00"/>
    <x v="7"/>
    <x v="4"/>
    <n v="420"/>
    <m/>
    <n v="420"/>
    <n v="1845129.6500000006"/>
    <s v="Cash"/>
    <m/>
    <m/>
  </r>
  <r>
    <x v="246"/>
    <x v="4"/>
    <x v="3"/>
    <x v="331"/>
    <s v="C00000010"/>
    <x v="9"/>
    <x v="151"/>
    <n v="4"/>
    <s v="T120"/>
    <x v="4"/>
    <d v="2023-01-22T00:00:00"/>
    <x v="7"/>
    <x v="4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x v="148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x v="12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x v="131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x v="150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x v="152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x v="12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x v="129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x v="15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x v="12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x v="4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x v="15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x v="120"/>
    <n v="1"/>
    <s v="Cash"/>
    <x v="0"/>
    <d v="2022-10-11T00:00:00"/>
    <x v="3"/>
    <x v="3"/>
    <n v="1958"/>
    <m/>
    <n v="1958"/>
    <n v="1938745.3500000008"/>
    <s v="Cash"/>
    <m/>
    <m/>
  </r>
  <r>
    <x v="253"/>
    <x v="5"/>
    <x v="3"/>
    <x v="342"/>
    <s v="C00000006"/>
    <x v="5"/>
    <x v="155"/>
    <n v="1"/>
    <s v="Cash"/>
    <x v="0"/>
    <d v="2022-10-11T00:00:00"/>
    <x v="3"/>
    <x v="3"/>
    <n v="279"/>
    <m/>
    <n v="279"/>
    <n v="1939024.3500000008"/>
    <s v="Cash"/>
    <m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x v="157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x v="152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x v="45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x v="148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x v="12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x v="150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x v="151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m/>
    <n v="1936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m/>
    <n v="1068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x v="123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x v="52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x v="4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x v="118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m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n v="-6126.3"/>
    <n v="143.69999999999982"/>
    <n v="1401139.4500000002"/>
    <s v="Cash"/>
    <s v="Trsf 17/11/22 RM6,000.00(RM2,626.30partial), Trsf 28/11/22 RM2,500.00, Trsf 29/11/22 RM1,000.00"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s v="RA CSM 450 Jushi 64m(L) x 1040mm(W) (37Kg)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s v="RJ Mepoxe (5kg)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s v="RA Talcum Powder (25kg)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x v="4"/>
    <d v="2023-01-22T00:00:00"/>
    <x v="7"/>
    <x v="4"/>
    <n v="9130"/>
    <n v="-179.4"/>
    <n v="8950.6"/>
    <n v="1842722.1500000006"/>
    <s v="Term"/>
    <m/>
    <m/>
  </r>
  <r>
    <x v="246"/>
    <x v="4"/>
    <x v="3"/>
    <x v="331"/>
    <s v="C00000010"/>
    <x v="9"/>
    <s v="RA CSM 450 64m(L) 1040mm(W) (30Kg)"/>
    <n v="5"/>
    <s v="T120"/>
    <x v="4"/>
    <d v="2023-01-22T00:00:00"/>
    <x v="7"/>
    <x v="4"/>
    <n v="1260"/>
    <m/>
    <n v="1260"/>
    <n v="1843982.1500000006"/>
    <s v="Term"/>
    <m/>
    <m/>
  </r>
  <r>
    <x v="246"/>
    <x v="4"/>
    <x v="3"/>
    <x v="331"/>
    <s v="C00000010"/>
    <x v="9"/>
    <s v="RA Talcum Powder (25kg)"/>
    <n v="5"/>
    <s v="T120"/>
    <x v="4"/>
    <d v="2023-01-22T00:00:00"/>
    <x v="7"/>
    <x v="4"/>
    <n v="287.5"/>
    <m/>
    <n v="287.5"/>
    <n v="1844269.6500000006"/>
    <s v="Term"/>
    <m/>
    <m/>
  </r>
  <r>
    <x v="246"/>
    <x v="4"/>
    <x v="3"/>
    <x v="331"/>
    <s v="C00000010"/>
    <x v="9"/>
    <s v="RM Fume Silica HJSIL 200(10Kg)"/>
    <n v="1"/>
    <s v="T120"/>
    <x v="4"/>
    <d v="2023-01-22T00:00:00"/>
    <x v="7"/>
    <x v="4"/>
    <n v="440"/>
    <m/>
    <n v="440"/>
    <n v="1844709.6500000006"/>
    <s v="Term"/>
    <m/>
    <m/>
  </r>
  <r>
    <x v="246"/>
    <x v="4"/>
    <x v="3"/>
    <x v="331"/>
    <s v="C00000010"/>
    <x v="9"/>
    <s v="RM Butanox M50 (5kg)"/>
    <n v="4"/>
    <s v="T120"/>
    <x v="4"/>
    <d v="2023-01-22T00:00:00"/>
    <x v="7"/>
    <x v="4"/>
    <n v="420"/>
    <m/>
    <n v="420"/>
    <n v="1845129.6500000006"/>
    <s v="Term"/>
    <m/>
    <m/>
  </r>
  <r>
    <x v="246"/>
    <x v="4"/>
    <x v="3"/>
    <x v="331"/>
    <s v="C00000010"/>
    <x v="9"/>
    <s v="RD Brush 3&quot; (12Pc)"/>
    <n v="4"/>
    <s v="T120"/>
    <x v="4"/>
    <d v="2023-01-22T00:00:00"/>
    <x v="7"/>
    <x v="4"/>
    <n v="220"/>
    <m/>
    <n v="220"/>
    <n v="1845349.6500000006"/>
    <s v="Term"/>
    <m/>
    <m/>
  </r>
  <r>
    <x v="247"/>
    <x v="4"/>
    <x v="3"/>
    <x v="332"/>
    <s v="C00000021"/>
    <x v="21"/>
    <s v="RA Resin 3317AW (220Kg)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s v="RA CSM 450 Jushi 64m(L) x 1040mm(W) (37Kg)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s v="RJ Butonox M50 (5kg)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s v="RA Talcum Powder (25kg)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s v="RM TR104 Hi Temp Wax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s v="RA Resin 3317AW (220Kg)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s v="RA Talcum Powder (25kg)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s v="RA Butanox M50 (5Kg)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s v="RA Resin 3317AW (220Kg)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s v="RM Nor 3338W (220Kg)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s v="RM Nor 3338NW (220Kg)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s v="RA Resin 3338AW (220kg)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s v="RA CSM 450 64m(L) 1040mm(W) (30Kg)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s v="RA Talcum Powder (25kg)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s v="RM Butanox M50 (5kg)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s v="RM Pigment Super Black (5Kg)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s v="RM Nor 3338W (220Kg)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s v="RM CSM 450 64m(L) X 1860mm(W) (54kg)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s v="RE Frekote 770NC (1 Gallon)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s v="RA Butanox M50 (5kg)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s v="RM Resin 3317AW (220Kg)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s v="RA Resin 3317AW (220Kg)"/>
    <n v="3"/>
    <s v="T45"/>
    <x v="1"/>
    <d v="2023-01-13T00:00:00"/>
    <x v="7"/>
    <x v="4"/>
    <n v="5808"/>
    <m/>
    <n v="5808"/>
    <n v="2149717.9500000011"/>
    <s v="Term"/>
    <m/>
    <m/>
  </r>
  <r>
    <x v="275"/>
    <x v="6"/>
    <x v="3"/>
    <x v="372"/>
    <s v="C00000003"/>
    <x v="2"/>
    <s v="RA CSM 300 (30Kg) 64m(L) x 1040mm(W)"/>
    <n v="1"/>
    <s v="T45"/>
    <x v="1"/>
    <d v="2023-01-13T00:00:00"/>
    <x v="7"/>
    <x v="4"/>
    <n v="306"/>
    <m/>
    <n v="306"/>
    <n v="2150023.9500000011"/>
    <s v="Term"/>
    <m/>
    <m/>
  </r>
  <r>
    <x v="275"/>
    <x v="6"/>
    <x v="3"/>
    <x v="372"/>
    <s v="C00000003"/>
    <x v="2"/>
    <s v="RA Talcum Powder (25kg)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s v="RA Butanox M50 (5Kg)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s v="RM TR104 Hi Temp Wax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s v="RA Resin 3338AW (220kg)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s v="RA CSM 450 64m(L) 1040mm(W) (30Kg)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s v="RM Talcum Powder (25kg)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s v="RA Butanox M50 (5kg)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s v="RM Brush 3&quot; (12Pc)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s v="RM Gelcoat GPH (20kg)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n v="-928.2"/>
    <n v="26131.8"/>
    <n v="1906141.3500000008"/>
    <s v="Cash"/>
    <s v="Trsf 20/1/23 RM20,000.00(RM928.20)"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n v="-179.4"/>
    <n v="8840.6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x v="15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x v="7"/>
    <x v="4"/>
    <n v="306"/>
    <n v="-192"/>
    <n v="114"/>
    <n v="2150023.9500000011"/>
    <s v="Term"/>
    <s v="RHB 00570 16/1/23cleared-RM2,000.00, RHB 00571 25/1/23cleared-RM2,000.00, RHB 00572 30/1/23cleared-RM2,000.00(RM192.00)"/>
    <m/>
  </r>
  <r>
    <x v="275"/>
    <x v="6"/>
    <x v="3"/>
    <x v="372"/>
    <s v="C00000003"/>
    <x v="2"/>
    <x v="12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x v="4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x v="153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x v="45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x v="148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x v="132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x v="4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x v="174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x v="125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x v="167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x v="0"/>
    <x v="3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3"/>
    <n v="3608"/>
    <m/>
    <n v="3608"/>
    <n v="2167697.4500000011"/>
    <s v="Cash"/>
    <m/>
    <m/>
  </r>
  <r>
    <x v="278"/>
    <x v="0"/>
    <x v="3"/>
    <x v="378"/>
    <s v="C00000020"/>
    <x v="19"/>
    <x v="157"/>
    <n v="3"/>
    <s v="Cash"/>
    <x v="0"/>
    <d v="2022-12-02T00:00:00"/>
    <x v="0"/>
    <x v="3"/>
    <n v="756"/>
    <m/>
    <n v="756"/>
    <n v="2168453.4500000011"/>
    <s v="Cash"/>
    <m/>
    <m/>
  </r>
  <r>
    <x v="278"/>
    <x v="0"/>
    <x v="3"/>
    <x v="378"/>
    <s v="C00000020"/>
    <x v="19"/>
    <x v="132"/>
    <n v="2"/>
    <s v="Cash"/>
    <x v="0"/>
    <d v="2022-12-02T00:00:00"/>
    <x v="0"/>
    <x v="3"/>
    <n v="125"/>
    <m/>
    <n v="125"/>
    <n v="2168578.4500000011"/>
    <s v="Cash"/>
    <m/>
    <m/>
  </r>
  <r>
    <x v="278"/>
    <x v="0"/>
    <x v="3"/>
    <x v="379"/>
    <s v="C00000020"/>
    <x v="19"/>
    <x v="7"/>
    <n v="1"/>
    <s v="Cash"/>
    <x v="0"/>
    <d v="2022-12-02T00:00:00"/>
    <x v="0"/>
    <x v="3"/>
    <n v="1804"/>
    <m/>
    <n v="1804"/>
    <n v="2170382.4500000011"/>
    <s v="Cash"/>
    <m/>
    <m/>
  </r>
  <r>
    <x v="278"/>
    <x v="0"/>
    <x v="3"/>
    <x v="379"/>
    <s v="C00000020"/>
    <x v="19"/>
    <x v="157"/>
    <n v="3"/>
    <s v="Cash"/>
    <x v="0"/>
    <d v="2022-12-02T00:00:00"/>
    <x v="0"/>
    <x v="3"/>
    <n v="756"/>
    <m/>
    <n v="756"/>
    <n v="2171138.4500000011"/>
    <s v="Cash"/>
    <m/>
    <m/>
  </r>
  <r>
    <x v="278"/>
    <x v="0"/>
    <x v="3"/>
    <x v="379"/>
    <s v="C00000020"/>
    <x v="19"/>
    <x v="176"/>
    <n v="1"/>
    <s v="Cash"/>
    <x v="0"/>
    <d v="2022-12-02T00:00:00"/>
    <x v="0"/>
    <x v="3"/>
    <n v="292.5"/>
    <m/>
    <n v="292.5"/>
    <n v="2171430.9500000011"/>
    <s v="Cash"/>
    <m/>
    <m/>
  </r>
  <r>
    <x v="278"/>
    <x v="0"/>
    <x v="3"/>
    <x v="379"/>
    <s v="C00000020"/>
    <x v="19"/>
    <x v="132"/>
    <n v="1"/>
    <s v="Cash"/>
    <x v="0"/>
    <d v="2022-12-02T00:00:00"/>
    <x v="0"/>
    <x v="3"/>
    <n v="62.5"/>
    <m/>
    <n v="62.5"/>
    <n v="2171493.4500000011"/>
    <s v="Cash"/>
    <m/>
    <m/>
  </r>
  <r>
    <x v="278"/>
    <x v="0"/>
    <x v="3"/>
    <x v="379"/>
    <s v="C00000020"/>
    <x v="19"/>
    <x v="159"/>
    <n v="1"/>
    <s v="Cash"/>
    <x v="0"/>
    <d v="2022-12-02T00:00:00"/>
    <x v="0"/>
    <x v="3"/>
    <n v="1000"/>
    <m/>
    <n v="1000"/>
    <n v="2172493.4500000011"/>
    <s v="Cash"/>
    <m/>
    <m/>
  </r>
  <r>
    <x v="279"/>
    <x v="0"/>
    <x v="3"/>
    <x v="380"/>
    <s v="C00000009"/>
    <x v="8"/>
    <x v="7"/>
    <n v="1"/>
    <s v="T60"/>
    <x v="3"/>
    <d v="2023-02-01T00:00:00"/>
    <x v="8"/>
    <x v="4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x v="8"/>
    <x v="4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x v="8"/>
    <x v="4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x v="8"/>
    <x v="4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x v="0"/>
    <x v="3"/>
    <n v="5412"/>
    <m/>
    <n v="5412"/>
    <n v="2182538.2500000009"/>
    <s v="Cash"/>
    <m/>
    <m/>
  </r>
  <r>
    <x v="279"/>
    <x v="0"/>
    <x v="3"/>
    <x v="381"/>
    <s v="C00000020"/>
    <x v="19"/>
    <x v="157"/>
    <n v="3"/>
    <s v="Cash"/>
    <x v="0"/>
    <d v="2022-12-03T00:00:00"/>
    <x v="0"/>
    <x v="3"/>
    <n v="756"/>
    <m/>
    <n v="756"/>
    <n v="2183294.2500000009"/>
    <s v="Cash"/>
    <m/>
    <m/>
  </r>
  <r>
    <x v="279"/>
    <x v="0"/>
    <x v="3"/>
    <x v="381"/>
    <s v="C00000020"/>
    <x v="19"/>
    <x v="164"/>
    <n v="4"/>
    <s v="Cash"/>
    <x v="0"/>
    <d v="2022-12-03T00:00:00"/>
    <x v="0"/>
    <x v="3"/>
    <n v="1040"/>
    <m/>
    <n v="1040"/>
    <n v="2184334.2500000009"/>
    <s v="Cash"/>
    <m/>
    <m/>
  </r>
  <r>
    <x v="279"/>
    <x v="0"/>
    <x v="3"/>
    <x v="381"/>
    <s v="C00000020"/>
    <x v="19"/>
    <x v="132"/>
    <n v="3"/>
    <s v="Cash"/>
    <x v="0"/>
    <d v="2022-12-03T00:00:00"/>
    <x v="0"/>
    <x v="3"/>
    <n v="187.5"/>
    <m/>
    <n v="187.5"/>
    <n v="2184521.7500000009"/>
    <s v="Cash"/>
    <m/>
    <m/>
  </r>
  <r>
    <x v="280"/>
    <x v="0"/>
    <x v="3"/>
    <x v="382"/>
    <s v="C00000022"/>
    <x v="22"/>
    <x v="177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3"/>
    <n v="1936"/>
    <m/>
    <n v="1936"/>
    <n v="2186550.7500000009"/>
    <s v="Cash"/>
    <m/>
    <m/>
  </r>
  <r>
    <x v="281"/>
    <x v="0"/>
    <x v="3"/>
    <x v="383"/>
    <s v="C00000021"/>
    <x v="21"/>
    <x v="100"/>
    <n v="3"/>
    <s v="Cash"/>
    <x v="0"/>
    <d v="2022-12-06T00:00:00"/>
    <x v="0"/>
    <x v="3"/>
    <n v="801"/>
    <m/>
    <n v="801"/>
    <n v="2187351.7500000009"/>
    <s v="Cash"/>
    <m/>
    <m/>
  </r>
  <r>
    <x v="281"/>
    <x v="0"/>
    <x v="3"/>
    <x v="383"/>
    <s v="C00000021"/>
    <x v="21"/>
    <x v="4"/>
    <n v="1"/>
    <s v="Cash"/>
    <x v="0"/>
    <d v="2022-12-06T00:00:00"/>
    <x v="0"/>
    <x v="3"/>
    <n v="105"/>
    <m/>
    <n v="105"/>
    <n v="2187456.7500000009"/>
    <s v="Cash"/>
    <m/>
    <m/>
  </r>
  <r>
    <x v="281"/>
    <x v="0"/>
    <x v="3"/>
    <x v="383"/>
    <s v="C00000021"/>
    <x v="21"/>
    <x v="134"/>
    <n v="1"/>
    <s v="Cash"/>
    <x v="0"/>
    <d v="2022-12-06T00:00:00"/>
    <x v="0"/>
    <x v="3"/>
    <n v="225"/>
    <m/>
    <n v="225"/>
    <n v="2187681.7500000009"/>
    <s v="Cash"/>
    <m/>
    <m/>
  </r>
  <r>
    <x v="282"/>
    <x v="0"/>
    <x v="3"/>
    <x v="384"/>
    <s v="C00000022"/>
    <x v="22"/>
    <x v="7"/>
    <n v="1"/>
    <s v="Cash"/>
    <x v="0"/>
    <d v="2022-12-07T00:00:00"/>
    <x v="0"/>
    <x v="3"/>
    <n v="2024"/>
    <n v="-1500"/>
    <n v="524"/>
    <n v="2189705.7500000009"/>
    <s v="Cash"/>
    <s v="Trsf 20/1/23 RM1,500.00"/>
    <m/>
  </r>
  <r>
    <x v="283"/>
    <x v="0"/>
    <x v="3"/>
    <x v="385"/>
    <s v="C00000020"/>
    <x v="19"/>
    <x v="120"/>
    <n v="10"/>
    <s v="Cash"/>
    <x v="0"/>
    <d v="2022-12-09T00:00:00"/>
    <x v="0"/>
    <x v="3"/>
    <n v="18040"/>
    <m/>
    <n v="18040"/>
    <n v="2207745.7500000009"/>
    <s v="Cash"/>
    <m/>
    <m/>
  </r>
  <r>
    <x v="283"/>
    <x v="0"/>
    <x v="3"/>
    <x v="385"/>
    <s v="C00000020"/>
    <x v="19"/>
    <x v="118"/>
    <n v="5"/>
    <s v="Cash"/>
    <x v="0"/>
    <d v="2022-12-09T00:00:00"/>
    <x v="0"/>
    <x v="3"/>
    <n v="9020"/>
    <m/>
    <n v="9020"/>
    <n v="2216765.7500000009"/>
    <s v="Cash"/>
    <m/>
    <m/>
  </r>
  <r>
    <x v="283"/>
    <x v="0"/>
    <x v="3"/>
    <x v="385"/>
    <s v="C00000020"/>
    <x v="19"/>
    <x v="157"/>
    <n v="51"/>
    <s v="Cash"/>
    <x v="0"/>
    <d v="2022-12-09T00:00:00"/>
    <x v="0"/>
    <x v="3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x v="0"/>
    <x v="3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x v="0"/>
    <x v="3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x v="0"/>
    <x v="3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x v="0"/>
    <x v="3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x v="0"/>
    <x v="3"/>
    <n v="1936"/>
    <m/>
    <n v="1936"/>
    <n v="2240729.850000001"/>
    <s v="Cash"/>
    <m/>
    <m/>
  </r>
  <r>
    <x v="284"/>
    <x v="0"/>
    <x v="3"/>
    <x v="386"/>
    <s v="C00000021"/>
    <x v="21"/>
    <x v="100"/>
    <n v="3"/>
    <s v="Cash"/>
    <x v="0"/>
    <d v="2022-12-13T00:00:00"/>
    <x v="0"/>
    <x v="3"/>
    <n v="801"/>
    <m/>
    <n v="801"/>
    <n v="2241530.850000001"/>
    <s v="Cash"/>
    <m/>
    <m/>
  </r>
  <r>
    <x v="284"/>
    <x v="0"/>
    <x v="3"/>
    <x v="386"/>
    <s v="C00000021"/>
    <x v="21"/>
    <x v="4"/>
    <n v="1"/>
    <s v="Cash"/>
    <x v="0"/>
    <d v="2022-12-13T00:00:00"/>
    <x v="0"/>
    <x v="3"/>
    <n v="105"/>
    <m/>
    <n v="105"/>
    <n v="2241635.850000001"/>
    <s v="Cash"/>
    <m/>
    <m/>
  </r>
  <r>
    <x v="285"/>
    <x v="0"/>
    <x v="3"/>
    <x v="387"/>
    <s v="C00000026"/>
    <x v="26"/>
    <x v="118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3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x v="0"/>
    <x v="3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x v="0"/>
    <x v="3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x v="0"/>
    <x v="3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x v="0"/>
    <x v="3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x v="0"/>
    <x v="3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x v="0"/>
    <x v="3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x v="0"/>
    <x v="3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3"/>
    <n v="3784"/>
    <n v="-1611.8"/>
    <n v="2172.1999999999998"/>
    <n v="2298551.350000001"/>
    <s v="Cash"/>
    <s v="Trsf 20/1/23 RM2,000.00(RM1,611.80)"/>
    <m/>
  </r>
  <r>
    <x v="288"/>
    <x v="0"/>
    <x v="3"/>
    <x v="391"/>
    <s v="C00000019"/>
    <x v="18"/>
    <x v="181"/>
    <n v="2"/>
    <s v="Cash"/>
    <x v="0"/>
    <d v="2022-12-23T00:00:00"/>
    <x v="0"/>
    <x v="3"/>
    <n v="939.6"/>
    <m/>
    <n v="939.6"/>
    <n v="2299490.9500000011"/>
    <s v="Cash"/>
    <m/>
    <m/>
  </r>
  <r>
    <x v="288"/>
    <x v="0"/>
    <x v="3"/>
    <x v="391"/>
    <s v="C00000019"/>
    <x v="18"/>
    <x v="12"/>
    <n v="5"/>
    <s v="Cash"/>
    <x v="0"/>
    <d v="2022-12-23T00:00:00"/>
    <x v="0"/>
    <x v="3"/>
    <n v="312.5"/>
    <m/>
    <n v="312.5"/>
    <n v="2299803.4500000011"/>
    <s v="Cash"/>
    <m/>
    <m/>
  </r>
  <r>
    <x v="288"/>
    <x v="0"/>
    <x v="3"/>
    <x v="391"/>
    <s v="C00000019"/>
    <x v="18"/>
    <x v="93"/>
    <n v="2"/>
    <s v="Cash"/>
    <x v="0"/>
    <d v="2022-12-23T00:00:00"/>
    <x v="0"/>
    <x v="3"/>
    <n v="210"/>
    <m/>
    <n v="210"/>
    <n v="2300013.4500000011"/>
    <s v="Cash"/>
    <m/>
    <m/>
  </r>
  <r>
    <x v="288"/>
    <x v="0"/>
    <x v="3"/>
    <x v="391"/>
    <s v="C00000019"/>
    <x v="18"/>
    <x v="182"/>
    <n v="1"/>
    <s v="Cash"/>
    <x v="0"/>
    <d v="2022-12-23T00:00:00"/>
    <x v="0"/>
    <x v="3"/>
    <n v="440"/>
    <m/>
    <n v="440"/>
    <n v="2300453.4500000011"/>
    <s v="Cash"/>
    <m/>
    <m/>
  </r>
  <r>
    <x v="288"/>
    <x v="0"/>
    <x v="3"/>
    <x v="391"/>
    <s v="C00000019"/>
    <x v="18"/>
    <x v="52"/>
    <n v="1"/>
    <s v="Cash"/>
    <x v="0"/>
    <d v="2022-12-23T00:00:00"/>
    <x v="0"/>
    <x v="3"/>
    <n v="450"/>
    <m/>
    <n v="450"/>
    <n v="2300903.4500000011"/>
    <s v="Cash"/>
    <m/>
    <m/>
  </r>
  <r>
    <x v="289"/>
    <x v="0"/>
    <x v="3"/>
    <x v="392"/>
    <s v="C00000021"/>
    <x v="21"/>
    <x v="118"/>
    <n v="1"/>
    <s v="Cash"/>
    <x v="0"/>
    <d v="2022-12-24T00:00:00"/>
    <x v="0"/>
    <x v="3"/>
    <n v="1936"/>
    <m/>
    <n v="1936"/>
    <n v="2302839.4500000011"/>
    <s v="Cash"/>
    <m/>
    <m/>
  </r>
  <r>
    <x v="289"/>
    <x v="0"/>
    <x v="3"/>
    <x v="392"/>
    <s v="C00000021"/>
    <x v="21"/>
    <x v="100"/>
    <n v="3"/>
    <s v="Cash"/>
    <x v="0"/>
    <d v="2022-12-24T00:00:00"/>
    <x v="0"/>
    <x v="3"/>
    <n v="801"/>
    <m/>
    <n v="801"/>
    <n v="2303640.4500000011"/>
    <s v="Cash"/>
    <m/>
    <m/>
  </r>
  <r>
    <x v="289"/>
    <x v="0"/>
    <x v="3"/>
    <x v="392"/>
    <s v="C00000021"/>
    <x v="21"/>
    <x v="4"/>
    <n v="1"/>
    <s v="Cash"/>
    <x v="0"/>
    <d v="2022-12-24T00:00:00"/>
    <x v="0"/>
    <x v="3"/>
    <n v="105"/>
    <m/>
    <n v="105"/>
    <n v="2303745.4500000011"/>
    <s v="Cash"/>
    <m/>
    <m/>
  </r>
  <r>
    <x v="290"/>
    <x v="0"/>
    <x v="3"/>
    <x v="393"/>
    <s v="C00000010"/>
    <x v="9"/>
    <x v="121"/>
    <n v="6"/>
    <s v="T120"/>
    <x v="4"/>
    <d v="2023-04-26T00:00:00"/>
    <x v="10"/>
    <x v="4"/>
    <n v="10032"/>
    <m/>
    <n v="10032"/>
    <n v="2313777.4500000011"/>
    <s v="Term"/>
    <m/>
    <m/>
  </r>
  <r>
    <x v="290"/>
    <x v="0"/>
    <x v="3"/>
    <x v="393"/>
    <s v="C00000010"/>
    <x v="9"/>
    <x v="148"/>
    <n v="10"/>
    <s v="T120"/>
    <x v="4"/>
    <d v="2023-04-26T00:00:00"/>
    <x v="10"/>
    <x v="4"/>
    <n v="2250"/>
    <m/>
    <n v="2250"/>
    <n v="2316027.4500000011"/>
    <s v="Term"/>
    <m/>
    <m/>
  </r>
  <r>
    <x v="290"/>
    <x v="0"/>
    <x v="3"/>
    <x v="393"/>
    <s v="C00000010"/>
    <x v="9"/>
    <x v="12"/>
    <n v="10"/>
    <s v="T120"/>
    <x v="4"/>
    <d v="2023-04-26T00:00:00"/>
    <x v="10"/>
    <x v="4"/>
    <n v="575"/>
    <m/>
    <n v="575"/>
    <n v="2316602.4500000011"/>
    <s v="Term"/>
    <m/>
    <m/>
  </r>
  <r>
    <x v="290"/>
    <x v="0"/>
    <x v="3"/>
    <x v="393"/>
    <s v="C00000010"/>
    <x v="9"/>
    <x v="4"/>
    <n v="4"/>
    <s v="T120"/>
    <x v="4"/>
    <d v="2023-04-26T00:00:00"/>
    <x v="10"/>
    <x v="4"/>
    <n v="420"/>
    <m/>
    <n v="420"/>
    <n v="2317022.4500000011"/>
    <s v="Term"/>
    <m/>
    <m/>
  </r>
  <r>
    <x v="290"/>
    <x v="0"/>
    <x v="3"/>
    <x v="393"/>
    <s v="C00000010"/>
    <x v="9"/>
    <x v="174"/>
    <n v="4"/>
    <s v="T120"/>
    <x v="4"/>
    <d v="2023-04-26T00:00:00"/>
    <x v="10"/>
    <x v="4"/>
    <n v="200"/>
    <m/>
    <n v="200"/>
    <n v="2317222.4500000011"/>
    <s v="Term"/>
    <m/>
    <m/>
  </r>
  <r>
    <x v="290"/>
    <x v="0"/>
    <x v="3"/>
    <x v="393"/>
    <s v="C00000010"/>
    <x v="9"/>
    <x v="183"/>
    <n v="1"/>
    <s v="T120"/>
    <x v="4"/>
    <d v="2023-04-26T00:00:00"/>
    <x v="10"/>
    <x v="4"/>
    <n v="330"/>
    <m/>
    <n v="330"/>
    <n v="2317552.4500000011"/>
    <s v="Term"/>
    <m/>
    <m/>
  </r>
  <r>
    <x v="290"/>
    <x v="0"/>
    <x v="3"/>
    <x v="393"/>
    <s v="C00000010"/>
    <x v="9"/>
    <x v="131"/>
    <n v="1"/>
    <s v="T120"/>
    <x v="4"/>
    <d v="2023-04-26T00:00:00"/>
    <x v="10"/>
    <x v="4"/>
    <n v="420"/>
    <m/>
    <n v="420"/>
    <n v="2317972.4500000011"/>
    <s v="Term"/>
    <m/>
    <m/>
  </r>
  <r>
    <x v="291"/>
    <x v="0"/>
    <x v="3"/>
    <x v="394"/>
    <s v="C00000020"/>
    <x v="19"/>
    <x v="157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3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x v="0"/>
    <x v="3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x v="0"/>
    <x v="3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x v="0"/>
    <x v="3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x v="0"/>
    <x v="3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x v="0"/>
    <x v="3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x v="7"/>
    <x v="4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x v="7"/>
    <x v="4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x v="7"/>
    <x v="4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x v="7"/>
    <x v="4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x v="7"/>
    <x v="4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x v="7"/>
    <x v="4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4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x v="7"/>
    <x v="4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x v="7"/>
    <x v="4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x v="7"/>
    <x v="4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x v="7"/>
    <x v="4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x v="7"/>
    <x v="4"/>
    <n v="1870"/>
    <m/>
    <n v="1870"/>
    <n v="2389684.9500000011"/>
    <s v="Cash"/>
    <m/>
    <m/>
  </r>
  <r>
    <x v="296"/>
    <x v="7"/>
    <x v="4"/>
    <x v="399"/>
    <s v="C00000021"/>
    <x v="21"/>
    <x v="100"/>
    <n v="2"/>
    <s v="Cash"/>
    <x v="0"/>
    <d v="2023-01-09T00:00:00"/>
    <x v="7"/>
    <x v="4"/>
    <n v="510"/>
    <m/>
    <n v="510"/>
    <n v="2390194.9500000011"/>
    <s v="Cash"/>
    <m/>
    <m/>
  </r>
  <r>
    <x v="296"/>
    <x v="7"/>
    <x v="4"/>
    <x v="399"/>
    <s v="C00000021"/>
    <x v="21"/>
    <x v="4"/>
    <n v="1"/>
    <s v="Cash"/>
    <x v="0"/>
    <d v="2023-01-09T00:00:00"/>
    <x v="7"/>
    <x v="4"/>
    <n v="105"/>
    <m/>
    <n v="105"/>
    <n v="2390299.9500000011"/>
    <s v="Cash"/>
    <m/>
    <m/>
  </r>
  <r>
    <x v="296"/>
    <x v="7"/>
    <x v="4"/>
    <x v="399"/>
    <s v="C00000021"/>
    <x v="21"/>
    <x v="129"/>
    <n v="12"/>
    <s v="Cash"/>
    <x v="0"/>
    <d v="2023-01-09T00:00:00"/>
    <x v="7"/>
    <x v="4"/>
    <n v="576"/>
    <m/>
    <n v="576"/>
    <n v="2390875.9500000011"/>
    <s v="Cash"/>
    <m/>
    <m/>
  </r>
  <r>
    <x v="296"/>
    <x v="7"/>
    <x v="4"/>
    <x v="399"/>
    <s v="C00000021"/>
    <x v="21"/>
    <x v="132"/>
    <n v="5"/>
    <s v="Cash"/>
    <x v="0"/>
    <d v="2023-01-09T00:00:00"/>
    <x v="7"/>
    <x v="4"/>
    <n v="312.5"/>
    <m/>
    <n v="312.5"/>
    <n v="2391188.4500000011"/>
    <s v="Cash"/>
    <m/>
    <m/>
  </r>
  <r>
    <x v="296"/>
    <x v="7"/>
    <x v="4"/>
    <x v="400"/>
    <s v="C00000023"/>
    <x v="23"/>
    <x v="118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4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x v="11"/>
    <x v="4"/>
    <n v="9768"/>
    <m/>
    <n v="9768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x v="11"/>
    <x v="4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x v="11"/>
    <x v="4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x v="11"/>
    <x v="4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x v="11"/>
    <x v="4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x v="11"/>
    <x v="4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x v="11"/>
    <x v="4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x v="7"/>
    <x v="4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x v="7"/>
    <x v="4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x v="7"/>
    <x v="4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x v="7"/>
    <x v="4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x v="7"/>
    <x v="4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x v="7"/>
    <x v="4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x v="7"/>
    <x v="4"/>
    <n v="256"/>
    <m/>
    <n v="256"/>
    <n v="2431395.9500000011"/>
    <s v="Cash"/>
    <m/>
    <m/>
  </r>
  <r>
    <x v="299"/>
    <x v="7"/>
    <x v="4"/>
    <x v="408"/>
    <s v="C00000023"/>
    <x v="23"/>
    <x v="188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4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x v="7"/>
    <x v="4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x v="7"/>
    <x v="4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x v="7"/>
    <x v="4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x v="7"/>
    <x v="4"/>
    <n v="1936"/>
    <m/>
    <n v="1936"/>
    <n v="2449532.9500000011"/>
    <s v="Cash"/>
    <m/>
    <m/>
  </r>
  <r>
    <x v="301"/>
    <x v="7"/>
    <x v="4"/>
    <x v="411"/>
    <s v="C00000021"/>
    <x v="21"/>
    <x v="100"/>
    <n v="3"/>
    <s v="Cash"/>
    <x v="0"/>
    <d v="2023-01-16T00:00:00"/>
    <x v="7"/>
    <x v="4"/>
    <n v="801"/>
    <m/>
    <n v="801"/>
    <n v="2450333.9500000011"/>
    <s v="Cash"/>
    <m/>
    <m/>
  </r>
  <r>
    <x v="301"/>
    <x v="7"/>
    <x v="4"/>
    <x v="411"/>
    <s v="C00000021"/>
    <x v="21"/>
    <x v="106"/>
    <n v="1"/>
    <s v="Cash"/>
    <x v="0"/>
    <d v="2023-01-16T00:00:00"/>
    <x v="7"/>
    <x v="4"/>
    <n v="95"/>
    <m/>
    <n v="95"/>
    <n v="2450428.9500000011"/>
    <s v="Cash"/>
    <m/>
    <m/>
  </r>
  <r>
    <x v="302"/>
    <x v="7"/>
    <x v="4"/>
    <x v="412"/>
    <s v="C00000022"/>
    <x v="22"/>
    <x v="7"/>
    <n v="1"/>
    <s v="Cash"/>
    <x v="0"/>
    <d v="2023-01-18T00:00:00"/>
    <x v="7"/>
    <x v="4"/>
    <n v="1936"/>
    <m/>
    <n v="1936"/>
    <n v="2452364.9500000011"/>
    <s v="Cash"/>
    <m/>
    <m/>
  </r>
  <r>
    <x v="302"/>
    <x v="7"/>
    <x v="4"/>
    <x v="413"/>
    <s v="C00000010"/>
    <x v="9"/>
    <x v="188"/>
    <n v="8"/>
    <s v="T120"/>
    <x v="4"/>
    <d v="2023-05-18T00:00:00"/>
    <x v="11"/>
    <x v="4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x v="11"/>
    <x v="4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x v="11"/>
    <x v="4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x v="11"/>
    <x v="4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x v="11"/>
    <x v="4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x v="11"/>
    <x v="4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x v="7"/>
    <x v="4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x v="7"/>
    <x v="4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x v="7"/>
    <x v="4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x v="7"/>
    <x v="4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x v="7"/>
    <x v="4"/>
    <n v="3476"/>
    <m/>
    <n v="3476"/>
    <n v="2487534.9500000011"/>
    <s v="Cash"/>
    <m/>
    <m/>
  </r>
  <r>
    <x v="304"/>
    <x v="7"/>
    <x v="4"/>
    <x v="415"/>
    <s v="C00000019"/>
    <x v="18"/>
    <x v="181"/>
    <n v="3"/>
    <s v="Cash"/>
    <x v="0"/>
    <d v="2023-01-20T00:00:00"/>
    <x v="7"/>
    <x v="4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x v="7"/>
    <x v="4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x v="7"/>
    <x v="4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x v="7"/>
    <x v="4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x v="7"/>
    <x v="4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x v="9"/>
    <x v="4"/>
    <n v="3256"/>
    <m/>
    <n v="3256"/>
    <n v="2493467.0500000012"/>
    <s v="Cash"/>
    <m/>
    <m/>
  </r>
  <r>
    <x v="305"/>
    <x v="7"/>
    <x v="4"/>
    <x v="416"/>
    <s v="C00000009"/>
    <x v="8"/>
    <x v="96"/>
    <n v="1"/>
    <s v="T60"/>
    <x v="3"/>
    <d v="2023-03-28T00:00:00"/>
    <x v="9"/>
    <x v="4"/>
    <n v="1628"/>
    <m/>
    <n v="1628"/>
    <n v="2495095.0500000012"/>
    <s v="Cash"/>
    <m/>
    <m/>
  </r>
  <r>
    <x v="305"/>
    <x v="7"/>
    <x v="4"/>
    <x v="416"/>
    <s v="C00000009"/>
    <x v="8"/>
    <x v="125"/>
    <n v="3"/>
    <s v="T60"/>
    <x v="3"/>
    <d v="2023-03-28T00:00:00"/>
    <x v="9"/>
    <x v="4"/>
    <n v="732"/>
    <m/>
    <n v="732"/>
    <n v="2495827.0500000012"/>
    <s v="Cash"/>
    <m/>
    <m/>
  </r>
  <r>
    <x v="305"/>
    <x v="7"/>
    <x v="4"/>
    <x v="417"/>
    <s v="C00000034"/>
    <x v="34"/>
    <x v="189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4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x v="7"/>
    <x v="4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x v="7"/>
    <x v="4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x v="7"/>
    <x v="4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x v="7"/>
    <x v="4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x v="7"/>
    <x v="4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x v="7"/>
    <x v="4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x v="7"/>
    <x v="4"/>
    <n v="570"/>
    <m/>
    <n v="570"/>
    <n v="2513932.6500000008"/>
    <s v="Cash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5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n v="-4136"/>
    <n v="0"/>
    <n v="1647636.0500000005"/>
    <s v="Cash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n v="-1764"/>
    <n v="0"/>
    <n v="1649400.0500000005"/>
    <s v="Cash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n v="-600"/>
    <n v="0"/>
    <n v="1650000.0500000005"/>
    <s v="Cash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n v="-125"/>
    <n v="0"/>
    <n v="1650125.0500000005"/>
    <s v="Cash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n v="-2068"/>
    <n v="0"/>
    <n v="1689149.7500000005"/>
    <s v="Cash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n v="-2175.6000000000004"/>
    <n v="0"/>
    <n v="1691325.3500000006"/>
    <s v="Cash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n v="-900"/>
    <n v="0"/>
    <n v="1692225.3500000006"/>
    <s v="Cash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n v="-125"/>
    <n v="0"/>
    <n v="1692350.3500000006"/>
    <s v="Cash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n v="-2068"/>
    <n v="0"/>
    <n v="1697350.3500000006"/>
    <s v="Cash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n v="-882"/>
    <n v="0"/>
    <n v="1698232.3500000006"/>
    <s v="Cash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n v="-300"/>
    <n v="0"/>
    <n v="1698532.3500000006"/>
    <s v="Cash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n v="-62.5"/>
    <n v="0"/>
    <n v="1698594.8500000006"/>
    <s v="Cash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n v="-1000"/>
    <n v="0"/>
    <n v="1699594.8500000006"/>
    <s v="Cash"/>
    <s v="Trsf 4/1/23 RM30,000.00"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n v="-4092"/>
    <n v="0"/>
    <n v="1737043.5500000005"/>
    <s v="Cash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n v="-1757.5"/>
    <n v="0"/>
    <n v="1738801.0500000005"/>
    <s v="Cash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n v="-864"/>
    <n v="0"/>
    <n v="1739665.0500000005"/>
    <s v="Cash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n v="-125"/>
    <n v="0"/>
    <n v="1739790.0500000005"/>
    <s v="Cash"/>
    <s v="Trsf 4/1/23 RM30,000.00"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n v="-762"/>
    <n v="0"/>
    <n v="1740552.0500000005"/>
    <s v="Term"/>
    <s v="Chq HL 017917 dd 17/1/23"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n v="-5742"/>
    <n v="0"/>
    <n v="1774107.8500000006"/>
    <s v="Cash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n v="-2358.4"/>
    <n v="0"/>
    <n v="1776466.2500000005"/>
    <s v="Cash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n v="-1056"/>
    <n v="0"/>
    <n v="1777522.2500000005"/>
    <s v="Cash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n v="-187.5"/>
    <n v="0"/>
    <n v="1777709.7500000005"/>
    <s v="Cash"/>
    <s v="Trsf 5/1/23 RM5,000.00"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n v="-3784"/>
    <n v="0"/>
    <n v="1781493.7500000005"/>
    <s v="Term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n v="-5742"/>
    <n v="0"/>
    <n v="1787235.7500000005"/>
    <s v="Cash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n v="-3537.6000000000004"/>
    <n v="0"/>
    <n v="1790773.3500000006"/>
    <s v="Cash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n v="-1584"/>
    <n v="0"/>
    <n v="1792357.3500000006"/>
    <s v="Cash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n v="-250"/>
    <n v="0"/>
    <n v="1792607.3500000006"/>
    <s v="Cash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n v="-340"/>
    <n v="0"/>
    <n v="1792947.3500000006"/>
    <s v="Cash"/>
    <s v="Trsf 6/1/23 RM10,000.00"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n v="-1914"/>
    <n v="0"/>
    <n v="1797313.3500000006"/>
    <s v="Cash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n v="-7392"/>
    <n v="0"/>
    <n v="1806956.3500000006"/>
    <s v="Cash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n v="-2881"/>
    <n v="0"/>
    <n v="1809837.3500000006"/>
    <s v="Cash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n v="-1300"/>
    <n v="0"/>
    <n v="1811137.3500000006"/>
    <s v="Cash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n v="-250"/>
    <n v="0"/>
    <n v="1811387.3500000006"/>
    <s v="Cash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n v="-340"/>
    <n v="0"/>
    <n v="1811727.3500000006"/>
    <s v="Cash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n v="-1000"/>
    <n v="0"/>
    <n v="1812727.3500000006"/>
    <s v="Cash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n v="-7392"/>
    <n v="0"/>
    <n v="1820119.3500000006"/>
    <s v="Cash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n v="-2881"/>
    <n v="0"/>
    <n v="1823000.3500000006"/>
    <s v="Cash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n v="-1300"/>
    <n v="0"/>
    <n v="1824300.3500000006"/>
    <s v="Cash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n v="-250"/>
    <n v="0"/>
    <n v="1824550.3500000006"/>
    <s v="Cash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n v="-6006"/>
    <n v="0"/>
    <n v="1858760.0500000007"/>
    <s v="Cash"/>
    <s v="Bank Islam 161778 Cleared23/2/23, RM11,266.80"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n v="-1259.5999999999999"/>
    <n v="0"/>
    <n v="1860019.6500000008"/>
    <s v="Cash"/>
    <s v="Bank Islam 161778 Cleared23/2/23, RM11,266.80"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n v="-1015.2"/>
    <n v="0"/>
    <n v="1861034.8500000008"/>
    <s v="Cash"/>
    <s v="Bank Islam 161778 Cleared23/2/23, RM11,266.80"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n v="-630"/>
    <n v="0"/>
    <n v="1861664.8500000008"/>
    <s v="Cash"/>
    <s v="Bank Islam 161778 Cleared23/2/23, RM11,266.80"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n v="-640"/>
    <n v="0"/>
    <n v="1862304.8500000008"/>
    <s v="Cash"/>
    <s v="Bank Islam 161778 Cleared23/2/23, RM11,266.80"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n v="-90"/>
    <n v="0"/>
    <n v="1862394.8500000008"/>
    <s v="Cash"/>
    <s v="Bank Islam 161778 Cleared23/2/23, RM11,266.80"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n v="-170"/>
    <n v="0"/>
    <n v="1862564.8500000008"/>
    <s v="Cash"/>
    <s v="Bank Islam 161778 Cleared23/2/23, RM11,266.80"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n v="-440"/>
    <n v="0"/>
    <n v="1863004.8500000008"/>
    <s v="Cash"/>
    <s v="Bank Islam 161778 Cleared23/2/23, RM11,266.80"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n v="-1016"/>
    <n v="0"/>
    <n v="1864020.8500000008"/>
    <s v="Cash"/>
    <s v="Bank Islam 161778 Cleared23/2/23, RM11,266.80"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n v="-9130"/>
    <n v="0"/>
    <n v="1875146.3500000008"/>
    <s v="Term"/>
    <s v="Trsf 19/1/23, RM24,940.00"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n v="-2520"/>
    <n v="0"/>
    <n v="1877666.3500000008"/>
    <s v="Term"/>
    <s v="Trsf 19/1/23, RM24,940.00"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n v="-575"/>
    <n v="0"/>
    <n v="1878241.3500000008"/>
    <s v="Term"/>
    <s v="Trsf 19/1/23, RM24,940.00"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n v="-420"/>
    <n v="0"/>
    <n v="1878661.3500000008"/>
    <s v="Term"/>
    <s v="Trsf 19/1/23, RM24,940.00"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n v="-420"/>
    <n v="0"/>
    <n v="1879081.3500000008"/>
    <s v="Term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n v="-11340"/>
    <n v="0"/>
    <n v="1917481.3500000008"/>
    <s v="Cash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n v="-6435"/>
    <n v="0"/>
    <n v="1923916.3500000008"/>
    <s v="Cash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n v="-937.5"/>
    <n v="0"/>
    <n v="1924853.8500000008"/>
    <s v="Cash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n v="-2000"/>
    <n v="0"/>
    <n v="1926853.8500000008"/>
    <s v="Cash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n v="-400"/>
    <n v="0"/>
    <n v="1927253.8500000008"/>
    <s v="Cash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n v="-1936"/>
    <n v="0"/>
    <n v="1929189.8500000008"/>
    <s v="Cash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n v="-100"/>
    <n v="0"/>
    <n v="1929289.8500000008"/>
    <s v="Cash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n v="-312.5"/>
    <n v="0"/>
    <n v="1929602.3500000008"/>
    <s v="Cash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n v="-288"/>
    <n v="0"/>
    <n v="1929890.3500000008"/>
    <s v="Cash"/>
    <s v="Chq PBB 395374, cleared160123 RM2,636.50"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n v="-5412"/>
    <n v="0"/>
    <n v="1947573.6500000008"/>
    <s v="Cash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n v="-1764"/>
    <n v="0"/>
    <n v="1949337.6500000008"/>
    <s v="Cash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n v="-562.79999999999995"/>
    <n v="0"/>
    <n v="1949900.4500000009"/>
    <s v="Cash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n v="-1040"/>
    <n v="0"/>
    <n v="1950940.4500000009"/>
    <s v="Cash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n v="-187.5"/>
    <n v="0"/>
    <n v="1951127.9500000009"/>
    <s v="Cash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n v="-1000"/>
    <n v="0"/>
    <n v="1952127.9500000009"/>
    <s v="Cash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n v="-200"/>
    <n v="0"/>
    <n v="1952327.9500000009"/>
    <s v="Cash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n v="-1936"/>
    <n v="0"/>
    <n v="1954263.9500000009"/>
    <s v="Cash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n v="-534"/>
    <n v="0"/>
    <n v="1954797.9500000009"/>
    <s v="Cash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n v="-100"/>
    <n v="0"/>
    <n v="1954897.9500000009"/>
    <s v="Cash"/>
    <s v="Chq PBB 395375, cleared160123 RM2,570.00"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n v="-9020"/>
    <n v="0"/>
    <n v="1963917.9500000009"/>
    <s v="Term"/>
    <s v="Trsf 19/1/23, RM24,940.00"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n v="-1245"/>
    <n v="0"/>
    <n v="1965162.9500000009"/>
    <s v="Term"/>
    <s v="Trsf 19/1/23, RM24,940.00"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n v="-575"/>
    <n v="0"/>
    <n v="1965737.9500000009"/>
    <s v="Term"/>
    <s v="Trsf 19/1/23, RM24,940.00"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n v="-420"/>
    <n v="0"/>
    <n v="1966157.9500000009"/>
    <s v="Term"/>
    <s v="Trsf 19/1/23, RM24,940.00"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n v="-220"/>
    <n v="0"/>
    <n v="1966377.9500000009"/>
    <s v="Term"/>
    <s v="Trsf 19/1/23, RM24,940.00"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n v="-395"/>
    <n v="0"/>
    <n v="1970372.9500000009"/>
    <s v="Term"/>
    <s v="Trsf 19/1/23, RM24,940.00"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n v="-1085.4000000000001"/>
    <n v="0"/>
    <n v="1971458.3500000008"/>
    <s v="Term"/>
    <s v="Chq HL 019025 dd 27/3/23"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n v="-874.8"/>
    <n v="0"/>
    <n v="1972333.1500000008"/>
    <s v="Term"/>
    <s v="Chq HL 019025 dd 27/3/23"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n v="-10824"/>
    <n v="0"/>
    <n v="1983157.1500000008"/>
    <s v="Term"/>
    <s v="HLB016114Cleared22/2/23-RM15,677.20"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n v="-1804"/>
    <n v="0"/>
    <n v="1984961.1500000008"/>
    <s v="Term"/>
    <s v="HLB016114Cleared22/2/23-RM15,677.20"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n v="-1344.6"/>
    <n v="0"/>
    <n v="1986305.7500000009"/>
    <s v="Term"/>
    <s v="HLB016114Cleared22/2/23-RM15,677.20"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n v="-1344.6"/>
    <n v="0"/>
    <n v="1987650.350000001"/>
    <s v="Term"/>
    <s v="HLB016114Cleared22/2/23-RM15,677.20"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n v="-360"/>
    <n v="0"/>
    <n v="1988010.350000001"/>
    <s v="Term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n v="-1936"/>
    <n v="0"/>
    <n v="2000540.850000001"/>
    <s v="Cash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n v="-801"/>
    <n v="0"/>
    <n v="2001341.850000001"/>
    <s v="Cash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n v="-100"/>
    <n v="0"/>
    <n v="2001441.850000001"/>
    <s v="Cash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n v="-11340"/>
    <n v="0"/>
    <n v="2040091.850000001"/>
    <s v="Cash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n v="-2047.5"/>
    <n v="0"/>
    <n v="2042139.350000001"/>
    <s v="Cash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n v="-3900"/>
    <n v="0"/>
    <n v="2046039.350000001"/>
    <s v="Cash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n v="-937.5"/>
    <n v="0"/>
    <n v="2046976.850000001"/>
    <s v="Cash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n v="-2000"/>
    <n v="0"/>
    <n v="2048976.850000001"/>
    <s v="Cash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n v="-400"/>
    <n v="0"/>
    <n v="2049376.850000001"/>
    <s v="Cash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n v="-1936"/>
    <n v="0"/>
    <n v="2051312.850000001"/>
    <s v="Cash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n v="-801"/>
    <n v="0"/>
    <n v="2052113.850000001"/>
    <s v="Cash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n v="-100"/>
    <n v="0"/>
    <n v="2052213.850000001"/>
    <s v="Cash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n v="-258"/>
    <n v="0"/>
    <n v="2052471.850000001"/>
    <s v="Cash"/>
    <s v="Chq PBB 395377, cleared160223 RM3,095.00)"/>
    <m/>
  </r>
  <r>
    <x v="263"/>
    <n v="11"/>
    <n v="2022"/>
    <x v="357"/>
    <s v="C00000004"/>
    <x v="3"/>
    <s v="RM Nor 3338W (220Kg)"/>
    <n v="5"/>
    <s v="T120"/>
    <x v="4"/>
    <d v="2023-03-01T00:00:00"/>
    <x v="9"/>
    <x v="4"/>
    <n v="9020"/>
    <n v="-9020"/>
    <n v="0"/>
    <n v="2061491.850000001"/>
    <s v="Term"/>
    <s v="HLB016115leared22/2/23-RM10,824.00"/>
    <m/>
  </r>
  <r>
    <x v="263"/>
    <n v="11"/>
    <n v="2022"/>
    <x v="357"/>
    <s v="C00000004"/>
    <x v="3"/>
    <s v="RM Nor 3338NW (220Kg)"/>
    <n v="1"/>
    <s v="T120"/>
    <x v="4"/>
    <d v="2023-03-01T00:00:00"/>
    <x v="9"/>
    <x v="4"/>
    <n v="1804"/>
    <n v="-1804"/>
    <n v="0"/>
    <n v="2063295.850000001"/>
    <s v="Term"/>
    <s v="HLB016115leared22/2/23-RM10,824.00"/>
    <m/>
  </r>
  <r>
    <x v="263"/>
    <n v="11"/>
    <n v="2022"/>
    <x v="358"/>
    <s v="C00000010"/>
    <x v="9"/>
    <s v="RA Resin 3338AW (220kg)"/>
    <n v="5"/>
    <s v="T120"/>
    <x v="4"/>
    <d v="2023-03-01T00:00:00"/>
    <x v="9"/>
    <x v="4"/>
    <n v="9020"/>
    <n v="-9020"/>
    <n v="0"/>
    <n v="2072315.850000001"/>
    <s v="Term"/>
    <s v="Trsf 24/2/23, RM22,670.50"/>
    <m/>
  </r>
  <r>
    <x v="263"/>
    <n v="11"/>
    <n v="2022"/>
    <x v="358"/>
    <s v="C00000010"/>
    <x v="9"/>
    <s v="RA CSM 450 64m(L) 1040mm(W) (30Kg)"/>
    <n v="5"/>
    <s v="T120"/>
    <x v="4"/>
    <d v="2023-03-01T00:00:00"/>
    <x v="9"/>
    <x v="4"/>
    <n v="1245"/>
    <n v="-1245"/>
    <n v="0"/>
    <n v="2073560.850000001"/>
    <s v="Term"/>
    <s v="Trsf 24/2/23, RM22,670.50"/>
    <m/>
  </r>
  <r>
    <x v="263"/>
    <n v="11"/>
    <n v="2022"/>
    <x v="358"/>
    <s v="C00000010"/>
    <x v="9"/>
    <s v="RA Talcum Powder (25kg)"/>
    <n v="10"/>
    <s v="T120"/>
    <x v="4"/>
    <d v="2023-03-01T00:00:00"/>
    <x v="9"/>
    <x v="4"/>
    <n v="575"/>
    <n v="-575"/>
    <n v="0"/>
    <n v="2074135.850000001"/>
    <s v="Term"/>
    <s v="Trsf 24/2/23, RM22,670.50"/>
    <m/>
  </r>
  <r>
    <x v="263"/>
    <n v="11"/>
    <n v="2022"/>
    <x v="358"/>
    <s v="C00000010"/>
    <x v="9"/>
    <s v="RM Butanox M50 (5kg)"/>
    <n v="4"/>
    <s v="T120"/>
    <x v="4"/>
    <d v="2023-03-01T00:00:00"/>
    <x v="9"/>
    <x v="4"/>
    <n v="420"/>
    <n v="-420"/>
    <n v="0"/>
    <n v="2074555.850000001"/>
    <s v="Term"/>
    <s v="Trsf 24/2/23, RM22,670.50"/>
    <m/>
  </r>
  <r>
    <x v="264"/>
    <n v="11"/>
    <n v="2022"/>
    <x v="359"/>
    <s v="C00000009"/>
    <x v="8"/>
    <s v="RM Nor 3338W (220Kg)"/>
    <n v="2"/>
    <s v="T60"/>
    <x v="3"/>
    <d v="2023-01-02T00:00:00"/>
    <x v="7"/>
    <x v="4"/>
    <n v="3608"/>
    <n v="-3608"/>
    <n v="0"/>
    <n v="2078163.850000001"/>
    <s v="Term"/>
    <s v="Chq HL 019025 dd 27/3/23"/>
    <m/>
  </r>
  <r>
    <x v="264"/>
    <n v="11"/>
    <n v="2022"/>
    <x v="359"/>
    <s v="C00000009"/>
    <x v="8"/>
    <s v="RM CSM 450 64m(L) X 1860mm(W) (54kg)"/>
    <n v="1"/>
    <s v="T60"/>
    <x v="3"/>
    <d v="2023-01-02T00:00:00"/>
    <x v="7"/>
    <x v="4"/>
    <n v="437.4"/>
    <n v="-437.4"/>
    <n v="0"/>
    <n v="2078601.2500000009"/>
    <s v="Term"/>
    <s v="Chq HL 019025 dd 27/3/23"/>
    <m/>
  </r>
  <r>
    <x v="264"/>
    <n v="11"/>
    <n v="2022"/>
    <x v="359"/>
    <s v="C00000009"/>
    <x v="8"/>
    <s v="RA CSM 300 96m(L) X 1860mm(W) (54Kg)"/>
    <n v="1"/>
    <s v="T60"/>
    <x v="3"/>
    <d v="2023-01-02T00:00:00"/>
    <x v="7"/>
    <x v="4"/>
    <n v="437.4"/>
    <n v="-437.4"/>
    <n v="0"/>
    <n v="2079038.6500000008"/>
    <s v="Term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n v="11"/>
    <n v="2022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n v="11"/>
    <n v="2022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n v="11"/>
    <n v="2022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n v="11"/>
    <n v="2022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n v="11"/>
    <n v="2022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n v="11"/>
    <n v="2022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n v="11"/>
    <n v="2022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n v="11"/>
    <n v="2022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n v="11"/>
    <n v="2022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3"/>
    <n v="1936"/>
    <n v="-1936"/>
    <n v="0"/>
    <n v="2087960.050000001"/>
    <s v="Cash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3"/>
    <n v="1068"/>
    <n v="-1068"/>
    <n v="0"/>
    <n v="2089028.050000001"/>
    <s v="Cash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3"/>
    <n v="90"/>
    <n v="-90"/>
    <n v="0"/>
    <n v="2089118.050000001"/>
    <s v="Cash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3"/>
    <n v="9020"/>
    <n v="-8104.4"/>
    <n v="915.60000000000036"/>
    <n v="2098138.0500000007"/>
    <s v="Cash"/>
    <s v="Trsf 29/3/23 RM34,000.00(RM8,104.4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n v="11"/>
    <n v="2022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n v="11"/>
    <n v="2022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n v="11"/>
    <n v="2022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n v="11"/>
    <n v="2022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n v="11"/>
    <n v="2022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n v="11"/>
    <n v="2022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n v="11"/>
    <n v="2022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n v="11"/>
    <n v="2022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n v="11"/>
    <n v="2022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n v="11"/>
    <n v="2022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n v="11"/>
    <n v="2022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n v="11"/>
    <n v="2022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n v="11"/>
    <n v="2022"/>
    <x v="367"/>
    <s v="C00000019"/>
    <x v="18"/>
    <s v="RM Nor 3338W (220Kg)"/>
    <n v="2"/>
    <s v="Cash"/>
    <x v="0"/>
    <d v="2022-11-15T00:00:00"/>
    <x v="5"/>
    <x v="3"/>
    <n v="3872"/>
    <n v="-3872"/>
    <n v="0"/>
    <n v="2122441.1500000008"/>
    <s v="Cash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3"/>
    <n v="961.2"/>
    <n v="-961.2"/>
    <n v="0"/>
    <n v="2123402.350000001"/>
    <s v="Cash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3"/>
    <n v="450"/>
    <n v="-450"/>
    <n v="0"/>
    <n v="2123852.350000001"/>
    <s v="Cash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3"/>
    <n v="105"/>
    <n v="-105"/>
    <n v="0"/>
    <n v="2123957.350000001"/>
    <s v="Cash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n v="11"/>
    <n v="2022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n v="11"/>
    <n v="2022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n v="11"/>
    <n v="2022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n v="11"/>
    <n v="2022"/>
    <x v="372"/>
    <s v="C00000003"/>
    <x v="2"/>
    <s v="RA Resin 3317AW (220Kg)"/>
    <n v="3"/>
    <s v="T45"/>
    <x v="1"/>
    <d v="2023-01-13T00:00:00"/>
    <x v="7"/>
    <x v="4"/>
    <n v="5808"/>
    <n v="-5808"/>
    <n v="0"/>
    <n v="2149717.9500000011"/>
    <s v="Term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s v="T45"/>
    <x v="1"/>
    <d v="2023-01-13T00:00:00"/>
    <x v="7"/>
    <x v="4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s v="T45"/>
    <x v="1"/>
    <d v="2023-01-13T00:00:00"/>
    <x v="7"/>
    <x v="4"/>
    <n v="325"/>
    <n v="-325"/>
    <n v="0"/>
    <n v="2150348.9500000011"/>
    <s v="Term"/>
    <s v="RHB 00573 13/2/23cleared-RM1,219.00(RM325.00)"/>
    <m/>
  </r>
  <r>
    <x v="275"/>
    <n v="11"/>
    <n v="2022"/>
    <x v="372"/>
    <s v="C00000003"/>
    <x v="2"/>
    <s v="RA Butanox M50 (5Kg)"/>
    <n v="6"/>
    <s v="T45"/>
    <x v="1"/>
    <d v="2023-01-13T00:00:00"/>
    <x v="7"/>
    <x v="4"/>
    <n v="630"/>
    <n v="-630"/>
    <n v="0"/>
    <n v="2150978.9500000011"/>
    <s v="Term"/>
    <s v="RHB 00573 13/2/23cleared-RM1,219.00(RM630.00)"/>
    <m/>
  </r>
  <r>
    <x v="275"/>
    <n v="11"/>
    <n v="2022"/>
    <x v="372"/>
    <s v="C00000003"/>
    <x v="2"/>
    <s v="RM TR104 Hi Temp Wax"/>
    <n v="3"/>
    <s v="T45"/>
    <x v="1"/>
    <d v="2023-01-13T00:00:00"/>
    <x v="7"/>
    <x v="4"/>
    <n v="150"/>
    <n v="-150"/>
    <n v="0"/>
    <n v="2151128.9500000011"/>
    <s v="Term"/>
    <s v="RHB 00573 13/2/23cleared-RM1,219.00(RM150.00)"/>
    <m/>
  </r>
  <r>
    <x v="275"/>
    <n v="11"/>
    <n v="2022"/>
    <x v="373"/>
    <s v="C00000010"/>
    <x v="9"/>
    <s v="RA Resin 3338AW (220kg)"/>
    <n v="5"/>
    <s v="T120"/>
    <x v="4"/>
    <d v="2023-03-29T00:00:00"/>
    <x v="9"/>
    <x v="4"/>
    <n v="9020"/>
    <n v="-9020"/>
    <n v="0"/>
    <n v="2160148.9500000011"/>
    <s v="Term"/>
    <s v="Trsf 24/2/23, RM22,670.50"/>
    <m/>
  </r>
  <r>
    <x v="275"/>
    <n v="11"/>
    <n v="2022"/>
    <x v="373"/>
    <s v="C00000010"/>
    <x v="9"/>
    <s v="RA CSM 450 64m(L) 1040mm(W) (30Kg)"/>
    <n v="5"/>
    <s v="T120"/>
    <x v="4"/>
    <d v="2023-03-29T00:00:00"/>
    <x v="9"/>
    <x v="4"/>
    <n v="1245"/>
    <n v="-1245"/>
    <n v="0"/>
    <n v="2161393.9500000011"/>
    <s v="Term"/>
    <s v="Trsf 24/2/23, RM22,670.50"/>
    <m/>
  </r>
  <r>
    <x v="275"/>
    <n v="11"/>
    <n v="2022"/>
    <x v="373"/>
    <s v="C00000010"/>
    <x v="9"/>
    <s v="RM Talcum Powder (25kg)"/>
    <n v="5"/>
    <s v="T120"/>
    <x v="4"/>
    <d v="2023-03-29T00:00:00"/>
    <x v="9"/>
    <x v="4"/>
    <n v="287.5"/>
    <n v="-287.5"/>
    <n v="0"/>
    <n v="2161681.4500000011"/>
    <s v="Term"/>
    <s v="Trsf 24/2/23, RM22,670.50"/>
    <m/>
  </r>
  <r>
    <x v="275"/>
    <n v="11"/>
    <n v="2022"/>
    <x v="373"/>
    <s v="C00000010"/>
    <x v="9"/>
    <s v="RA Butanox M50 (5kg)"/>
    <n v="4"/>
    <s v="T120"/>
    <x v="4"/>
    <d v="2023-03-29T00:00:00"/>
    <x v="9"/>
    <x v="4"/>
    <n v="420"/>
    <n v="-420"/>
    <n v="0"/>
    <n v="2162101.4500000011"/>
    <s v="Term"/>
    <s v="Trsf 24/2/23, RM22,670.50"/>
    <m/>
  </r>
  <r>
    <x v="275"/>
    <n v="11"/>
    <n v="2022"/>
    <x v="373"/>
    <s v="C00000010"/>
    <x v="9"/>
    <s v="RM Brush 3&quot; (12Pc)"/>
    <n v="4"/>
    <s v="T120"/>
    <x v="4"/>
    <d v="2023-03-29T00:00:00"/>
    <x v="9"/>
    <x v="4"/>
    <n v="200"/>
    <n v="-200"/>
    <n v="0"/>
    <n v="2162301.4500000011"/>
    <s v="Term"/>
    <s v="Trsf 24/2/23, RM22,670.50"/>
    <m/>
  </r>
  <r>
    <x v="275"/>
    <n v="11"/>
    <n v="2022"/>
    <x v="373"/>
    <s v="C00000010"/>
    <x v="9"/>
    <s v="RM Gelcoat GPH (20kg)"/>
    <n v="1"/>
    <s v="T120"/>
    <x v="4"/>
    <d v="2023-03-29T00:00:00"/>
    <x v="9"/>
    <x v="4"/>
    <n v="238"/>
    <n v="-238"/>
    <n v="0"/>
    <n v="2162539.4500000011"/>
    <s v="Term"/>
    <s v="Trsf 24/2/23, RM22,670.50"/>
    <m/>
  </r>
  <r>
    <x v="276"/>
    <n v="11"/>
    <n v="2022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n v="11"/>
    <n v="2022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n v="11"/>
    <n v="2022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n v="12"/>
    <n v="2022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n v="12"/>
    <n v="2022"/>
    <x v="377"/>
    <s v="C00000022"/>
    <x v="22"/>
    <s v="RA CSM 300  64m(L) x 1040mm(W) (30Kg)"/>
    <n v="3"/>
    <s v="Cash"/>
    <x v="0"/>
    <d v="2022-12-01T00:00:00"/>
    <x v="0"/>
    <x v="3"/>
    <n v="855"/>
    <n v="-855"/>
    <n v="0"/>
    <n v="2164089.4500000011"/>
    <s v="Cash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3"/>
    <n v="3608"/>
    <m/>
    <n v="3608"/>
    <n v="2167697.4500000011"/>
    <s v="Cash"/>
    <m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3"/>
    <n v="756"/>
    <m/>
    <n v="756"/>
    <n v="2168453.4500000011"/>
    <s v="Cash"/>
    <m/>
    <m/>
  </r>
  <r>
    <x v="278"/>
    <n v="12"/>
    <n v="2022"/>
    <x v="378"/>
    <s v="C00000020"/>
    <x v="19"/>
    <s v="RM Talcum Powder (25Kg)"/>
    <n v="2"/>
    <s v="Cash"/>
    <x v="0"/>
    <d v="2022-12-02T00:00:00"/>
    <x v="0"/>
    <x v="3"/>
    <n v="125"/>
    <m/>
    <n v="125"/>
    <n v="2168578.4500000011"/>
    <s v="Cash"/>
    <m/>
    <m/>
  </r>
  <r>
    <x v="278"/>
    <n v="12"/>
    <n v="2022"/>
    <x v="379"/>
    <s v="C00000020"/>
    <x v="19"/>
    <s v="RA Nor 3338W (220Kg)"/>
    <n v="1"/>
    <s v="Cash"/>
    <x v="0"/>
    <d v="2022-12-02T00:00:00"/>
    <x v="0"/>
    <x v="3"/>
    <n v="1804"/>
    <m/>
    <n v="1804"/>
    <n v="2170382.4500000011"/>
    <s v="Cash"/>
    <m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3"/>
    <n v="756"/>
    <m/>
    <n v="756"/>
    <n v="2171138.4500000011"/>
    <s v="Cash"/>
    <m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3"/>
    <n v="292.5"/>
    <m/>
    <n v="292.5"/>
    <n v="2171430.9500000011"/>
    <s v="Cash"/>
    <m/>
    <m/>
  </r>
  <r>
    <x v="278"/>
    <n v="12"/>
    <n v="2022"/>
    <x v="379"/>
    <s v="C00000020"/>
    <x v="19"/>
    <s v="RM Talcum Powder (25Kg)"/>
    <n v="1"/>
    <s v="Cash"/>
    <x v="0"/>
    <d v="2022-12-02T00:00:00"/>
    <x v="0"/>
    <x v="3"/>
    <n v="62.5"/>
    <m/>
    <n v="62.5"/>
    <n v="2171493.4500000011"/>
    <s v="Cash"/>
    <m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3"/>
    <n v="1000"/>
    <m/>
    <n v="1000"/>
    <n v="2172493.4500000011"/>
    <s v="Cash"/>
    <m/>
    <m/>
  </r>
  <r>
    <x v="279"/>
    <n v="12"/>
    <n v="2022"/>
    <x v="380"/>
    <s v="C00000009"/>
    <x v="8"/>
    <s v="RA Nor 3338W (220Kg)"/>
    <n v="1"/>
    <s v="T60"/>
    <x v="3"/>
    <d v="2023-02-01T00:00:00"/>
    <x v="8"/>
    <x v="4"/>
    <n v="1804"/>
    <m/>
    <n v="1804"/>
    <n v="2174297.4500000011"/>
    <s v="Term"/>
    <m/>
    <m/>
  </r>
  <r>
    <x v="279"/>
    <n v="12"/>
    <n v="2022"/>
    <x v="380"/>
    <s v="C00000009"/>
    <x v="8"/>
    <s v="RM Nor 3338NW (220Kg)"/>
    <n v="1"/>
    <s v="T60"/>
    <x v="3"/>
    <d v="2023-02-01T00:00:00"/>
    <x v="8"/>
    <x v="4"/>
    <n v="1804"/>
    <m/>
    <n v="1804"/>
    <n v="2176101.4500000011"/>
    <s v="Term"/>
    <m/>
    <m/>
  </r>
  <r>
    <x v="279"/>
    <n v="12"/>
    <n v="2022"/>
    <x v="380"/>
    <s v="C00000009"/>
    <x v="8"/>
    <s v="RM CSM 450 64m(L) X 1860mm(W) (54kg)"/>
    <n v="2"/>
    <s v="T60"/>
    <x v="3"/>
    <d v="2023-02-01T00:00:00"/>
    <x v="8"/>
    <x v="4"/>
    <n v="874.8"/>
    <m/>
    <n v="874.8"/>
    <n v="2176976.2500000009"/>
    <s v="Term"/>
    <m/>
    <m/>
  </r>
  <r>
    <x v="279"/>
    <n v="12"/>
    <n v="2022"/>
    <x v="380"/>
    <s v="C00000009"/>
    <x v="8"/>
    <s v="RM Pigment Super Black (5Kg)"/>
    <n v="1"/>
    <s v="T60"/>
    <x v="3"/>
    <d v="2023-02-01T00:00:00"/>
    <x v="8"/>
    <x v="4"/>
    <n v="150"/>
    <m/>
    <n v="150"/>
    <n v="2177126.2500000009"/>
    <s v="Term"/>
    <m/>
    <m/>
  </r>
  <r>
    <x v="279"/>
    <n v="12"/>
    <n v="2022"/>
    <x v="381"/>
    <s v="C00000020"/>
    <x v="19"/>
    <s v="RA Nor 3338W (220Kg)"/>
    <n v="3"/>
    <s v="Cash"/>
    <x v="0"/>
    <d v="2022-12-03T00:00:00"/>
    <x v="0"/>
    <x v="3"/>
    <n v="5412"/>
    <m/>
    <n v="5412"/>
    <n v="2182538.2500000009"/>
    <s v="Cash"/>
    <m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3"/>
    <n v="756"/>
    <m/>
    <n v="756"/>
    <n v="2183294.2500000009"/>
    <s v="Cash"/>
    <m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3"/>
    <n v="1040"/>
    <m/>
    <n v="1040"/>
    <n v="2184334.2500000009"/>
    <s v="Cash"/>
    <m/>
    <m/>
  </r>
  <r>
    <x v="279"/>
    <n v="12"/>
    <n v="2022"/>
    <x v="381"/>
    <s v="C00000020"/>
    <x v="19"/>
    <s v="RM Talcum Powder (25Kg)"/>
    <n v="3"/>
    <s v="Cash"/>
    <x v="0"/>
    <d v="2022-12-03T00:00:00"/>
    <x v="0"/>
    <x v="3"/>
    <n v="187.5"/>
    <m/>
    <n v="187.5"/>
    <n v="2184521.7500000009"/>
    <s v="Cash"/>
    <m/>
    <m/>
  </r>
  <r>
    <x v="280"/>
    <n v="12"/>
    <n v="2022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n v="12"/>
    <n v="2022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3"/>
    <n v="1936"/>
    <n v="-1936"/>
    <n v="0"/>
    <n v="2186550.7500000009"/>
    <s v="Cash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3"/>
    <n v="801"/>
    <n v="-801"/>
    <n v="0"/>
    <n v="2187351.7500000009"/>
    <s v="Cash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3"/>
    <n v="105"/>
    <n v="-105"/>
    <n v="0"/>
    <n v="2187456.7500000009"/>
    <s v="Cash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3"/>
    <n v="225"/>
    <n v="-225"/>
    <n v="0"/>
    <n v="2187681.7500000009"/>
    <s v="Cash"/>
    <s v="Chq PBB 395379, cleared240323 RM3,067.00)"/>
    <m/>
  </r>
  <r>
    <x v="282"/>
    <n v="12"/>
    <n v="2022"/>
    <x v="384"/>
    <s v="C00000022"/>
    <x v="22"/>
    <s v="RA Nor 3338W (220Kg)"/>
    <n v="1"/>
    <s v="Cash"/>
    <x v="0"/>
    <d v="2022-12-07T00:00:00"/>
    <x v="0"/>
    <x v="3"/>
    <n v="2024"/>
    <n v="-2024"/>
    <n v="0"/>
    <n v="2189705.7500000009"/>
    <s v="Cash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3"/>
    <n v="18040"/>
    <m/>
    <n v="18040"/>
    <n v="2207745.7500000009"/>
    <s v="Cash"/>
    <m/>
    <m/>
  </r>
  <r>
    <x v="283"/>
    <n v="12"/>
    <n v="2022"/>
    <x v="385"/>
    <s v="C00000020"/>
    <x v="19"/>
    <s v="RM Resin 3317AW (220Kg)"/>
    <n v="5"/>
    <s v="Cash"/>
    <x v="0"/>
    <d v="2022-12-09T00:00:00"/>
    <x v="0"/>
    <x v="3"/>
    <n v="9020"/>
    <m/>
    <n v="9020"/>
    <n v="2216765.7500000009"/>
    <s v="Cash"/>
    <m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3"/>
    <n v="12852"/>
    <m/>
    <n v="12852"/>
    <n v="2229617.7500000009"/>
    <s v="Cash"/>
    <m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3"/>
    <n v="585"/>
    <m/>
    <n v="585"/>
    <n v="2230202.7500000009"/>
    <s v="Cash"/>
    <m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3"/>
    <n v="5200"/>
    <m/>
    <n v="5200"/>
    <n v="2235402.7500000009"/>
    <s v="Cash"/>
    <m/>
    <m/>
  </r>
  <r>
    <x v="283"/>
    <n v="12"/>
    <n v="2022"/>
    <x v="385"/>
    <s v="C00000020"/>
    <x v="19"/>
    <s v="RA Talcum Powder (25kg)"/>
    <n v="15"/>
    <s v="Cash"/>
    <x v="0"/>
    <d v="2022-12-09T00:00:00"/>
    <x v="0"/>
    <x v="3"/>
    <n v="937.5"/>
    <m/>
    <n v="937.5"/>
    <n v="2236340.2500000009"/>
    <s v="Cash"/>
    <m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3"/>
    <n v="2000"/>
    <m/>
    <n v="2000"/>
    <n v="2238340.2500000009"/>
    <s v="Cash"/>
    <m/>
    <m/>
  </r>
  <r>
    <x v="283"/>
    <n v="12"/>
    <n v="2022"/>
    <x v="385"/>
    <s v="C00000020"/>
    <x v="19"/>
    <s v="RM MEKP-9 (3.6Kg)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n v="12"/>
    <n v="2022"/>
    <x v="386"/>
    <s v="C00000021"/>
    <x v="21"/>
    <s v="RM Resin 3317AW (220Kg)"/>
    <n v="1"/>
    <s v="Cash"/>
    <x v="0"/>
    <d v="2022-12-13T00:00:00"/>
    <x v="0"/>
    <x v="3"/>
    <n v="1936"/>
    <m/>
    <n v="1936"/>
    <n v="2240729.850000001"/>
    <s v="Cash"/>
    <m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3"/>
    <n v="801"/>
    <m/>
    <n v="801"/>
    <n v="2241530.850000001"/>
    <s v="Cash"/>
    <m/>
    <m/>
  </r>
  <r>
    <x v="284"/>
    <n v="12"/>
    <n v="2022"/>
    <x v="386"/>
    <s v="C00000021"/>
    <x v="21"/>
    <s v="RA Butanox M50 (5kg)"/>
    <n v="1"/>
    <s v="Cash"/>
    <x v="0"/>
    <d v="2022-12-13T00:00:00"/>
    <x v="0"/>
    <x v="3"/>
    <n v="105"/>
    <m/>
    <n v="105"/>
    <n v="2241635.850000001"/>
    <s v="Cash"/>
    <m/>
    <m/>
  </r>
  <r>
    <x v="285"/>
    <n v="12"/>
    <n v="2022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n v="12"/>
    <n v="2022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3"/>
    <n v="16236"/>
    <m/>
    <n v="16236"/>
    <n v="2259934.850000001"/>
    <s v="Cash"/>
    <m/>
    <m/>
  </r>
  <r>
    <x v="286"/>
    <n v="12"/>
    <n v="2022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n v="12"/>
    <n v="2022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n v="12"/>
    <n v="2022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n v="12"/>
    <n v="2022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n v="12"/>
    <n v="2022"/>
    <x v="390"/>
    <s v="C00000022"/>
    <x v="22"/>
    <s v="RM Pgment Paste Riviera Blue B5 (1Kg)"/>
    <n v="1"/>
    <s v="Cash"/>
    <x v="0"/>
    <d v="2022-12-22T00:00:00"/>
    <x v="0"/>
    <x v="3"/>
    <n v="50"/>
    <n v="-50"/>
    <n v="0"/>
    <n v="2294767.350000001"/>
    <s v="Cash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3"/>
    <n v="3784"/>
    <n v="-3784"/>
    <n v="0"/>
    <n v="2298551.350000001"/>
    <s v="Cash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3"/>
    <n v="939.6"/>
    <n v="-827.8"/>
    <n v="111.80000000000007"/>
    <n v="2299490.9500000011"/>
    <s v="Cash"/>
    <s v="Trsf 2/3/23 RM1,500.00(RM827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3"/>
    <n v="312.5"/>
    <m/>
    <n v="312.5"/>
    <n v="2299803.4500000011"/>
    <s v="Cash"/>
    <m/>
    <m/>
  </r>
  <r>
    <x v="288"/>
    <n v="12"/>
    <n v="2022"/>
    <x v="391"/>
    <s v="C00000019"/>
    <x v="18"/>
    <s v="RA Butanox M50"/>
    <n v="2"/>
    <s v="Cash"/>
    <x v="0"/>
    <d v="2022-12-23T00:00:00"/>
    <x v="0"/>
    <x v="3"/>
    <n v="210"/>
    <m/>
    <n v="210"/>
    <n v="2300013.4500000011"/>
    <s v="Cash"/>
    <m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3"/>
    <n v="440"/>
    <m/>
    <n v="440"/>
    <n v="2300453.4500000011"/>
    <s v="Cash"/>
    <m/>
    <m/>
  </r>
  <r>
    <x v="288"/>
    <n v="12"/>
    <n v="2022"/>
    <x v="391"/>
    <s v="C00000019"/>
    <x v="18"/>
    <s v="RE Frekote 770NC (1 Gallon)"/>
    <n v="1"/>
    <s v="Cash"/>
    <x v="0"/>
    <d v="2022-12-23T00:00:00"/>
    <x v="0"/>
    <x v="3"/>
    <n v="450"/>
    <m/>
    <n v="450"/>
    <n v="2300903.4500000011"/>
    <s v="Cash"/>
    <m/>
    <m/>
  </r>
  <r>
    <x v="289"/>
    <n v="12"/>
    <n v="2022"/>
    <x v="392"/>
    <s v="C00000021"/>
    <x v="21"/>
    <s v="RM Resin 3317AW (220Kg)"/>
    <n v="1"/>
    <s v="Cash"/>
    <x v="0"/>
    <d v="2022-12-24T00:00:00"/>
    <x v="0"/>
    <x v="3"/>
    <n v="1936"/>
    <m/>
    <n v="1936"/>
    <n v="2302839.4500000011"/>
    <s v="Cash"/>
    <m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3"/>
    <n v="801"/>
    <m/>
    <n v="801"/>
    <n v="2303640.4500000011"/>
    <s v="Cash"/>
    <m/>
    <m/>
  </r>
  <r>
    <x v="289"/>
    <n v="12"/>
    <n v="2022"/>
    <x v="392"/>
    <s v="C00000021"/>
    <x v="21"/>
    <s v="RA Butanox M50 (5kg)"/>
    <n v="1"/>
    <s v="Cash"/>
    <x v="0"/>
    <d v="2022-12-24T00:00:00"/>
    <x v="0"/>
    <x v="3"/>
    <n v="105"/>
    <m/>
    <n v="105"/>
    <n v="2303745.4500000011"/>
    <s v="Cash"/>
    <m/>
    <m/>
  </r>
  <r>
    <x v="290"/>
    <n v="12"/>
    <n v="2022"/>
    <x v="393"/>
    <s v="C00000010"/>
    <x v="9"/>
    <s v="RM Resin 3338AW (220kg)"/>
    <n v="6"/>
    <s v="T120"/>
    <x v="4"/>
    <d v="2023-04-26T00:00:00"/>
    <x v="10"/>
    <x v="4"/>
    <n v="10032"/>
    <n v="-10032"/>
    <n v="0"/>
    <n v="2313777.4500000011"/>
    <s v="Term"/>
    <s v="Trsf 27/3/23, RM14,227.00"/>
    <m/>
  </r>
  <r>
    <x v="290"/>
    <n v="12"/>
    <n v="2022"/>
    <x v="393"/>
    <s v="C00000010"/>
    <x v="9"/>
    <s v="RA CSM 450 64m(L) 1040mm(W) (30Kg)"/>
    <n v="10"/>
    <s v="T120"/>
    <x v="4"/>
    <d v="2023-04-26T00:00:00"/>
    <x v="10"/>
    <x v="4"/>
    <n v="2250"/>
    <n v="-2250"/>
    <n v="0"/>
    <n v="2316027.4500000011"/>
    <s v="Term"/>
    <s v="Trsf 27/3/23, RM14,227.00"/>
    <m/>
  </r>
  <r>
    <x v="290"/>
    <n v="12"/>
    <n v="2022"/>
    <x v="393"/>
    <s v="C00000010"/>
    <x v="9"/>
    <s v="RA Talcum Powder (25kg)"/>
    <n v="10"/>
    <s v="T120"/>
    <x v="4"/>
    <d v="2023-04-26T00:00:00"/>
    <x v="10"/>
    <x v="4"/>
    <n v="575"/>
    <n v="-575"/>
    <n v="0"/>
    <n v="2316602.4500000011"/>
    <s v="Term"/>
    <s v="Trsf 27/3/23, RM14,227.00"/>
    <m/>
  </r>
  <r>
    <x v="290"/>
    <n v="12"/>
    <n v="2022"/>
    <x v="393"/>
    <s v="C00000010"/>
    <x v="9"/>
    <s v="RA Butanox M50 (5kg)"/>
    <n v="4"/>
    <s v="T120"/>
    <x v="4"/>
    <d v="2023-04-26T00:00:00"/>
    <x v="10"/>
    <x v="4"/>
    <n v="420"/>
    <n v="-420"/>
    <n v="0"/>
    <n v="2317022.4500000011"/>
    <s v="Term"/>
    <s v="Trsf 27/3/23, RM14,227.00"/>
    <m/>
  </r>
  <r>
    <x v="290"/>
    <n v="12"/>
    <n v="2022"/>
    <x v="393"/>
    <s v="C00000010"/>
    <x v="9"/>
    <s v="RM Brush 3&quot; (12Pc)"/>
    <n v="4"/>
    <s v="T120"/>
    <x v="4"/>
    <d v="2023-04-26T00:00:00"/>
    <x v="10"/>
    <x v="4"/>
    <n v="200"/>
    <n v="-200"/>
    <n v="0"/>
    <n v="2317222.4500000011"/>
    <s v="Term"/>
    <s v="Trsf 27/3/23, RM14,227.00"/>
    <m/>
  </r>
  <r>
    <x v="290"/>
    <n v="12"/>
    <n v="2022"/>
    <x v="393"/>
    <s v="C00000010"/>
    <x v="9"/>
    <s v="RN Bosny Wax (12Kg)"/>
    <n v="1"/>
    <s v="T120"/>
    <x v="4"/>
    <d v="2023-04-26T00:00:00"/>
    <x v="10"/>
    <x v="4"/>
    <n v="330"/>
    <n v="-330"/>
    <n v="0"/>
    <n v="2317552.4500000011"/>
    <s v="Term"/>
    <s v="Trsf 27/3/23, RM14,227.00"/>
    <m/>
  </r>
  <r>
    <x v="290"/>
    <n v="12"/>
    <n v="2022"/>
    <x v="393"/>
    <s v="C00000010"/>
    <x v="9"/>
    <s v="RM Fume Silica HJSIL 200(10Kg)"/>
    <n v="1"/>
    <s v="T120"/>
    <x v="4"/>
    <d v="2023-04-26T00:00:00"/>
    <x v="10"/>
    <x v="4"/>
    <n v="420"/>
    <n v="-420"/>
    <n v="0"/>
    <n v="2317972.4500000011"/>
    <s v="Term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3"/>
    <n v="1008"/>
    <n v="-1008"/>
    <n v="0"/>
    <n v="2318980.4500000011"/>
    <s v="Cash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3"/>
    <n v="12628"/>
    <m/>
    <n v="12628"/>
    <n v="2331608.4500000011"/>
    <s v="Cash"/>
    <m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3"/>
    <n v="5040"/>
    <m/>
    <n v="5040"/>
    <n v="2336648.4500000011"/>
    <s v="Cash"/>
    <m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3"/>
    <n v="2340"/>
    <m/>
    <n v="2340"/>
    <n v="2338988.4500000011"/>
    <s v="Cash"/>
    <m/>
    <m/>
  </r>
  <r>
    <x v="292"/>
    <n v="12"/>
    <n v="2022"/>
    <x v="395"/>
    <s v="C00000020"/>
    <x v="19"/>
    <s v="RA Talcum Powder (25Kg)"/>
    <n v="5"/>
    <s v="Cash"/>
    <x v="0"/>
    <d v="2022-12-30T00:00:00"/>
    <x v="0"/>
    <x v="3"/>
    <n v="312.5"/>
    <m/>
    <n v="312.5"/>
    <n v="2339300.9500000011"/>
    <s v="Cash"/>
    <m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3"/>
    <n v="1000"/>
    <m/>
    <n v="1000"/>
    <n v="2340300.9500000011"/>
    <s v="Cash"/>
    <m/>
    <m/>
  </r>
  <r>
    <x v="292"/>
    <n v="12"/>
    <n v="2022"/>
    <x v="395"/>
    <s v="C00000020"/>
    <x v="19"/>
    <s v="RM Butanox M50 (5kg)"/>
    <n v="4"/>
    <s v="Cash"/>
    <x v="0"/>
    <d v="2022-12-30T00:00:00"/>
    <x v="0"/>
    <x v="3"/>
    <n v="420"/>
    <m/>
    <n v="420"/>
    <n v="2340720.9500000011"/>
    <s v="Cash"/>
    <m/>
    <m/>
  </r>
  <r>
    <x v="293"/>
    <n v="1"/>
    <n v="2023"/>
    <x v="396"/>
    <s v="C00000020"/>
    <x v="19"/>
    <s v="RM Resin 3338AW (220kg)"/>
    <n v="10"/>
    <s v="Cash"/>
    <x v="0"/>
    <d v="2023-01-05T00:00:00"/>
    <x v="7"/>
    <x v="4"/>
    <n v="17380"/>
    <m/>
    <n v="17380"/>
    <n v="2358100.9500000011"/>
    <s v="Cash"/>
    <m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4"/>
    <n v="7020"/>
    <m/>
    <n v="7020"/>
    <n v="2365120.9500000011"/>
    <s v="Cash"/>
    <m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4"/>
    <n v="4095"/>
    <m/>
    <n v="4095"/>
    <n v="2369215.9500000011"/>
    <s v="Cash"/>
    <m/>
    <m/>
  </r>
  <r>
    <x v="293"/>
    <n v="1"/>
    <n v="2023"/>
    <x v="396"/>
    <s v="C00000020"/>
    <x v="19"/>
    <s v="RA Talcum Powder (25Kg)"/>
    <n v="10"/>
    <s v="Cash"/>
    <x v="0"/>
    <d v="2023-01-05T00:00:00"/>
    <x v="7"/>
    <x v="4"/>
    <n v="625"/>
    <m/>
    <n v="625"/>
    <n v="2369840.9500000011"/>
    <s v="Cash"/>
    <m/>
    <m/>
  </r>
  <r>
    <x v="293"/>
    <n v="1"/>
    <n v="2023"/>
    <x v="396"/>
    <s v="C00000020"/>
    <x v="19"/>
    <s v="RJ Mepoxe (5kg)"/>
    <n v="4"/>
    <s v="Cash"/>
    <x v="0"/>
    <d v="2023-01-05T00:00:00"/>
    <x v="7"/>
    <x v="4"/>
    <n v="380"/>
    <m/>
    <n v="380"/>
    <n v="2370220.9500000011"/>
    <s v="Cash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4"/>
    <n v="2000"/>
    <m/>
    <n v="2000"/>
    <n v="2372220.9500000011"/>
    <s v="Cash"/>
    <m/>
    <m/>
  </r>
  <r>
    <x v="294"/>
    <n v="1"/>
    <n v="2023"/>
    <x v="397"/>
    <s v="C00000023"/>
    <x v="23"/>
    <s v="RM Resin 3317AW (220Kg)"/>
    <n v="2"/>
    <s v="Cash"/>
    <x v="0"/>
    <d v="2023-01-06T00:00:00"/>
    <x v="7"/>
    <x v="4"/>
    <n v="3476"/>
    <n v="-3476"/>
    <n v="0"/>
    <n v="2375696.9500000011"/>
    <s v="Cash"/>
    <s v="Trsf 6/1/23 RM3,190.50,  Trsf 16/1/23 RM3,190.00"/>
    <m/>
  </r>
  <r>
    <x v="294"/>
    <n v="1"/>
    <n v="2023"/>
    <x v="397"/>
    <s v="C00000023"/>
    <x v="23"/>
    <s v="RM CSM 450 64m(L) 1040mm(W) (30Kg)"/>
    <n v="8"/>
    <s v="Cash"/>
    <x v="0"/>
    <d v="2023-01-06T00:00:00"/>
    <x v="7"/>
    <x v="4"/>
    <n v="1872"/>
    <n v="-1872"/>
    <n v="0"/>
    <n v="2377568.9500000011"/>
    <s v="Cash"/>
    <s v="Trsf 6/1/23 RM3,190.50,  Trsf 16/1/23 RM3,190.00"/>
    <m/>
  </r>
  <r>
    <x v="294"/>
    <n v="1"/>
    <n v="2023"/>
    <x v="397"/>
    <s v="C00000023"/>
    <x v="23"/>
    <s v="RJ Mepoxe (5kg)"/>
    <n v="6"/>
    <s v="Cash"/>
    <x v="0"/>
    <d v="2023-01-06T00:00:00"/>
    <x v="7"/>
    <x v="4"/>
    <n v="570"/>
    <n v="-570"/>
    <n v="0"/>
    <n v="2378138.9500000011"/>
    <s v="Cash"/>
    <s v="Trsf 6/1/23 RM3,190.50,  Trsf 16/1/23 RM3,190.00"/>
    <m/>
  </r>
  <r>
    <x v="294"/>
    <n v="1"/>
    <n v="2023"/>
    <x v="397"/>
    <s v="C00000023"/>
    <x v="23"/>
    <s v="RM Talcum Powder (25Kg)"/>
    <n v="1"/>
    <s v="Cash"/>
    <x v="0"/>
    <d v="2023-01-06T00:00:00"/>
    <x v="7"/>
    <x v="4"/>
    <n v="62.5"/>
    <n v="-62.5"/>
    <n v="0"/>
    <n v="2378201.4500000011"/>
    <s v="Cash"/>
    <s v="Trsf 6/1/23 RM3,190.50,  Trsf 16/1/23 RM3,190.00"/>
    <m/>
  </r>
  <r>
    <x v="294"/>
    <n v="1"/>
    <n v="2023"/>
    <x v="397"/>
    <s v="C00000023"/>
    <x v="23"/>
    <s v="RM Pigment Paste Smooth Cream M19 (5Kg)"/>
    <n v="2"/>
    <s v="Cash"/>
    <x v="0"/>
    <d v="2023-01-06T00:00:00"/>
    <x v="7"/>
    <x v="4"/>
    <n v="400"/>
    <n v="-400"/>
    <n v="0"/>
    <n v="2378601.4500000011"/>
    <s v="Cash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4"/>
    <n v="5214"/>
    <m/>
    <n v="5214"/>
    <n v="2383815.4500000011"/>
    <s v="Cash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4"/>
    <n v="2340"/>
    <m/>
    <n v="2340"/>
    <n v="2386155.4500000011"/>
    <s v="Cash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4"/>
    <n v="1092"/>
    <m/>
    <n v="1092"/>
    <n v="2387247.4500000011"/>
    <s v="Cash"/>
    <m/>
    <m/>
  </r>
  <r>
    <x v="295"/>
    <n v="1"/>
    <n v="2023"/>
    <x v="398"/>
    <s v="C00000020"/>
    <x v="19"/>
    <s v="RJ Mepoxe (5kg)"/>
    <n v="4"/>
    <s v="Cash"/>
    <x v="0"/>
    <d v="2023-01-07T00:00:00"/>
    <x v="7"/>
    <x v="4"/>
    <n v="380"/>
    <m/>
    <n v="380"/>
    <n v="2387627.4500000011"/>
    <s v="Cash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4"/>
    <n v="187.5"/>
    <m/>
    <n v="187.5"/>
    <n v="2387814.9500000011"/>
    <s v="Cash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4"/>
    <n v="1870"/>
    <m/>
    <n v="1870"/>
    <n v="2389684.9500000011"/>
    <s v="Cash"/>
    <m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4"/>
    <n v="510"/>
    <m/>
    <n v="510"/>
    <n v="2390194.9500000011"/>
    <s v="Cash"/>
    <m/>
    <m/>
  </r>
  <r>
    <x v="296"/>
    <n v="1"/>
    <n v="2023"/>
    <x v="399"/>
    <s v="C00000021"/>
    <x v="21"/>
    <s v="RA Butanox M50 (5kg)"/>
    <n v="1"/>
    <s v="Cash"/>
    <x v="0"/>
    <d v="2023-01-09T00:00:00"/>
    <x v="7"/>
    <x v="4"/>
    <n v="105"/>
    <m/>
    <n v="105"/>
    <n v="2390299.9500000011"/>
    <s v="Cash"/>
    <m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4"/>
    <n v="576"/>
    <m/>
    <n v="576"/>
    <n v="2390875.9500000011"/>
    <s v="Cash"/>
    <m/>
    <m/>
  </r>
  <r>
    <x v="296"/>
    <n v="1"/>
    <n v="2023"/>
    <x v="399"/>
    <s v="C00000021"/>
    <x v="21"/>
    <s v="RM Talcum Powder (25Kg)"/>
    <n v="5"/>
    <s v="Cash"/>
    <x v="0"/>
    <d v="2023-01-09T00:00:00"/>
    <x v="7"/>
    <x v="4"/>
    <n v="312.5"/>
    <m/>
    <n v="312.5"/>
    <n v="2391188.4500000011"/>
    <s v="Cash"/>
    <m/>
    <m/>
  </r>
  <r>
    <x v="296"/>
    <n v="1"/>
    <n v="2023"/>
    <x v="400"/>
    <s v="C00000023"/>
    <x v="23"/>
    <s v="RM Resin 3317AW (220Kg)"/>
    <n v="1"/>
    <s v="Cash"/>
    <x v="0"/>
    <d v="2023-01-09T00:00:00"/>
    <x v="7"/>
    <x v="4"/>
    <n v="1738"/>
    <n v="-1738"/>
    <n v="0"/>
    <n v="2392926.4500000011"/>
    <s v="Cash"/>
    <s v="Trsf 9/1/23 RM2,936.50"/>
    <m/>
  </r>
  <r>
    <x v="296"/>
    <n v="1"/>
    <n v="2023"/>
    <x v="400"/>
    <s v="C00000023"/>
    <x v="23"/>
    <s v="RA CSM 450 64m(L) 1040mm(W) (30Kg)"/>
    <n v="4"/>
    <s v="Cash"/>
    <x v="0"/>
    <d v="2023-01-09T00:00:00"/>
    <x v="7"/>
    <x v="4"/>
    <n v="936"/>
    <n v="-936"/>
    <n v="0"/>
    <n v="2393862.4500000011"/>
    <s v="Cash"/>
    <s v="Trsf 9/1/23 RM2,936.50"/>
    <m/>
  </r>
  <r>
    <x v="296"/>
    <n v="1"/>
    <n v="2023"/>
    <x v="400"/>
    <s v="C00000023"/>
    <x v="23"/>
    <s v="RM Talcum Powder (25Kg)"/>
    <n v="1"/>
    <s v="Cash"/>
    <x v="0"/>
    <d v="2023-01-09T00:00:00"/>
    <x v="7"/>
    <x v="4"/>
    <n v="62.5"/>
    <n v="-62.5"/>
    <n v="0"/>
    <n v="2393924.9500000011"/>
    <s v="Cash"/>
    <s v="Trsf 9/1/23 RM2,936.50"/>
    <m/>
  </r>
  <r>
    <x v="296"/>
    <n v="1"/>
    <n v="2023"/>
    <x v="400"/>
    <s v="C00000023"/>
    <x v="23"/>
    <s v="RM Pigment Paste Smooth Cream M19 (5Kg)"/>
    <n v="1"/>
    <s v="Cash"/>
    <x v="0"/>
    <d v="2023-01-09T00:00:00"/>
    <x v="7"/>
    <x v="4"/>
    <n v="200"/>
    <n v="-200"/>
    <n v="0"/>
    <n v="2394124.9500000011"/>
    <s v="Cash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4"/>
    <n v="800"/>
    <m/>
    <n v="800"/>
    <n v="2394924.9500000011"/>
    <s v="Cash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4"/>
    <n v="1804"/>
    <n v="-1804"/>
    <n v="0"/>
    <n v="2396728.9500000011"/>
    <s v="Cash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4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4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4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4"/>
    <n v="62.5"/>
    <n v="-62.5"/>
    <n v="0"/>
    <n v="2398861.4500000011"/>
    <s v="Cash"/>
    <s v="Cash 13/1/23 RM2,132.50"/>
    <m/>
  </r>
  <r>
    <x v="297"/>
    <n v="1"/>
    <n v="2023"/>
    <x v="404"/>
    <s v="C00000023"/>
    <x v="23"/>
    <s v="RA Resin 3338W (220kg)"/>
    <n v="1"/>
    <s v="Cash"/>
    <x v="0"/>
    <d v="2023-01-11T00:00:00"/>
    <x v="7"/>
    <x v="4"/>
    <n v="1738"/>
    <n v="-1738"/>
    <n v="0"/>
    <n v="2400599.4500000011"/>
    <s v="Cash"/>
    <s v="Trsf 11/1/23 RM2,440.00"/>
    <m/>
  </r>
  <r>
    <x v="297"/>
    <n v="1"/>
    <n v="2023"/>
    <x v="404"/>
    <s v="C00000023"/>
    <x v="23"/>
    <s v="RA CSM 450 64m(L) 1040mm(W) (30Kg)"/>
    <n v="3"/>
    <s v="Cash"/>
    <x v="0"/>
    <d v="2023-01-11T00:00:00"/>
    <x v="7"/>
    <x v="4"/>
    <n v="702"/>
    <n v="-702"/>
    <n v="0"/>
    <n v="2401301.4500000011"/>
    <s v="Cash"/>
    <s v="Trsf 11/1/23 RM2,440.00"/>
    <m/>
  </r>
  <r>
    <x v="298"/>
    <n v="1"/>
    <n v="2023"/>
    <x v="405"/>
    <s v="C00000010"/>
    <x v="9"/>
    <s v="RA Resin 3338W (220kg)"/>
    <n v="6"/>
    <s v="T120"/>
    <x v="4"/>
    <d v="2023-05-12T00:00:00"/>
    <x v="11"/>
    <x v="4"/>
    <n v="9768"/>
    <n v="-179.4"/>
    <n v="9588.6"/>
    <n v="2411069.4500000011"/>
    <s v="Cash"/>
    <m/>
    <m/>
  </r>
  <r>
    <x v="298"/>
    <n v="1"/>
    <n v="2023"/>
    <x v="405"/>
    <s v="C00000010"/>
    <x v="9"/>
    <s v="RA CSM 450 64m(L) 1040mm(W) (30Kg)"/>
    <n v="10"/>
    <s v="T120"/>
    <x v="4"/>
    <d v="2023-05-12T00:00:00"/>
    <x v="11"/>
    <x v="4"/>
    <n v="2070"/>
    <m/>
    <n v="2070"/>
    <n v="2413139.4500000011"/>
    <s v="Cash"/>
    <m/>
    <m/>
  </r>
  <r>
    <x v="298"/>
    <n v="1"/>
    <n v="2023"/>
    <x v="405"/>
    <s v="C00000010"/>
    <x v="9"/>
    <s v="RM Talcum Powder (25kg)"/>
    <n v="10"/>
    <s v="T120"/>
    <x v="4"/>
    <d v="2023-05-12T00:00:00"/>
    <x v="11"/>
    <x v="4"/>
    <n v="575"/>
    <m/>
    <n v="575"/>
    <n v="2413714.4500000011"/>
    <s v="Cash"/>
    <m/>
    <m/>
  </r>
  <r>
    <x v="298"/>
    <n v="1"/>
    <n v="2023"/>
    <x v="405"/>
    <s v="C00000010"/>
    <x v="9"/>
    <s v="RA Butanox M50 (5kg)"/>
    <n v="8"/>
    <s v="T120"/>
    <x v="4"/>
    <d v="2023-05-12T00:00:00"/>
    <x v="11"/>
    <x v="4"/>
    <n v="840"/>
    <m/>
    <n v="840"/>
    <n v="2414554.4500000011"/>
    <s v="Cash"/>
    <m/>
    <m/>
  </r>
  <r>
    <x v="298"/>
    <n v="1"/>
    <n v="2023"/>
    <x v="405"/>
    <s v="C00000010"/>
    <x v="9"/>
    <s v="RM Brush 3&quot; (12Pc)"/>
    <n v="4"/>
    <s v="T120"/>
    <x v="4"/>
    <d v="2023-05-12T00:00:00"/>
    <x v="11"/>
    <x v="4"/>
    <n v="200"/>
    <m/>
    <n v="200"/>
    <n v="2414754.4500000011"/>
    <s v="Cash"/>
    <m/>
    <m/>
  </r>
  <r>
    <x v="298"/>
    <n v="1"/>
    <n v="2023"/>
    <x v="405"/>
    <s v="C00000010"/>
    <x v="9"/>
    <s v="RH Bosny Wax (15Kg)"/>
    <n v="1"/>
    <s v="T120"/>
    <x v="4"/>
    <d v="2023-05-12T00:00:00"/>
    <x v="11"/>
    <x v="4"/>
    <n v="395"/>
    <m/>
    <n v="395"/>
    <n v="2415149.4500000011"/>
    <s v="Cash"/>
    <m/>
    <m/>
  </r>
  <r>
    <x v="298"/>
    <n v="1"/>
    <n v="2023"/>
    <x v="405"/>
    <s v="C00000010"/>
    <x v="9"/>
    <s v="RM Fume Silica HJSIL 200(10Kg)"/>
    <n v="1"/>
    <s v="T120"/>
    <x v="4"/>
    <d v="2023-05-12T00:00:00"/>
    <x v="11"/>
    <x v="4"/>
    <n v="420"/>
    <m/>
    <n v="420"/>
    <n v="2415569.4500000011"/>
    <s v="Cash"/>
    <m/>
    <m/>
  </r>
  <r>
    <x v="298"/>
    <n v="1"/>
    <n v="2023"/>
    <x v="406"/>
    <s v="C00000020"/>
    <x v="19"/>
    <s v="RA Resin 3338W (220kg)"/>
    <n v="5"/>
    <s v="Cash"/>
    <x v="0"/>
    <d v="2023-01-12T00:00:00"/>
    <x v="7"/>
    <x v="4"/>
    <n v="8690"/>
    <m/>
    <n v="8690"/>
    <n v="2424259.4500000011"/>
    <s v="Cash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4"/>
    <n v="3510"/>
    <m/>
    <n v="3510"/>
    <n v="2427769.4500000011"/>
    <s v="Cash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4"/>
    <n v="1638"/>
    <m/>
    <n v="1638"/>
    <n v="2429407.4500000011"/>
    <s v="Cash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4"/>
    <n v="1000"/>
    <m/>
    <n v="1000"/>
    <n v="2430407.4500000011"/>
    <s v="Cash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4"/>
    <n v="312.5"/>
    <m/>
    <n v="312.5"/>
    <n v="2430719.9500000011"/>
    <s v="Cash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4"/>
    <n v="420"/>
    <m/>
    <n v="420"/>
    <n v="2431139.9500000011"/>
    <s v="Cash"/>
    <m/>
    <m/>
  </r>
  <r>
    <x v="298"/>
    <n v="1"/>
    <n v="2023"/>
    <x v="407"/>
    <s v="C00000022"/>
    <x v="22"/>
    <s v="RM Gelcoat GPH (20Kg)"/>
    <n v="1"/>
    <s v="Cash"/>
    <x v="0"/>
    <d v="2023-01-12T00:00:00"/>
    <x v="7"/>
    <x v="4"/>
    <n v="256"/>
    <n v="-256"/>
    <n v="0"/>
    <n v="2431395.9500000011"/>
    <s v="Cash"/>
    <s v="Trsf 28/2/23 RM2,500.00(RM256.00)"/>
    <m/>
  </r>
  <r>
    <x v="299"/>
    <n v="1"/>
    <n v="2023"/>
    <x v="408"/>
    <s v="C00000023"/>
    <x v="23"/>
    <s v="RA Resin 3338W (220kg)"/>
    <n v="1"/>
    <s v="Cash"/>
    <x v="0"/>
    <d v="2023-01-13T00:00:00"/>
    <x v="7"/>
    <x v="4"/>
    <n v="1738"/>
    <n v="-1738"/>
    <n v="0"/>
    <n v="2433133.9500000011"/>
    <s v="Cash"/>
    <s v="Trsf 13/1/23 RM1,800.50"/>
    <m/>
  </r>
  <r>
    <x v="299"/>
    <n v="1"/>
    <n v="2023"/>
    <x v="408"/>
    <s v="C00000023"/>
    <x v="23"/>
    <s v="RM Talcum Powder (25Kg)"/>
    <n v="1"/>
    <s v="Cash"/>
    <x v="0"/>
    <d v="2023-01-13T00:00:00"/>
    <x v="7"/>
    <x v="4"/>
    <n v="62.5"/>
    <n v="-62.5"/>
    <n v="0"/>
    <n v="2433196.4500000011"/>
    <s v="Cash"/>
    <s v="Trsf 13/1/23 RM1,800.50"/>
    <m/>
  </r>
  <r>
    <x v="300"/>
    <n v="1"/>
    <n v="2023"/>
    <x v="409"/>
    <s v="C00000029"/>
    <x v="29"/>
    <s v="RA Talcum Powder (25kg)"/>
    <n v="4"/>
    <s v="Cash"/>
    <x v="0"/>
    <d v="2023-01-14T00:00:00"/>
    <x v="7"/>
    <x v="4"/>
    <n v="250"/>
    <n v="-250"/>
    <n v="0"/>
    <n v="2433446.4500000011"/>
    <s v="Cash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4"/>
    <n v="8690"/>
    <m/>
    <n v="8690"/>
    <n v="2442136.4500000011"/>
    <s v="Cash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4"/>
    <n v="3510"/>
    <m/>
    <n v="3510"/>
    <n v="2445646.4500000011"/>
    <s v="Cash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4"/>
    <n v="1638"/>
    <m/>
    <n v="1638"/>
    <n v="2447284.4500000011"/>
    <s v="Cash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4"/>
    <n v="312.5"/>
    <m/>
    <n v="312.5"/>
    <n v="2447596.9500000011"/>
    <s v="Cash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4"/>
    <n v="1936"/>
    <m/>
    <n v="1936"/>
    <n v="2449532.9500000011"/>
    <s v="Cash"/>
    <m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4"/>
    <n v="801"/>
    <m/>
    <n v="801"/>
    <n v="2450333.9500000011"/>
    <s v="Cash"/>
    <m/>
    <m/>
  </r>
  <r>
    <x v="301"/>
    <n v="1"/>
    <n v="2023"/>
    <x v="411"/>
    <s v="C00000021"/>
    <x v="21"/>
    <s v="RJ Mepoxe (5kg)"/>
    <n v="1"/>
    <s v="Cash"/>
    <x v="0"/>
    <d v="2023-01-16T00:00:00"/>
    <x v="7"/>
    <x v="4"/>
    <n v="95"/>
    <m/>
    <n v="95"/>
    <n v="2450428.9500000011"/>
    <s v="Cash"/>
    <m/>
    <m/>
  </r>
  <r>
    <x v="302"/>
    <n v="1"/>
    <n v="2023"/>
    <x v="412"/>
    <s v="C00000022"/>
    <x v="22"/>
    <s v="RA Nor 3338W (220Kg)"/>
    <n v="1"/>
    <s v="Cash"/>
    <x v="0"/>
    <d v="2023-01-18T00:00:00"/>
    <x v="7"/>
    <x v="4"/>
    <n v="1936"/>
    <n v="-1936"/>
    <n v="0"/>
    <n v="2452364.9500000011"/>
    <s v="Cash"/>
    <s v="Trsf 28/2/23 RM2,500.00(RM1,720.00),  Trsf 29/3/23 RM1,500.00(RM216.00)"/>
    <m/>
  </r>
  <r>
    <x v="302"/>
    <n v="1"/>
    <n v="2023"/>
    <x v="413"/>
    <s v="C00000010"/>
    <x v="9"/>
    <s v="RA Resin 3338W (220kg)"/>
    <n v="8"/>
    <s v="T120"/>
    <x v="4"/>
    <d v="2023-05-18T00:00:00"/>
    <x v="11"/>
    <x v="4"/>
    <n v="13024"/>
    <m/>
    <n v="13024"/>
    <n v="2465388.9500000011"/>
    <s v="Cash"/>
    <m/>
    <m/>
  </r>
  <r>
    <x v="302"/>
    <n v="1"/>
    <n v="2023"/>
    <x v="413"/>
    <s v="C00000010"/>
    <x v="9"/>
    <s v="RA CSM 450 64m(L) 1040mm(W) (30Kg)"/>
    <n v="10"/>
    <s v="T120"/>
    <x v="4"/>
    <d v="2023-05-18T00:00:00"/>
    <x v="11"/>
    <x v="4"/>
    <n v="2070"/>
    <m/>
    <n v="2070"/>
    <n v="2467458.9500000011"/>
    <s v="Cash"/>
    <m/>
    <m/>
  </r>
  <r>
    <x v="302"/>
    <n v="1"/>
    <n v="2023"/>
    <x v="413"/>
    <s v="C00000010"/>
    <x v="9"/>
    <s v="RM Talcum Powder (25kg)"/>
    <n v="10"/>
    <s v="T120"/>
    <x v="4"/>
    <d v="2023-05-18T00:00:00"/>
    <x v="11"/>
    <x v="4"/>
    <n v="575"/>
    <m/>
    <n v="575"/>
    <n v="2468033.9500000011"/>
    <s v="Cash"/>
    <m/>
    <m/>
  </r>
  <r>
    <x v="302"/>
    <n v="1"/>
    <n v="2023"/>
    <x v="413"/>
    <s v="C00000010"/>
    <x v="9"/>
    <s v="RA Butanox M50 (5kg)"/>
    <n v="8"/>
    <s v="T120"/>
    <x v="4"/>
    <d v="2023-05-18T00:00:00"/>
    <x v="11"/>
    <x v="4"/>
    <n v="840"/>
    <m/>
    <n v="840"/>
    <n v="2468873.9500000011"/>
    <s v="Cash"/>
    <m/>
    <m/>
  </r>
  <r>
    <x v="302"/>
    <n v="1"/>
    <n v="2023"/>
    <x v="413"/>
    <s v="C00000010"/>
    <x v="9"/>
    <s v="RM Brush 3&quot; (12Pc)"/>
    <n v="4"/>
    <s v="T120"/>
    <x v="4"/>
    <d v="2023-05-18T00:00:00"/>
    <x v="11"/>
    <x v="4"/>
    <n v="200"/>
    <m/>
    <n v="200"/>
    <n v="2469073.9500000011"/>
    <s v="Cash"/>
    <m/>
    <m/>
  </r>
  <r>
    <x v="302"/>
    <n v="1"/>
    <n v="2023"/>
    <x v="413"/>
    <s v="C00000010"/>
    <x v="9"/>
    <s v="RM Fume Silica HJSIL 200(10Kg)"/>
    <n v="1"/>
    <s v="T120"/>
    <x v="4"/>
    <d v="2023-05-18T00:00:00"/>
    <x v="11"/>
    <x v="4"/>
    <n v="420"/>
    <m/>
    <n v="420"/>
    <n v="2469493.9500000011"/>
    <s v="Cash"/>
    <m/>
    <m/>
  </r>
  <r>
    <x v="303"/>
    <n v="1"/>
    <n v="2023"/>
    <x v="414"/>
    <s v="C00000020"/>
    <x v="19"/>
    <s v="RA Nor 3338W (220Kg)"/>
    <n v="5"/>
    <s v="Cash"/>
    <x v="0"/>
    <d v="2023-01-19T00:00:00"/>
    <x v="7"/>
    <x v="4"/>
    <n v="8690"/>
    <m/>
    <n v="8690"/>
    <n v="2478183.9500000011"/>
    <s v="Cash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4"/>
    <n v="3510"/>
    <m/>
    <n v="3510"/>
    <n v="2481693.9500000011"/>
    <s v="Cash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4"/>
    <n v="1365"/>
    <m/>
    <n v="1365"/>
    <n v="2483058.9500000011"/>
    <s v="Cash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4"/>
    <n v="1000"/>
    <m/>
    <n v="1000"/>
    <n v="2484058.9500000011"/>
    <s v="Cash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4"/>
    <n v="3476"/>
    <m/>
    <n v="3476"/>
    <n v="2487534.9500000011"/>
    <s v="Cash"/>
    <m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4"/>
    <n v="1263.5999999999999"/>
    <m/>
    <n v="1263.5999999999999"/>
    <n v="2488798.5500000012"/>
    <s v="Cash"/>
    <m/>
    <m/>
  </r>
  <r>
    <x v="304"/>
    <n v="1"/>
    <n v="2023"/>
    <x v="415"/>
    <s v="C00000019"/>
    <x v="18"/>
    <s v="RA Talcum Powder (25kg)"/>
    <n v="5"/>
    <s v="Cash"/>
    <x v="0"/>
    <d v="2023-01-20T00:00:00"/>
    <x v="7"/>
    <x v="4"/>
    <n v="312.5"/>
    <m/>
    <n v="312.5"/>
    <n v="2489111.0500000012"/>
    <s v="Cash"/>
    <m/>
    <m/>
  </r>
  <r>
    <x v="304"/>
    <n v="1"/>
    <n v="2023"/>
    <x v="415"/>
    <s v="C00000019"/>
    <x v="18"/>
    <s v="RA Butanox M50"/>
    <n v="2"/>
    <s v="Cash"/>
    <x v="0"/>
    <d v="2023-01-20T00:00:00"/>
    <x v="7"/>
    <x v="4"/>
    <n v="210"/>
    <m/>
    <n v="210"/>
    <n v="2489321.0500000012"/>
    <s v="Cash"/>
    <m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4"/>
    <n v="440"/>
    <m/>
    <n v="440"/>
    <n v="2489761.0500000012"/>
    <s v="Cash"/>
    <m/>
    <m/>
  </r>
  <r>
    <x v="304"/>
    <n v="1"/>
    <n v="2023"/>
    <x v="415"/>
    <s v="C00000019"/>
    <x v="18"/>
    <s v="RE Frekote 770NC (1 Gallon)"/>
    <n v="1"/>
    <s v="Cash"/>
    <x v="0"/>
    <d v="2023-01-20T00:00:00"/>
    <x v="7"/>
    <x v="4"/>
    <n v="450"/>
    <m/>
    <n v="450"/>
    <n v="2490211.0500000012"/>
    <s v="Cash"/>
    <m/>
    <m/>
  </r>
  <r>
    <x v="305"/>
    <n v="1"/>
    <n v="2023"/>
    <x v="416"/>
    <s v="C00000009"/>
    <x v="8"/>
    <s v="RA Nor 3338W (220Kg)"/>
    <n v="2"/>
    <s v="T60"/>
    <x v="3"/>
    <d v="2023-03-28T00:00:00"/>
    <x v="9"/>
    <x v="4"/>
    <n v="3256"/>
    <m/>
    <n v="3256"/>
    <n v="2493467.0500000012"/>
    <s v="Cash"/>
    <m/>
    <m/>
  </r>
  <r>
    <x v="305"/>
    <n v="1"/>
    <n v="2023"/>
    <x v="416"/>
    <s v="C00000009"/>
    <x v="8"/>
    <s v="RM Nor 3338NW (220Kg)"/>
    <n v="1"/>
    <s v="T60"/>
    <x v="3"/>
    <d v="2023-03-28T00:00:00"/>
    <x v="9"/>
    <x v="4"/>
    <n v="1628"/>
    <m/>
    <n v="1628"/>
    <n v="2495095.0500000012"/>
    <s v="Cash"/>
    <m/>
    <m/>
  </r>
  <r>
    <x v="305"/>
    <n v="1"/>
    <n v="2023"/>
    <x v="416"/>
    <s v="C00000009"/>
    <x v="8"/>
    <s v="RM Gelcoat GPH (20kg)"/>
    <n v="3"/>
    <s v="T60"/>
    <x v="3"/>
    <d v="2023-03-28T00:00:00"/>
    <x v="9"/>
    <x v="4"/>
    <n v="732"/>
    <m/>
    <n v="732"/>
    <n v="2495827.0500000012"/>
    <s v="Cash"/>
    <m/>
    <m/>
  </r>
  <r>
    <x v="305"/>
    <n v="1"/>
    <n v="2023"/>
    <x v="417"/>
    <s v="C00000034"/>
    <x v="34"/>
    <s v="RA Nor 3338NonWax (220Kg)"/>
    <n v="1"/>
    <s v="Cash"/>
    <x v="0"/>
    <d v="2023-01-27T00:00:00"/>
    <x v="7"/>
    <x v="4"/>
    <n v="1738"/>
    <n v="-1738"/>
    <n v="0"/>
    <n v="2497565.0500000012"/>
    <s v="Cash"/>
    <s v="Trsf 27/1/23 RM2,917.80"/>
    <m/>
  </r>
  <r>
    <x v="305"/>
    <n v="1"/>
    <n v="2023"/>
    <x v="417"/>
    <s v="C00000034"/>
    <x v="34"/>
    <s v="RM CSM 450 64m(L) 1040mm(W) (30Kg)"/>
    <n v="2"/>
    <s v="Cash"/>
    <x v="0"/>
    <d v="2023-01-27T00:00:00"/>
    <x v="7"/>
    <x v="4"/>
    <n v="438"/>
    <n v="-438"/>
    <n v="0"/>
    <n v="2498003.0500000012"/>
    <s v="Cash"/>
    <s v="Trsf 27/1/23 RM2,917.80"/>
    <m/>
  </r>
  <r>
    <x v="305"/>
    <n v="1"/>
    <n v="2023"/>
    <x v="417"/>
    <s v="C00000034"/>
    <x v="34"/>
    <s v="RA CSM 300 64m(L) 1040mm(W) (30Kg)"/>
    <n v="1"/>
    <s v="Cash"/>
    <x v="0"/>
    <d v="2023-01-27T00:00:00"/>
    <x v="7"/>
    <x v="4"/>
    <n v="219"/>
    <n v="-219"/>
    <n v="0"/>
    <n v="2498222.0500000012"/>
    <s v="Cash"/>
    <s v="Trsf 27/1/23 RM2,917.80"/>
    <m/>
  </r>
  <r>
    <x v="305"/>
    <n v="1"/>
    <n v="2023"/>
    <x v="417"/>
    <s v="C00000034"/>
    <x v="34"/>
    <s v="RJ Woven Roving E-600gm 1000mm (42Kg) (offer price)*"/>
    <n v="2"/>
    <s v="Cash"/>
    <x v="0"/>
    <d v="2023-01-27T00:00:00"/>
    <x v="7"/>
    <x v="4"/>
    <n v="394.8"/>
    <n v="-394.8"/>
    <n v="0"/>
    <n v="2498616.850000001"/>
    <s v="Cash"/>
    <s v="Trsf 27/1/23 RM2,917.80"/>
    <m/>
  </r>
  <r>
    <x v="305"/>
    <n v="1"/>
    <n v="2023"/>
    <x v="417"/>
    <s v="C00000034"/>
    <x v="34"/>
    <s v="RM Pigment Pearl Grey (2Kg)"/>
    <n v="1"/>
    <s v="Cash"/>
    <x v="0"/>
    <d v="2023-01-27T00:00:00"/>
    <x v="7"/>
    <x v="4"/>
    <n v="64"/>
    <n v="-64"/>
    <n v="0"/>
    <n v="2498680.850000001"/>
    <s v="Cash"/>
    <s v="Trsf 27/1/23 RM2,917.80"/>
    <m/>
  </r>
  <r>
    <x v="305"/>
    <n v="1"/>
    <n v="2023"/>
    <x v="417"/>
    <s v="C00000034"/>
    <x v="34"/>
    <s v="RM Pigment Light Grey (2Kg)"/>
    <n v="1"/>
    <s v="Cash"/>
    <x v="0"/>
    <d v="2023-01-27T00:00:00"/>
    <x v="7"/>
    <x v="4"/>
    <n v="64"/>
    <n v="-64"/>
    <n v="0"/>
    <n v="2498744.850000001"/>
    <s v="Cash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4"/>
    <n v="8690"/>
    <m/>
    <n v="8690"/>
    <n v="2507434.850000001"/>
    <s v="Cash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4"/>
    <n v="702"/>
    <m/>
    <n v="702"/>
    <n v="2508136.850000001"/>
    <s v="Cash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4"/>
    <n v="1684.8"/>
    <m/>
    <n v="1684.8"/>
    <n v="2509821.6500000008"/>
    <s v="Cash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4"/>
    <n v="1911"/>
    <m/>
    <n v="1911"/>
    <n v="2511732.6500000008"/>
    <s v="Cash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4"/>
    <n v="1000"/>
    <m/>
    <n v="1000"/>
    <n v="2512732.6500000008"/>
    <s v="Cash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4"/>
    <n v="250"/>
    <m/>
    <n v="250"/>
    <n v="2512982.6500000008"/>
    <s v="Cash"/>
    <m/>
    <m/>
  </r>
  <r>
    <x v="306"/>
    <n v="1"/>
    <n v="2023"/>
    <x v="418"/>
    <s v="C00000020"/>
    <x v="19"/>
    <s v="RJ Mepoxe (5kg)"/>
    <n v="4"/>
    <s v="Cash"/>
    <x v="0"/>
    <d v="2023-01-30T00:00:00"/>
    <x v="7"/>
    <x v="4"/>
    <n v="380"/>
    <m/>
    <n v="380"/>
    <n v="2513362.6500000008"/>
    <s v="Cash"/>
    <m/>
    <m/>
  </r>
  <r>
    <x v="306"/>
    <n v="1"/>
    <n v="2023"/>
    <x v="419"/>
    <s v="C00000022"/>
    <x v="22"/>
    <s v="RA CSM 300 64m(L) x 1040mm(W) (30Kg) "/>
    <n v="2"/>
    <s v="Cash"/>
    <x v="0"/>
    <d v="2023-01-30T00:00:00"/>
    <x v="7"/>
    <x v="4"/>
    <n v="570"/>
    <n v="-570"/>
    <n v="0"/>
    <n v="2513932.6500000008"/>
    <s v="Cash"/>
    <s v="Trsf 29/3/23 RM1,500.00"/>
    <m/>
  </r>
  <r>
    <x v="307"/>
    <n v="2"/>
    <n v="2023"/>
    <x v="420"/>
    <s v="C00000034"/>
    <x v="34"/>
    <s v="RA Nor 9539NonWax (225Kg)"/>
    <n v="2"/>
    <s v="Cash"/>
    <x v="0"/>
    <d v="2023-02-01T00:00:00"/>
    <x v="8"/>
    <x v="4"/>
    <n v="3555"/>
    <n v="-3555"/>
    <n v="0"/>
    <n v="2517487.6500000008"/>
    <s v="Cash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4"/>
    <n v="1870"/>
    <m/>
    <n v="1870"/>
    <n v="2519357.6500000008"/>
    <s v="Cash"/>
    <m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4"/>
    <n v="510"/>
    <m/>
    <n v="510"/>
    <n v="2519867.6500000008"/>
    <s v="Cash"/>
    <m/>
    <m/>
  </r>
  <r>
    <x v="308"/>
    <n v="2"/>
    <n v="2023"/>
    <x v="421"/>
    <s v="C00000021"/>
    <x v="21"/>
    <s v="RJ Mepoxe (5kg)"/>
    <n v="1"/>
    <s v="Cash"/>
    <x v="0"/>
    <d v="2023-02-02T00:00:00"/>
    <x v="8"/>
    <x v="4"/>
    <n v="95"/>
    <m/>
    <n v="95"/>
    <n v="2519962.6500000008"/>
    <s v="Cash"/>
    <m/>
    <m/>
  </r>
  <r>
    <x v="309"/>
    <n v="2"/>
    <n v="2023"/>
    <x v="422"/>
    <s v="C00000020"/>
    <x v="19"/>
    <s v="RM Resin 3317AW (220Kg)"/>
    <n v="3"/>
    <s v="Cash"/>
    <x v="0"/>
    <d v="2023-02-03T00:00:00"/>
    <x v="8"/>
    <x v="4"/>
    <n v="5214"/>
    <m/>
    <n v="5214"/>
    <n v="2525176.6500000008"/>
    <s v="Cash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4"/>
    <n v="684"/>
    <m/>
    <n v="684"/>
    <n v="2525860.6500000008"/>
    <s v="Cash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4"/>
    <n v="793.80000000000007"/>
    <m/>
    <n v="793.80000000000007"/>
    <n v="2526654.4500000007"/>
    <s v="Cash"/>
    <m/>
    <m/>
  </r>
  <r>
    <x v="309"/>
    <n v="2"/>
    <n v="2023"/>
    <x v="422"/>
    <s v="C00000020"/>
    <x v="19"/>
    <s v="RJ Mepoxe (5kg)"/>
    <n v="3"/>
    <s v="Cash"/>
    <x v="0"/>
    <d v="2023-02-03T00:00:00"/>
    <x v="8"/>
    <x v="4"/>
    <n v="285"/>
    <m/>
    <n v="285"/>
    <n v="2526939.4500000007"/>
    <s v="Cash"/>
    <m/>
    <m/>
  </r>
  <r>
    <x v="309"/>
    <n v="2"/>
    <n v="2023"/>
    <x v="422"/>
    <s v="C00000020"/>
    <x v="19"/>
    <s v="RA Butanox M50"/>
    <n v="1"/>
    <s v="Cash"/>
    <x v="0"/>
    <d v="2023-02-03T00:00:00"/>
    <x v="8"/>
    <x v="4"/>
    <n v="105"/>
    <m/>
    <n v="105"/>
    <n v="2527044.4500000007"/>
    <s v="Cash"/>
    <m/>
    <m/>
  </r>
  <r>
    <x v="310"/>
    <n v="2"/>
    <n v="2023"/>
    <x v="423"/>
    <s v="C00000022"/>
    <x v="22"/>
    <s v="RA Nor 3338W (220Kg)"/>
    <n v="1"/>
    <s v="Cash"/>
    <x v="0"/>
    <d v="2023-02-08T00:00:00"/>
    <x v="8"/>
    <x v="4"/>
    <n v="1936"/>
    <n v="-714"/>
    <n v="1222"/>
    <n v="2528980.4500000007"/>
    <s v="Cash"/>
    <s v="Trsf 29/3/23 RM1,500.00(RM714.00)"/>
    <m/>
  </r>
  <r>
    <x v="310"/>
    <n v="2"/>
    <n v="2023"/>
    <x v="423"/>
    <s v="C00000022"/>
    <x v="22"/>
    <s v="RA CSM 300 64m(L) x 1040mm(W) (30Kg) "/>
    <n v="2"/>
    <s v="Cash"/>
    <x v="0"/>
    <d v="2023-02-08T00:00:00"/>
    <x v="8"/>
    <x v="4"/>
    <n v="570"/>
    <m/>
    <n v="570"/>
    <n v="2529550.4500000007"/>
    <s v="Cash"/>
    <m/>
    <m/>
  </r>
  <r>
    <x v="310"/>
    <n v="2"/>
    <n v="2023"/>
    <x v="423"/>
    <s v="C00000022"/>
    <x v="22"/>
    <s v="RE Frekote 770NC (1 Gallon)"/>
    <n v="1"/>
    <s v="Cash"/>
    <x v="0"/>
    <d v="2023-02-08T00:00:00"/>
    <x v="8"/>
    <x v="4"/>
    <n v="450"/>
    <m/>
    <n v="450"/>
    <n v="2530000.4500000007"/>
    <s v="Cash"/>
    <m/>
    <m/>
  </r>
  <r>
    <x v="310"/>
    <n v="2"/>
    <n v="2023"/>
    <x v="424"/>
    <s v="C00000034"/>
    <x v="34"/>
    <s v="RM CSM 450 64m(L) 1040mm(W) (30Kg)"/>
    <n v="8"/>
    <s v="Cash"/>
    <x v="0"/>
    <d v="2023-02-08T00:00:00"/>
    <x v="8"/>
    <x v="4"/>
    <n v="1752"/>
    <n v="-1752"/>
    <n v="0"/>
    <n v="2531752.4500000007"/>
    <s v="Cash"/>
    <s v="Trsf 8/2/23 RM6,947.00"/>
    <m/>
  </r>
  <r>
    <x v="310"/>
    <n v="2"/>
    <n v="2023"/>
    <x v="424"/>
    <s v="C00000034"/>
    <x v="34"/>
    <s v="RA CSM 300 64m(L) 1040mm(W) (30Kg)"/>
    <n v="4"/>
    <s v="Cash"/>
    <x v="0"/>
    <d v="2023-02-08T00:00:00"/>
    <x v="8"/>
    <x v="4"/>
    <n v="876"/>
    <n v="-876"/>
    <n v="0"/>
    <n v="2532628.4500000007"/>
    <s v="Cash"/>
    <s v="Trsf 8/2/23 RM6,947.00"/>
    <m/>
  </r>
  <r>
    <x v="310"/>
    <n v="2"/>
    <n v="2023"/>
    <x v="424"/>
    <s v="C00000034"/>
    <x v="34"/>
    <s v="RJ Woven Roving E-600gm 1000mm (42Kg) (offer price)"/>
    <n v="5"/>
    <s v="Cash"/>
    <x v="0"/>
    <d v="2023-02-08T00:00:00"/>
    <x v="8"/>
    <x v="4"/>
    <n v="987"/>
    <n v="-987"/>
    <n v="0"/>
    <n v="2533615.4500000007"/>
    <s v="Cash"/>
    <s v="Trsf 8/2/23 RM6,947.00"/>
    <m/>
  </r>
  <r>
    <x v="310"/>
    <n v="2"/>
    <n v="2023"/>
    <x v="424"/>
    <s v="C00000034"/>
    <x v="34"/>
    <s v="RJ Mepoxe (5kg)"/>
    <n v="4"/>
    <s v="Cash"/>
    <x v="0"/>
    <d v="2023-02-08T00:00:00"/>
    <x v="8"/>
    <x v="4"/>
    <n v="350"/>
    <n v="-350"/>
    <n v="0"/>
    <n v="2533965.4500000007"/>
    <s v="Cash"/>
    <s v="Trsf 8/2/23 RM6,947.00"/>
    <m/>
  </r>
  <r>
    <x v="310"/>
    <n v="2"/>
    <n v="2023"/>
    <x v="424"/>
    <s v="C00000034"/>
    <x v="34"/>
    <s v="RA Honeycomb 12mm - 1220(W) x 2440(L)"/>
    <n v="18"/>
    <s v="Cash"/>
    <x v="0"/>
    <d v="2023-02-08T00:00:00"/>
    <x v="8"/>
    <x v="4"/>
    <n v="2268"/>
    <n v="-2268"/>
    <n v="0"/>
    <n v="2536233.4500000007"/>
    <s v="Cash"/>
    <s v="Trsf 8/2/23 RM6,947.00"/>
    <m/>
  </r>
  <r>
    <x v="310"/>
    <n v="2"/>
    <n v="2023"/>
    <x v="424"/>
    <s v="C00000034"/>
    <x v="34"/>
    <s v="RA Honeycomb 9mm - 1220(W) x 2440(L)"/>
    <n v="6"/>
    <s v="Cash"/>
    <x v="0"/>
    <d v="2023-02-08T00:00:00"/>
    <x v="8"/>
    <x v="4"/>
    <n v="714"/>
    <n v="-714"/>
    <n v="0"/>
    <n v="2536947.4500000007"/>
    <s v="Cash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4"/>
    <n v="6952"/>
    <m/>
    <n v="6952"/>
    <n v="2543899.4500000007"/>
    <s v="Cash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4"/>
    <n v="3420"/>
    <m/>
    <n v="3420"/>
    <n v="2547319.4500000007"/>
    <s v="Cash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4"/>
    <n v="2116.8000000000002"/>
    <m/>
    <n v="2116.8000000000002"/>
    <n v="2549436.2500000005"/>
    <s v="Cash"/>
    <m/>
    <m/>
  </r>
  <r>
    <x v="311"/>
    <n v="2"/>
    <n v="2023"/>
    <x v="425"/>
    <s v="C00000020"/>
    <x v="19"/>
    <s v="RJ Mepoxe (5kg)"/>
    <n v="4"/>
    <s v="Cash"/>
    <x v="0"/>
    <d v="2023-02-09T00:00:00"/>
    <x v="8"/>
    <x v="4"/>
    <n v="380"/>
    <m/>
    <n v="380"/>
    <n v="2549816.2500000005"/>
    <s v="Cash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4"/>
    <n v="1000"/>
    <m/>
    <n v="1000"/>
    <n v="2550816.2500000005"/>
    <s v="Cash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4"/>
    <n v="250"/>
    <m/>
    <n v="250"/>
    <n v="2551066.2500000005"/>
    <s v="Cash"/>
    <m/>
    <m/>
  </r>
  <r>
    <x v="311"/>
    <n v="2"/>
    <n v="2023"/>
    <x v="427"/>
    <s v="C00000022"/>
    <x v="22"/>
    <s v="RA Butanox M50"/>
    <n v="1"/>
    <s v="Cash"/>
    <x v="0"/>
    <d v="2023-02-09T00:00:00"/>
    <x v="8"/>
    <x v="4"/>
    <n v="110"/>
    <m/>
    <n v="110"/>
    <n v="2551176.2500000005"/>
    <s v="Cash"/>
    <m/>
    <m/>
  </r>
  <r>
    <x v="312"/>
    <n v="2"/>
    <n v="2023"/>
    <x v="428"/>
    <s v="C00000021"/>
    <x v="21"/>
    <s v="RM Resin 3317AW (220Kg)"/>
    <n v="1"/>
    <s v="Cash"/>
    <x v="0"/>
    <d v="2023-02-10T00:00:00"/>
    <x v="8"/>
    <x v="4"/>
    <n v="1870"/>
    <m/>
    <n v="1870"/>
    <n v="2553046.2500000005"/>
    <s v="Cash"/>
    <m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4"/>
    <n v="765"/>
    <m/>
    <n v="765"/>
    <n v="2553811.2500000005"/>
    <s v="Cash"/>
    <m/>
    <m/>
  </r>
  <r>
    <x v="312"/>
    <n v="2"/>
    <n v="2023"/>
    <x v="428"/>
    <s v="C00000021"/>
    <x v="21"/>
    <s v="RJ Mepoxe (5kg)"/>
    <n v="1"/>
    <s v="Cash"/>
    <x v="0"/>
    <d v="2023-02-10T00:00:00"/>
    <x v="8"/>
    <x v="4"/>
    <n v="95"/>
    <m/>
    <n v="95"/>
    <n v="2553906.2500000005"/>
    <s v="Cash"/>
    <m/>
    <m/>
  </r>
  <r>
    <x v="312"/>
    <n v="2"/>
    <n v="2023"/>
    <x v="429"/>
    <s v="C00000010"/>
    <x v="9"/>
    <s v="RA Resin 3338W (220kg)"/>
    <n v="5"/>
    <s v="T120"/>
    <x v="4"/>
    <d v="2023-06-10T00:00:00"/>
    <x v="1"/>
    <x v="4"/>
    <n v="8140"/>
    <m/>
    <n v="8140"/>
    <n v="2562046.2500000005"/>
    <s v="Cash"/>
    <m/>
    <m/>
  </r>
  <r>
    <x v="312"/>
    <n v="2"/>
    <n v="2023"/>
    <x v="429"/>
    <s v="C00000010"/>
    <x v="9"/>
    <s v="RM CSM 450 64m(L) 1040mm(W) (30kg)"/>
    <n v="5"/>
    <s v="T120"/>
    <x v="4"/>
    <d v="2023-06-10T00:00:00"/>
    <x v="1"/>
    <x v="4"/>
    <n v="1035"/>
    <m/>
    <n v="1035"/>
    <n v="2563081.2500000005"/>
    <s v="Cash"/>
    <m/>
    <m/>
  </r>
  <r>
    <x v="312"/>
    <n v="2"/>
    <n v="2023"/>
    <x v="429"/>
    <s v="C00000010"/>
    <x v="9"/>
    <s v="RM Talcum Powder (25kg)"/>
    <n v="10"/>
    <s v="T120"/>
    <x v="4"/>
    <d v="2023-06-10T00:00:00"/>
    <x v="1"/>
    <x v="4"/>
    <n v="575"/>
    <m/>
    <n v="575"/>
    <n v="2563656.2500000005"/>
    <s v="Cash"/>
    <m/>
    <m/>
  </r>
  <r>
    <x v="312"/>
    <n v="2"/>
    <n v="2023"/>
    <x v="429"/>
    <s v="C00000010"/>
    <x v="9"/>
    <s v="RA Butanox M50 (5kg)"/>
    <n v="4"/>
    <s v="T120"/>
    <x v="4"/>
    <d v="2023-06-10T00:00:00"/>
    <x v="1"/>
    <x v="4"/>
    <n v="420"/>
    <m/>
    <n v="420"/>
    <n v="2564076.2500000005"/>
    <s v="Cash"/>
    <m/>
    <m/>
  </r>
  <r>
    <x v="312"/>
    <n v="2"/>
    <n v="2023"/>
    <x v="429"/>
    <s v="C00000010"/>
    <x v="9"/>
    <s v="RM GP NPG 9319-H (25kg)"/>
    <n v="2"/>
    <s v="T120"/>
    <x v="4"/>
    <d v="2023-06-10T00:00:00"/>
    <x v="1"/>
    <x v="4"/>
    <n v="595"/>
    <m/>
    <n v="595"/>
    <n v="2564671.2500000005"/>
    <s v="Cash"/>
    <m/>
    <m/>
  </r>
  <r>
    <x v="313"/>
    <n v="2"/>
    <n v="2023"/>
    <x v="430"/>
    <s v="C00000020"/>
    <x v="19"/>
    <s v="RM Resin 3317AW (220Kg)"/>
    <n v="5"/>
    <s v="Cash"/>
    <x v="0"/>
    <d v="2023-02-11T00:00:00"/>
    <x v="8"/>
    <x v="4"/>
    <n v="8690"/>
    <m/>
    <n v="8690"/>
    <n v="2573361.2500000005"/>
    <s v="Cash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4"/>
    <n v="3420"/>
    <m/>
    <n v="3420"/>
    <n v="2576781.2500000005"/>
    <s v="Cash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4"/>
    <n v="2116.8000000000002"/>
    <m/>
    <n v="2116.8000000000002"/>
    <n v="2578898.0500000003"/>
    <s v="Cash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4"/>
    <n v="1000"/>
    <m/>
    <n v="1000"/>
    <n v="2579898.0500000003"/>
    <s v="Cash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4"/>
    <n v="312.5"/>
    <m/>
    <n v="312.5"/>
    <n v="2580210.5500000003"/>
    <s v="Cash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4"/>
    <n v="450"/>
    <m/>
    <n v="450"/>
    <n v="2580660.5500000003"/>
    <s v="Cash"/>
    <m/>
    <m/>
  </r>
  <r>
    <x v="314"/>
    <n v="2"/>
    <n v="2023"/>
    <x v="433"/>
    <s v="C00000035"/>
    <x v="35"/>
    <s v="RM Resin 3338W (20Kg)"/>
    <n v="1"/>
    <s v="Cash"/>
    <x v="0"/>
    <d v="2023-02-15T00:00:00"/>
    <x v="8"/>
    <x v="4"/>
    <n v="260"/>
    <n v="-260"/>
    <n v="0"/>
    <n v="2580920.5500000003"/>
    <s v="Cash"/>
    <s v="Trsf 15/2/23 RM861.00"/>
    <m/>
  </r>
  <r>
    <x v="314"/>
    <n v="2"/>
    <n v="2023"/>
    <x v="433"/>
    <s v="C00000035"/>
    <x v="35"/>
    <s v="RM CSM 450 64m(L) 1040mm(W) (30Kg)"/>
    <n v="1"/>
    <s v="Cash"/>
    <x v="0"/>
    <d v="2023-02-15T00:00:00"/>
    <x v="8"/>
    <x v="4"/>
    <n v="228"/>
    <n v="-228"/>
    <n v="0"/>
    <n v="2581148.5500000003"/>
    <s v="Cash"/>
    <s v="Trsf 15/2/23 RM861.00"/>
    <m/>
  </r>
  <r>
    <x v="314"/>
    <n v="2"/>
    <n v="2023"/>
    <x v="433"/>
    <s v="C00000035"/>
    <x v="35"/>
    <s v="RJ Mepoxe (5Kg)"/>
    <n v="1"/>
    <s v="Cash"/>
    <x v="0"/>
    <d v="2023-02-15T00:00:00"/>
    <x v="8"/>
    <x v="4"/>
    <n v="105"/>
    <n v="-105"/>
    <n v="0"/>
    <n v="2581253.5500000003"/>
    <s v="Cash"/>
    <s v="Trsf 15/2/23 RM861.00"/>
    <m/>
  </r>
  <r>
    <x v="314"/>
    <n v="2"/>
    <n v="2023"/>
    <x v="433"/>
    <s v="C00000035"/>
    <x v="35"/>
    <s v="RM PVA (5Kg)"/>
    <n v="1"/>
    <s v="Cash"/>
    <x v="0"/>
    <d v="2023-02-15T00:00:00"/>
    <x v="8"/>
    <x v="4"/>
    <n v="170"/>
    <n v="-170"/>
    <n v="0"/>
    <n v="2581423.5500000003"/>
    <s v="Cash"/>
    <s v="Trsf 15/2/23 RM861.00"/>
    <m/>
  </r>
  <r>
    <x v="314"/>
    <n v="2"/>
    <n v="2023"/>
    <x v="433"/>
    <s v="C00000035"/>
    <x v="35"/>
    <s v="RM TR104 Hi Temp Wax"/>
    <n v="1"/>
    <s v="Cash"/>
    <x v="0"/>
    <d v="2023-02-15T00:00:00"/>
    <x v="8"/>
    <x v="4"/>
    <n v="50"/>
    <n v="-50"/>
    <n v="0"/>
    <n v="2581473.5500000003"/>
    <s v="Cash"/>
    <s v="Trsf 15/2/23 RM861.00"/>
    <m/>
  </r>
  <r>
    <x v="314"/>
    <n v="2"/>
    <n v="2023"/>
    <x v="433"/>
    <s v="C00000035"/>
    <x v="35"/>
    <s v="Brush 1.1/2&quot;(12Pc)"/>
    <n v="1"/>
    <s v="Cash"/>
    <x v="0"/>
    <d v="2023-02-15T00:00:00"/>
    <x v="8"/>
    <x v="4"/>
    <n v="48"/>
    <n v="-48"/>
    <n v="0"/>
    <n v="2581521.5500000003"/>
    <s v="Cash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4"/>
    <n v="5214"/>
    <m/>
    <n v="5214"/>
    <n v="2586735.5500000003"/>
    <s v="Cash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4"/>
    <n v="4560"/>
    <m/>
    <n v="4560"/>
    <n v="2591295.5500000003"/>
    <s v="Cash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4"/>
    <n v="1587.6000000000001"/>
    <m/>
    <n v="1587.6000000000001"/>
    <n v="2592883.1500000004"/>
    <s v="Cash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4"/>
    <n v="1008"/>
    <m/>
    <n v="1008"/>
    <n v="2593891.1500000004"/>
    <s v="Cash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4"/>
    <n v="1000"/>
    <m/>
    <n v="1000"/>
    <n v="2594891.1500000004"/>
    <s v="Cash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4"/>
    <n v="437.5"/>
    <m/>
    <n v="437.5"/>
    <n v="2595328.6500000004"/>
    <s v="Cash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4"/>
    <n v="3476"/>
    <m/>
    <n v="3476"/>
    <n v="2598804.6500000004"/>
    <s v="Cash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4"/>
    <n v="3828"/>
    <m/>
    <n v="3828"/>
    <n v="2602632.6500000004"/>
    <s v="Cash"/>
    <m/>
    <m/>
  </r>
  <r>
    <x v="315"/>
    <n v="2"/>
    <n v="2023"/>
    <x v="437"/>
    <s v="C00000022"/>
    <x v="22"/>
    <s v="Pgment Paste Riviera Blue B5 (2Kg)"/>
    <n v="1"/>
    <s v="Cash"/>
    <x v="0"/>
    <d v="2023-02-16T00:00:00"/>
    <x v="8"/>
    <x v="4"/>
    <n v="100"/>
    <m/>
    <n v="100"/>
    <n v="2602732.6500000004"/>
    <s v="Cash"/>
    <m/>
    <m/>
  </r>
  <r>
    <x v="315"/>
    <n v="2"/>
    <n v="2023"/>
    <x v="437"/>
    <s v="C00000022"/>
    <x v="22"/>
    <s v="Pgment Paste Navy Blue B15 (2Kg)"/>
    <n v="1"/>
    <s v="Cash"/>
    <x v="0"/>
    <d v="2023-02-16T00:00:00"/>
    <x v="8"/>
    <x v="4"/>
    <n v="102"/>
    <m/>
    <n v="102"/>
    <n v="2602834.6500000004"/>
    <s v="Cash"/>
    <m/>
    <m/>
  </r>
  <r>
    <x v="316"/>
    <n v="2"/>
    <n v="2023"/>
    <x v="438"/>
    <s v="C00000021"/>
    <x v="21"/>
    <s v="RM Resin 3317AW (220Kg)"/>
    <n v="1"/>
    <s v="Cash"/>
    <x v="0"/>
    <d v="2023-02-18T00:00:00"/>
    <x v="8"/>
    <x v="4"/>
    <n v="1870"/>
    <m/>
    <n v="1870"/>
    <n v="2604704.6500000004"/>
    <s v="Cash"/>
    <m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4"/>
    <n v="510"/>
    <m/>
    <n v="510"/>
    <n v="2605214.6500000004"/>
    <s v="Cash"/>
    <m/>
    <m/>
  </r>
  <r>
    <x v="316"/>
    <n v="2"/>
    <n v="2023"/>
    <x v="438"/>
    <s v="C00000021"/>
    <x v="21"/>
    <s v="RJ Mepoxe (5kg)"/>
    <n v="1"/>
    <s v="Cash"/>
    <x v="0"/>
    <d v="2023-02-18T00:00:00"/>
    <x v="8"/>
    <x v="4"/>
    <n v="95"/>
    <m/>
    <n v="95"/>
    <n v="2605309.6500000004"/>
    <s v="Cash"/>
    <m/>
    <m/>
  </r>
  <r>
    <x v="317"/>
    <n v="2"/>
    <n v="2023"/>
    <x v="439"/>
    <s v="C00000004"/>
    <x v="3"/>
    <s v="RM CSM 450 64m(L) X 1860mm(W) (54kg)"/>
    <n v="5"/>
    <s v="Cash"/>
    <x v="0"/>
    <d v="2023-02-21T00:00:00"/>
    <x v="8"/>
    <x v="4"/>
    <n v="1620"/>
    <m/>
    <n v="1620"/>
    <n v="2606929.6500000004"/>
    <s v="Cash"/>
    <m/>
    <m/>
  </r>
  <r>
    <x v="317"/>
    <n v="2"/>
    <n v="2023"/>
    <x v="440"/>
    <s v="C00000020"/>
    <x v="19"/>
    <s v="RM Talcum Powder (25Kg)"/>
    <n v="12"/>
    <s v="Cash"/>
    <x v="0"/>
    <d v="2023-02-21T00:00:00"/>
    <x v="8"/>
    <x v="4"/>
    <n v="750"/>
    <m/>
    <n v="750"/>
    <n v="2607679.6500000004"/>
    <s v="Cash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4"/>
    <n v="8690"/>
    <m/>
    <n v="8690"/>
    <n v="2616369.6500000004"/>
    <s v="Cash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4"/>
    <n v="17380"/>
    <m/>
    <n v="17380"/>
    <n v="2633749.6500000004"/>
    <s v="Cash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4"/>
    <n v="10260"/>
    <m/>
    <n v="10260"/>
    <n v="2644009.6500000004"/>
    <s v="Cash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4"/>
    <n v="5040"/>
    <m/>
    <n v="5040"/>
    <n v="2649049.6500000004"/>
    <s v="Cash"/>
    <m/>
    <m/>
  </r>
  <r>
    <x v="317"/>
    <n v="2"/>
    <n v="2023"/>
    <x v="441"/>
    <s v="C00000020"/>
    <x v="19"/>
    <s v="RJ Mepoxe (5kg)"/>
    <n v="4"/>
    <s v="Cash"/>
    <x v="0"/>
    <d v="2023-02-21T00:00:00"/>
    <x v="8"/>
    <x v="4"/>
    <n v="380"/>
    <m/>
    <n v="380"/>
    <n v="2649429.6500000004"/>
    <s v="Cash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4"/>
    <n v="2000"/>
    <m/>
    <n v="2000"/>
    <n v="2651429.6500000004"/>
    <s v="Cash"/>
    <m/>
    <m/>
  </r>
  <r>
    <x v="318"/>
    <n v="2"/>
    <n v="2023"/>
    <x v="442"/>
    <s v="C00000027"/>
    <x v="27"/>
    <s v="RM Acetone (163Kg)"/>
    <n v="1"/>
    <s v="Cash"/>
    <x v="0"/>
    <d v="2023-02-24T00:00:00"/>
    <x v="8"/>
    <x v="4"/>
    <n v="1059.5"/>
    <m/>
    <n v="1059.5"/>
    <n v="2652489.1500000004"/>
    <s v="Cash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4"/>
    <n v="187.5"/>
    <m/>
    <n v="187.5"/>
    <n v="2652676.6500000004"/>
    <s v="Cash"/>
    <m/>
    <m/>
  </r>
  <r>
    <x v="319"/>
    <n v="2"/>
    <n v="2023"/>
    <x v="443"/>
    <s v="C00000020"/>
    <x v="19"/>
    <s v="RJ Mepoxe (5kg)"/>
    <n v="4"/>
    <s v="Cash"/>
    <x v="0"/>
    <d v="2023-02-25T00:00:00"/>
    <x v="8"/>
    <x v="4"/>
    <n v="380"/>
    <m/>
    <n v="380"/>
    <n v="2653056.6500000004"/>
    <s v="Cash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4"/>
    <n v="1000"/>
    <m/>
    <n v="1000"/>
    <n v="2654056.6500000004"/>
    <s v="Cash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4"/>
    <n v="842.4"/>
    <m/>
    <n v="842.4"/>
    <n v="2654899.0500000003"/>
    <s v="Cash"/>
    <m/>
    <m/>
  </r>
  <r>
    <x v="320"/>
    <n v="2"/>
    <n v="2023"/>
    <x v="445"/>
    <s v="C00000019"/>
    <x v="18"/>
    <s v="RM Talcum Powder (25kg)"/>
    <n v="5"/>
    <s v="Cash"/>
    <x v="0"/>
    <d v="2023-02-28T00:00:00"/>
    <x v="8"/>
    <x v="4"/>
    <n v="312.5"/>
    <m/>
    <n v="312.5"/>
    <n v="2655211.5500000003"/>
    <s v="Cash"/>
    <m/>
    <m/>
  </r>
  <r>
    <x v="321"/>
    <n v="3"/>
    <n v="2023"/>
    <x v="446"/>
    <s v="C00000022"/>
    <x v="22"/>
    <s v="RA Nor 3338W (220Kg)"/>
    <n v="1"/>
    <s v="Cash"/>
    <x v="0"/>
    <d v="2023-03-01T00:00:00"/>
    <x v="9"/>
    <x v="4"/>
    <n v="1936"/>
    <m/>
    <n v="1936"/>
    <n v="2657147.5500000003"/>
    <s v="Cash"/>
    <m/>
    <m/>
  </r>
  <r>
    <x v="322"/>
    <n v="3"/>
    <n v="2023"/>
    <x v="447"/>
    <s v="C00000001"/>
    <x v="0"/>
    <s v="RM Resin 3317AW (220Kg)"/>
    <n v="1"/>
    <s v="Cash"/>
    <x v="0"/>
    <d v="2023-03-02T00:00:00"/>
    <x v="9"/>
    <x v="4"/>
    <n v="1804"/>
    <n v="-1804"/>
    <n v="0"/>
    <n v="2658951.5500000003"/>
    <s v="Cash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4"/>
    <n v="912"/>
    <n v="-912"/>
    <n v="0"/>
    <n v="2659863.5500000003"/>
    <s v="Cash"/>
    <s v="Trsf 2/3/23, RM2,716.00"/>
    <m/>
  </r>
  <r>
    <x v="322"/>
    <n v="3"/>
    <n v="2023"/>
    <x v="448"/>
    <s v="C00000036"/>
    <x v="36"/>
    <s v="RM Gelcoat GPH (20Kg)"/>
    <n v="1"/>
    <s v="Cash"/>
    <x v="0"/>
    <d v="2023-03-02T00:00:00"/>
    <x v="9"/>
    <x v="4"/>
    <n v="256"/>
    <n v="-256"/>
    <n v="0"/>
    <n v="2660119.5500000003"/>
    <s v="Cash"/>
    <s v="Trsf 2/3/23 RM366.00"/>
    <m/>
  </r>
  <r>
    <x v="322"/>
    <n v="3"/>
    <n v="2023"/>
    <x v="448"/>
    <s v="C00000036"/>
    <x v="36"/>
    <s v="RA Butanox M50 (5kg)"/>
    <n v="1"/>
    <s v="Cash"/>
    <x v="0"/>
    <d v="2023-03-02T00:00:00"/>
    <x v="9"/>
    <x v="4"/>
    <n v="110"/>
    <n v="-110"/>
    <n v="0"/>
    <n v="2660229.5500000003"/>
    <s v="Cash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4"/>
    <n v="937.5"/>
    <m/>
    <n v="937.5"/>
    <n v="2661167.0500000003"/>
    <s v="Cash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4"/>
    <n v="17380"/>
    <m/>
    <n v="17380"/>
    <n v="2678547.0500000003"/>
    <s v="Cash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4"/>
    <n v="8690"/>
    <m/>
    <n v="8690"/>
    <n v="2687237.0500000003"/>
    <s v="Cash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4"/>
    <n v="9120"/>
    <m/>
    <n v="9120"/>
    <n v="2696357.0500000003"/>
    <s v="Cash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4"/>
    <n v="5040"/>
    <m/>
    <n v="5040"/>
    <n v="2701397.0500000003"/>
    <s v="Cash"/>
    <m/>
    <m/>
  </r>
  <r>
    <x v="323"/>
    <n v="3"/>
    <n v="2023"/>
    <x v="450"/>
    <s v="C00000020"/>
    <x v="19"/>
    <s v="RJ Mepoxe (5kg)"/>
    <n v="4"/>
    <s v="Cash"/>
    <x v="0"/>
    <d v="2023-03-03T00:00:00"/>
    <x v="9"/>
    <x v="4"/>
    <n v="380"/>
    <m/>
    <n v="380"/>
    <n v="2701777.0500000003"/>
    <s v="Cash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4"/>
    <n v="2000"/>
    <m/>
    <n v="2000"/>
    <n v="2703777.0500000003"/>
    <s v="Cash"/>
    <m/>
    <m/>
  </r>
  <r>
    <x v="323"/>
    <n v="3"/>
    <n v="2023"/>
    <x v="451"/>
    <s v="C00000037"/>
    <x v="37"/>
    <s v="RM Nor 3338W (220Kg)"/>
    <n v="2"/>
    <s v="Cash"/>
    <x v="0"/>
    <d v="2023-03-03T00:00:00"/>
    <x v="9"/>
    <x v="4"/>
    <n v="3608"/>
    <n v="-3608"/>
    <n v="0"/>
    <n v="2707385.0500000003"/>
    <s v="Cash"/>
    <s v="MBB 014620 cleared 060323 RM4,784.40"/>
    <m/>
  </r>
  <r>
    <x v="323"/>
    <n v="3"/>
    <n v="2023"/>
    <x v="451"/>
    <s v="C00000037"/>
    <x v="37"/>
    <s v="RM CSM 450 64m(L) X 1860mm(W) (54kg)"/>
    <n v="2"/>
    <s v="Cash"/>
    <x v="0"/>
    <d v="2023-03-03T00:00:00"/>
    <x v="9"/>
    <x v="4"/>
    <n v="842.4"/>
    <n v="-842.4"/>
    <n v="0"/>
    <n v="2708227.45"/>
    <s v="Cash"/>
    <s v="MBB 014620 cleared 060323 RM4,784.40"/>
    <m/>
  </r>
  <r>
    <x v="323"/>
    <n v="3"/>
    <n v="2023"/>
    <x v="451"/>
    <s v="C00000037"/>
    <x v="37"/>
    <s v="RJ Mepoxe (5kg)"/>
    <n v="2"/>
    <s v="Cash"/>
    <x v="0"/>
    <d v="2023-03-03T00:00:00"/>
    <x v="9"/>
    <x v="4"/>
    <n v="190"/>
    <n v="-190"/>
    <n v="0"/>
    <n v="2708417.45"/>
    <s v="Cash"/>
    <s v="MBB 014620 cleared 060323 RM4,784.40"/>
    <m/>
  </r>
  <r>
    <x v="323"/>
    <n v="3"/>
    <n v="2023"/>
    <x v="451"/>
    <s v="C00000037"/>
    <x v="37"/>
    <s v="RA Miracle Gloss Wax No. 8 (311g/Can)"/>
    <n v="3"/>
    <s v="Cash"/>
    <x v="0"/>
    <d v="2023-03-03T00:00:00"/>
    <x v="9"/>
    <x v="4"/>
    <n v="144"/>
    <n v="-144"/>
    <n v="0"/>
    <n v="2708561.45"/>
    <s v="Cash"/>
    <s v="MBB 014620 cleared 060323 RM4,784.40"/>
    <m/>
  </r>
  <r>
    <x v="324"/>
    <n v="3"/>
    <n v="2023"/>
    <x v="452"/>
    <s v="C00000036"/>
    <x v="36"/>
    <s v="RM VE Tooling Gelcoat 14 (Unpromoted) (orange) 25kg "/>
    <n v="1"/>
    <s v="Cash"/>
    <x v="0"/>
    <d v="2023-03-06T00:00:00"/>
    <x v="9"/>
    <x v="4"/>
    <n v="950"/>
    <n v="-950"/>
    <n v="0"/>
    <n v="2709511.45"/>
    <s v="Cash"/>
    <s v="Trsf 6/3/23 RM1,425.00"/>
    <m/>
  </r>
  <r>
    <x v="324"/>
    <n v="3"/>
    <n v="2023"/>
    <x v="452"/>
    <s v="C00000036"/>
    <x v="36"/>
    <s v="RM VE Resin SW901-3 (unpromoted) 25kg "/>
    <n v="1"/>
    <s v="Cash"/>
    <x v="0"/>
    <d v="2023-03-06T00:00:00"/>
    <x v="9"/>
    <x v="4"/>
    <n v="475"/>
    <n v="-475"/>
    <n v="0"/>
    <n v="2709986.45"/>
    <s v="Cash"/>
    <s v="Trsf 6/3/23 RM1,425.00"/>
    <m/>
  </r>
  <r>
    <x v="324"/>
    <n v="3"/>
    <n v="2023"/>
    <x v="452"/>
    <s v="C00000036"/>
    <x v="36"/>
    <s v="RM Cobalt 10% (0.06kg) Free of Charge"/>
    <n v="2"/>
    <s v="Cash"/>
    <x v="0"/>
    <d v="2023-03-06T00:00:00"/>
    <x v="9"/>
    <x v="4"/>
    <n v="0"/>
    <n v="0"/>
    <n v="0"/>
    <n v="2709986.45"/>
    <s v="Cash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4"/>
    <n v="1870"/>
    <m/>
    <n v="1870"/>
    <n v="2711856.45"/>
    <s v="Cash"/>
    <m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4"/>
    <n v="510"/>
    <m/>
    <n v="510"/>
    <n v="2712366.45"/>
    <s v="Cash"/>
    <m/>
    <m/>
  </r>
  <r>
    <x v="324"/>
    <n v="3"/>
    <n v="2023"/>
    <x v="453"/>
    <s v="C00000021"/>
    <x v="21"/>
    <s v="RJ Mepoxe (5kg)"/>
    <n v="1"/>
    <s v="Cash"/>
    <x v="0"/>
    <d v="2023-03-06T00:00:00"/>
    <x v="9"/>
    <x v="4"/>
    <n v="95"/>
    <m/>
    <n v="95"/>
    <n v="2712461.45"/>
    <s v="Cash"/>
    <m/>
    <m/>
  </r>
  <r>
    <x v="325"/>
    <n v="3"/>
    <n v="2023"/>
    <x v="454"/>
    <s v="C00000019"/>
    <x v="18"/>
    <s v="RM Nor 3338W (220Kg)"/>
    <n v="2"/>
    <s v="Cash"/>
    <x v="0"/>
    <d v="2023-03-07T00:00:00"/>
    <x v="9"/>
    <x v="4"/>
    <n v="3564"/>
    <m/>
    <n v="3564"/>
    <n v="2716025.45"/>
    <s v="Cash"/>
    <m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4"/>
    <n v="842.4"/>
    <m/>
    <n v="842.4"/>
    <n v="2716867.85"/>
    <s v="Cash"/>
    <m/>
    <m/>
  </r>
  <r>
    <x v="326"/>
    <n v="3"/>
    <n v="2023"/>
    <x v="455"/>
    <s v="C00000019"/>
    <x v="18"/>
    <s v="RM Talcum Powder (25kg)"/>
    <n v="5"/>
    <s v="Cash"/>
    <x v="0"/>
    <d v="2023-03-08T00:00:00"/>
    <x v="9"/>
    <x v="4"/>
    <n v="312.5"/>
    <m/>
    <n v="312.5"/>
    <n v="2717180.35"/>
    <s v="Cash"/>
    <m/>
    <m/>
  </r>
  <r>
    <x v="326"/>
    <n v="3"/>
    <n v="2023"/>
    <x v="455"/>
    <s v="C00000019"/>
    <x v="18"/>
    <s v="RM Tissue Mat (250 meter)"/>
    <n v="1"/>
    <s v="Cash"/>
    <x v="0"/>
    <d v="2023-03-08T00:00:00"/>
    <x v="9"/>
    <x v="4"/>
    <n v="625"/>
    <m/>
    <n v="625"/>
    <n v="2717805.35"/>
    <s v="Cash"/>
    <m/>
    <m/>
  </r>
  <r>
    <x v="326"/>
    <n v="3"/>
    <n v="2023"/>
    <x v="455"/>
    <s v="C00000019"/>
    <x v="18"/>
    <s v="RM Steel Roller 3&quot; 16mm"/>
    <n v="1"/>
    <s v="Cash"/>
    <x v="0"/>
    <d v="2023-03-08T00:00:00"/>
    <x v="9"/>
    <x v="4"/>
    <n v="38"/>
    <m/>
    <n v="38"/>
    <n v="2717843.35"/>
    <s v="Cash"/>
    <m/>
    <m/>
  </r>
  <r>
    <x v="326"/>
    <n v="3"/>
    <n v="2023"/>
    <x v="455"/>
    <s v="C00000019"/>
    <x v="18"/>
    <s v="RM Steel Roller 4&quot; 16mm"/>
    <n v="1"/>
    <s v="Cash"/>
    <x v="0"/>
    <d v="2023-03-08T00:00:00"/>
    <x v="9"/>
    <x v="4"/>
    <n v="45"/>
    <m/>
    <n v="45"/>
    <n v="2717888.35"/>
    <s v="Cash"/>
    <m/>
    <m/>
  </r>
  <r>
    <x v="327"/>
    <n v="3"/>
    <n v="2023"/>
    <x v="456"/>
    <s v="C00000014"/>
    <x v="13"/>
    <s v="RA Resin 3338AW (220kg)"/>
    <n v="1"/>
    <s v="Cash"/>
    <x v="0"/>
    <d v="2023-03-10T00:00:00"/>
    <x v="9"/>
    <x v="4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4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4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4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4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4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4"/>
    <n v="95"/>
    <m/>
    <n v="95"/>
    <n v="2720528.35"/>
    <s v="Cash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4"/>
    <n v="105"/>
    <m/>
    <n v="105"/>
    <n v="2720633.35"/>
    <s v="Cash"/>
    <m/>
    <m/>
  </r>
  <r>
    <x v="329"/>
    <n v="3"/>
    <n v="2023"/>
    <x v="458"/>
    <s v="C00000010"/>
    <x v="9"/>
    <s v="RA Resin 3338W (220kg)"/>
    <n v="6"/>
    <s v="T120"/>
    <x v="4"/>
    <d v="2023-07-12T00:00:00"/>
    <x v="4"/>
    <x v="4"/>
    <n v="9768"/>
    <m/>
    <n v="9768"/>
    <n v="2730401.35"/>
    <s v="Cash"/>
    <m/>
    <m/>
  </r>
  <r>
    <x v="329"/>
    <n v="3"/>
    <n v="2023"/>
    <x v="458"/>
    <s v="C00000010"/>
    <x v="9"/>
    <s v="RM CSM 450 64m(L) 1040mm(W) (30kg)"/>
    <n v="10"/>
    <s v="T120"/>
    <x v="4"/>
    <d v="2023-07-12T00:00:00"/>
    <x v="4"/>
    <x v="4"/>
    <n v="2070"/>
    <m/>
    <n v="2070"/>
    <n v="2732471.35"/>
    <s v="Cash"/>
    <m/>
    <m/>
  </r>
  <r>
    <x v="329"/>
    <n v="3"/>
    <n v="2023"/>
    <x v="458"/>
    <s v="C00000010"/>
    <x v="9"/>
    <s v="RM Fume Silica HJSIL 200(10Kg)"/>
    <n v="2"/>
    <s v="T120"/>
    <x v="4"/>
    <d v="2023-07-12T00:00:00"/>
    <x v="4"/>
    <x v="4"/>
    <n v="840"/>
    <m/>
    <n v="840"/>
    <n v="2733311.35"/>
    <s v="Cash"/>
    <m/>
    <m/>
  </r>
  <r>
    <x v="329"/>
    <n v="3"/>
    <n v="2023"/>
    <x v="459"/>
    <s v="C00000020"/>
    <x v="19"/>
    <s v="RM Talcum Powder (25Kg)"/>
    <n v="10"/>
    <s v="Cash"/>
    <x v="0"/>
    <d v="2023-03-14T00:00:00"/>
    <x v="9"/>
    <x v="4"/>
    <n v="625"/>
    <m/>
    <n v="625"/>
    <n v="2733936.35"/>
    <s v="Cash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4"/>
    <n v="17380"/>
    <m/>
    <n v="17380"/>
    <n v="2751316.35"/>
    <s v="Cash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4"/>
    <n v="6384"/>
    <m/>
    <n v="6384"/>
    <n v="2757700.35"/>
    <s v="Cash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4"/>
    <n v="3024"/>
    <m/>
    <n v="3024"/>
    <n v="2760724.35"/>
    <s v="Cash"/>
    <m/>
    <m/>
  </r>
  <r>
    <x v="329"/>
    <n v="3"/>
    <n v="2023"/>
    <x v="460"/>
    <s v="C00000020"/>
    <x v="19"/>
    <s v="RJ Mepoxe (5kg)"/>
    <n v="4"/>
    <s v="Cash"/>
    <x v="0"/>
    <d v="2023-03-14T00:00:00"/>
    <x v="9"/>
    <x v="4"/>
    <n v="380"/>
    <m/>
    <n v="380"/>
    <n v="2761104.35"/>
    <s v="Cash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4"/>
    <n v="2000"/>
    <m/>
    <n v="2000"/>
    <n v="2763104.35"/>
    <s v="Cash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4"/>
    <n v="200"/>
    <m/>
    <n v="200"/>
    <n v="2763304.35"/>
    <s v="Cash"/>
    <m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4"/>
    <n v="440"/>
    <m/>
    <n v="440"/>
    <n v="2763744.35"/>
    <s v="Cash"/>
    <m/>
    <m/>
  </r>
  <r>
    <x v="329"/>
    <n v="3"/>
    <n v="2023"/>
    <x v="462"/>
    <s v="C00000009"/>
    <x v="8"/>
    <s v="RA Nor 3338W (220Kg)"/>
    <n v="2"/>
    <s v="Cash"/>
    <x v="0"/>
    <d v="2023-03-14T00:00:00"/>
    <x v="9"/>
    <x v="4"/>
    <n v="3344"/>
    <m/>
    <n v="3344"/>
    <n v="2767088.35"/>
    <s v="Cash"/>
    <m/>
    <m/>
  </r>
  <r>
    <x v="329"/>
    <n v="3"/>
    <n v="2023"/>
    <x v="462"/>
    <s v="C00000009"/>
    <x v="8"/>
    <s v="RM CSM 450 64m(L) X 1860mm(W) (54kg)"/>
    <n v="2"/>
    <s v="Cash"/>
    <x v="0"/>
    <d v="2023-03-14T00:00:00"/>
    <x v="9"/>
    <x v="4"/>
    <n v="745.2"/>
    <m/>
    <n v="745.2"/>
    <n v="2767833.5500000003"/>
    <s v="Cash"/>
    <m/>
    <m/>
  </r>
  <r>
    <x v="329"/>
    <n v="3"/>
    <n v="2023"/>
    <x v="462"/>
    <s v="C00000009"/>
    <x v="8"/>
    <s v="RM CSM 300 96m(L) X 1860mm(W) (54Kg)"/>
    <n v="1"/>
    <s v="Cash"/>
    <x v="0"/>
    <d v="2023-03-14T00:00:00"/>
    <x v="9"/>
    <x v="4"/>
    <n v="372.6"/>
    <m/>
    <n v="372.6"/>
    <n v="2768206.1500000004"/>
    <s v="Cash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4"/>
    <n v="1870"/>
    <m/>
    <n v="1870"/>
    <n v="2770076.1500000004"/>
    <s v="Cash"/>
    <m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4"/>
    <n v="510"/>
    <m/>
    <n v="510"/>
    <n v="2770586.1500000004"/>
    <s v="Cash"/>
    <m/>
    <m/>
  </r>
  <r>
    <x v="330"/>
    <n v="3"/>
    <n v="2023"/>
    <x v="463"/>
    <s v="C00000021"/>
    <x v="21"/>
    <s v="RJ Mepoxe (5kg)"/>
    <n v="1"/>
    <s v="Cash"/>
    <x v="0"/>
    <d v="2023-03-16T00:00:00"/>
    <x v="9"/>
    <x v="4"/>
    <n v="95"/>
    <m/>
    <n v="95"/>
    <n v="2770681.1500000004"/>
    <s v="Cash"/>
    <m/>
    <m/>
  </r>
  <r>
    <x v="330"/>
    <n v="3"/>
    <n v="2023"/>
    <x v="464"/>
    <s v="C00000014"/>
    <x v="13"/>
    <s v="RA Resin 3338AW (220kg)"/>
    <n v="2"/>
    <s v="Cash"/>
    <x v="0"/>
    <d v="2023-03-16T00:00:00"/>
    <x v="9"/>
    <x v="4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4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4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4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4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4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4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4"/>
    <n v="200"/>
    <n v="-200"/>
    <n v="0"/>
    <n v="2777706.1500000004"/>
    <s v="Cash"/>
    <s v="Cash 18/3/23 RM7,025.00"/>
    <m/>
  </r>
  <r>
    <x v="331"/>
    <n v="3"/>
    <n v="2023"/>
    <x v="465"/>
    <s v="C00000037"/>
    <x v="37"/>
    <s v="RM Nor 3338W (220Kg)"/>
    <n v="2"/>
    <s v="Cash"/>
    <x v="0"/>
    <d v="2023-03-20T00:00:00"/>
    <x v="9"/>
    <x v="4"/>
    <n v="3608"/>
    <n v="-3608"/>
    <n v="0"/>
    <n v="2781314.1500000004"/>
    <s v="Cash"/>
    <s v="MBB 014665 cleared 200323 RM4,450.40"/>
    <m/>
  </r>
  <r>
    <x v="331"/>
    <n v="3"/>
    <n v="2023"/>
    <x v="465"/>
    <s v="C00000037"/>
    <x v="37"/>
    <s v="RM CSM 450 64m(L) X 1860mm(W) (54kg)"/>
    <n v="2"/>
    <s v="Cash"/>
    <x v="0"/>
    <d v="2023-03-20T00:00:00"/>
    <x v="9"/>
    <x v="4"/>
    <n v="842.4"/>
    <n v="-842.4"/>
    <n v="0"/>
    <n v="2782156.5500000003"/>
    <s v="Cash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4"/>
    <n v="312.5"/>
    <m/>
    <n v="312.5"/>
    <n v="2782469.0500000003"/>
    <s v="Cash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4"/>
    <n v="8690"/>
    <m/>
    <n v="8690"/>
    <n v="2791159.0500000003"/>
    <s v="Cash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4"/>
    <n v="3420"/>
    <m/>
    <n v="3420"/>
    <n v="2794579.0500000003"/>
    <s v="Cash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4"/>
    <n v="2016"/>
    <m/>
    <n v="2016"/>
    <n v="2796595.0500000003"/>
    <s v="Cash"/>
    <m/>
    <m/>
  </r>
  <r>
    <x v="332"/>
    <n v="3"/>
    <n v="2023"/>
    <x v="467"/>
    <s v="C00000020"/>
    <x v="19"/>
    <s v="RJ Mepoxe (5kg)"/>
    <n v="4"/>
    <s v="Cash"/>
    <x v="0"/>
    <d v="2023-03-23T00:00:00"/>
    <x v="9"/>
    <x v="4"/>
    <n v="380"/>
    <m/>
    <n v="380"/>
    <n v="2796975.0500000003"/>
    <s v="Cash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4"/>
    <n v="1000"/>
    <m/>
    <n v="1000"/>
    <n v="2797975.0500000003"/>
    <s v="Cash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4"/>
    <n v="1870"/>
    <m/>
    <n v="1870"/>
    <n v="2799845.0500000003"/>
    <s v="Cash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4"/>
    <n v="1275"/>
    <m/>
    <n v="1275"/>
    <n v="2801120.0500000003"/>
    <s v="Cash"/>
    <m/>
    <m/>
  </r>
  <r>
    <x v="333"/>
    <n v="3"/>
    <n v="2023"/>
    <x v="468"/>
    <s v="C00000021"/>
    <x v="21"/>
    <s v="RJ Mepoxe (5kg)"/>
    <n v="1"/>
    <s v="Cash"/>
    <x v="0"/>
    <d v="2023-03-25T00:00:00"/>
    <x v="9"/>
    <x v="4"/>
    <n v="95"/>
    <m/>
    <n v="95"/>
    <n v="2801215.0500000003"/>
    <s v="Cash"/>
    <m/>
    <m/>
  </r>
  <r>
    <x v="333"/>
    <n v="3"/>
    <n v="2023"/>
    <x v="469"/>
    <s v="C00000034"/>
    <x v="34"/>
    <s v="RM Honeycomb 12mm - 1220(W) x 2440(L)"/>
    <n v="10"/>
    <s v="Cash"/>
    <x v="0"/>
    <d v="2023-03-25T00:00:00"/>
    <x v="9"/>
    <x v="4"/>
    <n v="1350"/>
    <n v="-1350"/>
    <n v="0"/>
    <n v="2802565.0500000003"/>
    <s v="Cash"/>
    <s v="Trsf 25/3/23 RM1,575.00"/>
    <m/>
  </r>
  <r>
    <x v="333"/>
    <n v="3"/>
    <n v="2023"/>
    <x v="469"/>
    <s v="C00000034"/>
    <x v="34"/>
    <s v="RM CSM 450 1040mm(W) (30Kg)"/>
    <n v="1"/>
    <s v="Cash"/>
    <x v="0"/>
    <d v="2023-03-25T00:00:00"/>
    <x v="9"/>
    <x v="4"/>
    <n v="225"/>
    <n v="-225"/>
    <n v="0"/>
    <n v="2802790.0500000003"/>
    <s v="Cash"/>
    <s v="Trsf 25/3/23 RM1,575.00"/>
    <m/>
  </r>
  <r>
    <x v="334"/>
    <n v="3"/>
    <n v="2023"/>
    <x v="470"/>
    <s v="C00000034"/>
    <x v="34"/>
    <s v="RM Nor 3338NonWax (220Kg)"/>
    <n v="2"/>
    <s v="Cash"/>
    <x v="0"/>
    <d v="2023-03-27T00:00:00"/>
    <x v="9"/>
    <x v="4"/>
    <n v="3608"/>
    <n v="-3608"/>
    <n v="0"/>
    <n v="2806398.0500000003"/>
    <s v="Cash"/>
    <s v="Trsf 27/3/23 RM4,530.00"/>
    <m/>
  </r>
  <r>
    <x v="334"/>
    <n v="3"/>
    <n v="2023"/>
    <x v="470"/>
    <s v="C00000034"/>
    <x v="34"/>
    <s v="RM CSM 450 79m(L) x 1040mm(W) (30kg)"/>
    <n v="2"/>
    <s v="Cash"/>
    <x v="0"/>
    <d v="2023-03-27T00:00:00"/>
    <x v="9"/>
    <x v="4"/>
    <n v="450"/>
    <n v="-450"/>
    <n v="0"/>
    <n v="2806848.0500000003"/>
    <s v="Cash"/>
    <s v="Trsf 27/3/23 RM4,530.00"/>
    <m/>
  </r>
  <r>
    <x v="334"/>
    <n v="3"/>
    <n v="2023"/>
    <x v="470"/>
    <s v="C00000034"/>
    <x v="34"/>
    <s v="RM Woven Roving E-600gm 1000mm (40Kg)"/>
    <n v="2"/>
    <s v="Cash"/>
    <x v="0"/>
    <d v="2023-03-27T00:00:00"/>
    <x v="9"/>
    <x v="4"/>
    <n v="472"/>
    <n v="-472"/>
    <n v="0"/>
    <n v="2807320.0500000003"/>
    <s v="Cash"/>
    <s v="Trsf 27/3/23 RM4,530.00"/>
    <m/>
  </r>
  <r>
    <x v="335"/>
    <n v="3"/>
    <n v="2023"/>
    <x v="471"/>
    <s v="C00000026"/>
    <x v="26"/>
    <s v="RM Resin 3317AW (220Kg)"/>
    <n v="1"/>
    <s v="Cash"/>
    <x v="0"/>
    <d v="2023-03-28T00:00:00"/>
    <x v="9"/>
    <x v="4"/>
    <n v="1870"/>
    <n v="-1870"/>
    <n v="0"/>
    <n v="2809190.0500000003"/>
    <s v="Cash"/>
    <s v="Trsf 30/3/23 RM2,000.00(RM1,870.00)"/>
    <m/>
  </r>
  <r>
    <x v="335"/>
    <n v="3"/>
    <n v="2023"/>
    <x v="471"/>
    <s v="C00000026"/>
    <x v="26"/>
    <s v="RM CSM 450 64m(L) X 1860mm(W) (54kg)"/>
    <n v="1"/>
    <s v="Cash"/>
    <x v="0"/>
    <d v="2023-03-28T00:00:00"/>
    <x v="9"/>
    <x v="4"/>
    <n v="448.2"/>
    <n v="-130"/>
    <n v="318.2"/>
    <n v="2809638.2500000005"/>
    <s v="Cash"/>
    <s v="Trsf 30/3/23 RM2,000.00(RM130.00)"/>
    <m/>
  </r>
  <r>
    <x v="335"/>
    <n v="3"/>
    <n v="2023"/>
    <x v="471"/>
    <s v="C00000026"/>
    <x v="26"/>
    <s v="RM Gelcoat GPH (20kg)"/>
    <n v="1"/>
    <s v="Cash"/>
    <x v="0"/>
    <d v="2023-03-28T00:00:00"/>
    <x v="9"/>
    <x v="4"/>
    <n v="258"/>
    <m/>
    <n v="258"/>
    <n v="2809896.2500000005"/>
    <s v="Cash"/>
    <m/>
    <m/>
  </r>
  <r>
    <x v="335"/>
    <n v="3"/>
    <n v="2023"/>
    <x v="471"/>
    <s v="C00000026"/>
    <x v="26"/>
    <s v="RE Frekote 770NC (1 Gallon)"/>
    <n v="1"/>
    <s v="Cash"/>
    <x v="0"/>
    <d v="2023-03-28T00:00:00"/>
    <x v="9"/>
    <x v="4"/>
    <n v="450"/>
    <m/>
    <n v="450"/>
    <n v="2810346.2500000005"/>
    <s v="Cash"/>
    <m/>
    <m/>
  </r>
  <r>
    <x v="336"/>
    <n v="3"/>
    <n v="2023"/>
    <x v="472"/>
    <s v="C00000037"/>
    <x v="37"/>
    <s v="RM Nor 3338W (220Kg)"/>
    <n v="2"/>
    <s v="Cash"/>
    <x v="0"/>
    <d v="2023-03-30T00:00:00"/>
    <x v="9"/>
    <x v="4"/>
    <n v="3608"/>
    <m/>
    <n v="3608"/>
    <n v="2813954.2500000005"/>
    <s v="Cash"/>
    <m/>
    <m/>
  </r>
  <r>
    <x v="336"/>
    <n v="3"/>
    <n v="2023"/>
    <x v="472"/>
    <s v="C00000037"/>
    <x v="37"/>
    <s v="RM CSM 450 64m(L) X 1860mm(W) (54kg)"/>
    <n v="3"/>
    <s v="Cash"/>
    <x v="0"/>
    <d v="2023-03-30T00:00:00"/>
    <x v="9"/>
    <x v="4"/>
    <n v="1263.5999999999999"/>
    <m/>
    <n v="1263.5999999999999"/>
    <n v="2815217.8500000006"/>
    <s v="Cash"/>
    <m/>
    <m/>
  </r>
  <r>
    <x v="336"/>
    <n v="3"/>
    <n v="2023"/>
    <x v="472"/>
    <s v="C00000037"/>
    <x v="37"/>
    <s v="RJ Mepoxe (5kg)"/>
    <n v="2"/>
    <s v="Cash"/>
    <x v="0"/>
    <d v="2023-03-30T00:00:00"/>
    <x v="9"/>
    <x v="4"/>
    <n v="190"/>
    <m/>
    <n v="190"/>
    <n v="2815407.8500000006"/>
    <s v="Cash"/>
    <m/>
    <m/>
  </r>
  <r>
    <x v="336"/>
    <n v="3"/>
    <n v="2023"/>
    <x v="472"/>
    <s v="C00000037"/>
    <x v="37"/>
    <s v="RM Gelcoat GPH (20kg)"/>
    <n v="2"/>
    <s v="Cash"/>
    <x v="0"/>
    <d v="2023-03-30T00:00:00"/>
    <x v="9"/>
    <x v="4"/>
    <n v="520"/>
    <m/>
    <n v="520"/>
    <n v="2815927.8500000006"/>
    <s v="Cash"/>
    <m/>
    <m/>
  </r>
  <r>
    <x v="336"/>
    <n v="3"/>
    <n v="2023"/>
    <x v="472"/>
    <s v="C00000037"/>
    <x v="37"/>
    <s v="RM Pigment Super White (25kg)"/>
    <n v="1"/>
    <s v="Cash"/>
    <x v="0"/>
    <d v="2023-03-30T00:00:00"/>
    <x v="9"/>
    <x v="4"/>
    <n v="875"/>
    <m/>
    <n v="875"/>
    <n v="2816802.8500000006"/>
    <s v="Cash"/>
    <m/>
    <m/>
  </r>
  <r>
    <x v="336"/>
    <n v="3"/>
    <n v="2023"/>
    <x v="472"/>
    <s v="C00000037"/>
    <x v="37"/>
    <s v="RM Talcum Powder (25Kg)"/>
    <n v="3"/>
    <s v="Cash"/>
    <x v="0"/>
    <d v="2023-03-30T00:00:00"/>
    <x v="9"/>
    <x v="4"/>
    <n v="187.5"/>
    <m/>
    <n v="187.5"/>
    <n v="2816990.3500000006"/>
    <s v="Cash"/>
    <m/>
    <m/>
  </r>
  <r>
    <x v="336"/>
    <n v="3"/>
    <n v="2023"/>
    <x v="473"/>
    <s v="C00000034"/>
    <x v="34"/>
    <s v="RJ Mepoxe (5kg)"/>
    <n v="3"/>
    <s v="Cash"/>
    <x v="0"/>
    <d v="2023-03-30T00:00:00"/>
    <x v="9"/>
    <x v="4"/>
    <n v="300"/>
    <n v="-300"/>
    <n v="0"/>
    <n v="2817290.3500000006"/>
    <s v="Cash"/>
    <s v="Trsf 30/3/23 RM487.50"/>
    <m/>
  </r>
  <r>
    <x v="336"/>
    <n v="3"/>
    <n v="2023"/>
    <x v="474"/>
    <s v="C00000034"/>
    <x v="34"/>
    <s v="RM Talcum Powder (25Kg)"/>
    <n v="3"/>
    <s v="Cash"/>
    <x v="0"/>
    <d v="2023-03-30T00:00:00"/>
    <x v="9"/>
    <x v="4"/>
    <n v="187.5"/>
    <n v="-187.5"/>
    <n v="0"/>
    <n v="2817477.8500000006"/>
    <s v="Cash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4"/>
    <n v="312.5"/>
    <m/>
    <n v="312.5"/>
    <n v="2817790.3500000006"/>
    <s v="Cash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4"/>
    <n v="8690"/>
    <m/>
    <n v="8690"/>
    <n v="2826480.3500000006"/>
    <s v="Cash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4"/>
    <n v="2280"/>
    <m/>
    <n v="2280"/>
    <n v="2828760.3500000006"/>
    <s v="Cash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4"/>
    <n v="1260"/>
    <m/>
    <n v="1260"/>
    <n v="2830020.3500000006"/>
    <s v="Cash"/>
    <m/>
    <m/>
  </r>
  <r>
    <x v="336"/>
    <n v="3"/>
    <n v="2023"/>
    <x v="476"/>
    <s v="C00000020"/>
    <x v="19"/>
    <s v="RJ Mepoxe (5kg)"/>
    <n v="4"/>
    <s v="Cash"/>
    <x v="0"/>
    <d v="2023-03-30T00:00:00"/>
    <x v="9"/>
    <x v="4"/>
    <n v="380"/>
    <m/>
    <n v="380"/>
    <n v="2830400.3500000006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5">
      <pivotArea dataOnly="0" outline="0" fieldPosition="0">
        <references count="1">
          <reference field="1" count="0" defaultSubtotal="1"/>
        </references>
      </pivotArea>
    </format>
    <format dxfId="34">
      <pivotArea dataOnly="0" outline="0" fieldPosition="0">
        <references count="1">
          <reference field="5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  <format dxfId="31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40">
      <pivotArea dataOnly="0" outline="0" fieldPosition="0">
        <references count="1">
          <reference field="1" count="0" defaultSubtotal="1"/>
        </references>
      </pivotArea>
    </format>
    <format dxfId="39">
      <pivotArea dataOnly="0" outline="0" fieldPosition="0">
        <references count="1">
          <reference field="5" count="0" defaultSubtotal="1"/>
        </references>
      </pivotArea>
    </format>
    <format dxfId="38">
      <pivotArea dataOnly="0" outline="0" fieldPosition="0">
        <references count="1">
          <reference field="5" count="0" defaultSubtotal="1"/>
        </references>
      </pivotArea>
    </format>
    <format dxfId="37">
      <pivotArea outline="0" fieldPosition="0">
        <references count="1">
          <reference field="4294967294" count="1">
            <x v="0"/>
          </reference>
        </references>
      </pivotArea>
    </format>
    <format dxfId="36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6F0BD-D067-4CBF-A8E6-4A1A7A766033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R4:AB524" firstHeaderRow="1" firstDataRow="2" firstDataCol="5"/>
  <pivotFields count="20">
    <pivotField axis="axisRow" compact="0" outline="0" showAll="0" defaultSubtotal="0">
      <items count="3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compact="0" outline="0" showAll="0"/>
    <pivotField axis="axisRow" compact="0" outline="0" showAll="0">
      <items count="478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compact="0" outline="0" showAll="0"/>
    <pivotField axis="axisRow" compact="0" outline="0" showAll="0">
      <items count="3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51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3">
      <x v="329"/>
      <x v="462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3">
      <x v="317"/>
      <x v="439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t="default">
      <x v="27"/>
    </i>
    <i>
      <x v="28"/>
      <x v="3"/>
      <x v="7"/>
      <x v="241"/>
      <x v="323"/>
    </i>
    <i r="3">
      <x v="248"/>
      <x v="336"/>
    </i>
    <i r="1">
      <x v="4"/>
      <x/>
      <x v="300"/>
      <x v="409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>
      <x v="34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t="default">
      <x v="34"/>
    </i>
    <i>
      <x v="35"/>
      <x v="4"/>
      <x v="1"/>
      <x v="314"/>
      <x v="433"/>
    </i>
    <i t="default">
      <x v="35"/>
    </i>
    <i>
      <x v="36"/>
      <x v="4"/>
      <x v="2"/>
      <x v="322"/>
      <x v="448"/>
    </i>
    <i r="3">
      <x v="324"/>
      <x v="452"/>
    </i>
    <i t="default">
      <x v="36"/>
    </i>
    <i>
      <x v="37"/>
      <x v="4"/>
      <x v="2"/>
      <x v="323"/>
      <x v="451"/>
    </i>
    <i r="3">
      <x v="331"/>
      <x v="465"/>
    </i>
    <i r="3">
      <x v="336"/>
      <x v="472"/>
    </i>
    <i t="default">
      <x v="37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8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CE151-27DE-4F51-8D97-73FC2437269F}" name="PivotTable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M4:AT18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79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11"/>
    </i>
    <i t="default">
      <x v="9"/>
    </i>
    <i>
      <x v="13"/>
      <x v="4"/>
      <x/>
    </i>
    <i r="2">
      <x v="2"/>
    </i>
    <i t="default">
      <x v="13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22"/>
    </i>
    <i>
      <x v="23"/>
      <x v="3"/>
      <x v="2"/>
    </i>
    <i r="2">
      <x v="3"/>
    </i>
    <i r="2">
      <x v="4"/>
    </i>
    <i r="2">
      <x v="11"/>
    </i>
    <i r="1">
      <x v="4"/>
      <x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r="1">
      <x v="4"/>
      <x v="2"/>
    </i>
    <i t="default">
      <x v="26"/>
    </i>
    <i>
      <x v="27"/>
      <x v="3"/>
      <x v="5"/>
    </i>
    <i r="2">
      <x v="6"/>
    </i>
    <i r="2">
      <x v="7"/>
    </i>
    <i r="2">
      <x v="9"/>
    </i>
    <i r="1">
      <x v="4"/>
      <x v="1"/>
    </i>
    <i t="default">
      <x v="27"/>
    </i>
    <i>
      <x v="28"/>
      <x v="3"/>
      <x v="7"/>
    </i>
    <i r="1">
      <x v="4"/>
      <x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>
      <x v="34"/>
      <x v="4"/>
      <x/>
    </i>
    <i r="2">
      <x v="1"/>
    </i>
    <i r="2">
      <x v="2"/>
    </i>
    <i t="default">
      <x v="34"/>
    </i>
    <i>
      <x v="35"/>
      <x v="4"/>
      <x v="1"/>
    </i>
    <i t="default">
      <x v="35"/>
    </i>
    <i>
      <x v="36"/>
      <x v="4"/>
      <x v="2"/>
    </i>
    <i t="default">
      <x v="36"/>
    </i>
    <i>
      <x v="37"/>
      <x v="4"/>
      <x v="2"/>
    </i>
    <i t="default">
      <x v="37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9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44CC1-B49D-4E8E-9292-24005C5522EA}" name="PivotTable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4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x="35"/>
        <item x="36"/>
        <item x="3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3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7">
      <pivotArea outline="0" fieldPosition="0">
        <references count="1">
          <reference field="4294967294" count="1">
            <x v="0"/>
          </reference>
        </references>
      </pivotArea>
    </format>
    <format dxfId="26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24">
      <pivotArea dataOnly="0" outline="0" fieldPosition="0">
        <references count="1">
          <reference field="1" count="0" defaultSubtotal="1"/>
        </references>
      </pivotArea>
    </format>
    <format dxfId="23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5" count="0" defaultSubtotal="1"/>
        </references>
      </pivotArea>
    </format>
    <format dxfId="16">
      <pivotArea dataOnly="0" outline="0" fieldPosition="0">
        <references count="1">
          <reference field="5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22">
      <pivotArea dataOnly="0" outline="0" fieldPosition="0">
        <references count="1">
          <reference field="1" count="0" defaultSubtotal="1"/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1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3">
      <pivotArea dataOnly="0" labelOnly="1" grandCol="1" outline="0" fieldPosition="0"/>
    </format>
    <format dxfId="12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dataOnly="0" outline="0" fieldPosition="0">
        <references count="1">
          <reference field="2" count="1" defaultSubtotal="1">
            <x v="0"/>
          </reference>
        </references>
      </pivotArea>
    </format>
    <format dxfId="6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F15" sqref="F15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T524"/>
  <sheetViews>
    <sheetView topLeftCell="D370" workbookViewId="0">
      <selection activeCell="T384" sqref="T384"/>
    </sheetView>
  </sheetViews>
  <sheetFormatPr defaultRowHeight="14.5" x14ac:dyDescent="0.35"/>
  <cols>
    <col min="1" max="1" width="37.90625" bestFit="1" customWidth="1"/>
    <col min="2" max="6" width="9.90625" bestFit="1" customWidth="1"/>
    <col min="7" max="8" width="10.7265625" bestFit="1" customWidth="1"/>
    <col min="9" max="17" width="1.6328125" customWidth="1"/>
    <col min="18" max="18" width="17.6328125" bestFit="1" customWidth="1"/>
    <col min="19" max="19" width="11.7265625" customWidth="1"/>
    <col min="20" max="20" width="13.54296875" customWidth="1"/>
    <col min="21" max="21" width="13.453125" bestFit="1" customWidth="1"/>
    <col min="22" max="22" width="16.6328125" bestFit="1" customWidth="1"/>
    <col min="23" max="27" width="9.90625" bestFit="1" customWidth="1"/>
    <col min="28" max="29" width="10.7265625" bestFit="1" customWidth="1"/>
    <col min="30" max="38" width="1.6328125" customWidth="1"/>
    <col min="39" max="39" width="31.7265625" customWidth="1"/>
    <col min="40" max="40" width="11.6328125" customWidth="1"/>
    <col min="41" max="41" width="13.6328125" bestFit="1" customWidth="1"/>
    <col min="42" max="45" width="9.90625" bestFit="1" customWidth="1"/>
    <col min="46" max="48" width="10.7265625" bestFit="1" customWidth="1"/>
    <col min="49" max="51" width="9.90625" bestFit="1" customWidth="1"/>
    <col min="52" max="52" width="10.7265625" bestFit="1" customWidth="1"/>
  </cols>
  <sheetData>
    <row r="1" spans="1:46" x14ac:dyDescent="0.35">
      <c r="A1" t="s">
        <v>207</v>
      </c>
    </row>
    <row r="2" spans="1:46" x14ac:dyDescent="0.35">
      <c r="A2" t="s">
        <v>1405</v>
      </c>
    </row>
    <row r="4" spans="1:46" x14ac:dyDescent="0.35">
      <c r="A4" s="14" t="s">
        <v>204</v>
      </c>
      <c r="B4" s="14" t="s">
        <v>91</v>
      </c>
      <c r="R4" s="14" t="s">
        <v>204</v>
      </c>
      <c r="W4" s="14" t="s">
        <v>91</v>
      </c>
      <c r="AM4" s="14" t="s">
        <v>204</v>
      </c>
      <c r="AP4" s="14" t="s">
        <v>91</v>
      </c>
    </row>
    <row r="5" spans="1:46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R5" s="14" t="s">
        <v>1</v>
      </c>
      <c r="S5" s="14" t="s">
        <v>211</v>
      </c>
      <c r="T5" s="14" t="s">
        <v>166</v>
      </c>
      <c r="U5" s="14" t="s">
        <v>3</v>
      </c>
      <c r="V5" s="14" t="s">
        <v>2</v>
      </c>
      <c r="W5">
        <v>0</v>
      </c>
      <c r="X5">
        <v>45</v>
      </c>
      <c r="Y5">
        <v>60</v>
      </c>
      <c r="Z5" t="s">
        <v>154</v>
      </c>
      <c r="AA5">
        <v>120</v>
      </c>
      <c r="AB5" t="s">
        <v>135</v>
      </c>
      <c r="AM5" s="14" t="s">
        <v>1</v>
      </c>
      <c r="AN5" s="14" t="s">
        <v>211</v>
      </c>
      <c r="AO5" s="14" t="s">
        <v>166</v>
      </c>
      <c r="AP5">
        <v>0</v>
      </c>
      <c r="AQ5">
        <v>45</v>
      </c>
      <c r="AR5">
        <v>60</v>
      </c>
      <c r="AS5">
        <v>120</v>
      </c>
      <c r="AT5" t="s">
        <v>135</v>
      </c>
    </row>
    <row r="6" spans="1:46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R6" t="s">
        <v>35</v>
      </c>
      <c r="S6">
        <v>2020</v>
      </c>
      <c r="T6">
        <v>8</v>
      </c>
      <c r="U6" s="58">
        <v>44053</v>
      </c>
      <c r="V6" t="s">
        <v>33</v>
      </c>
      <c r="W6" s="18">
        <v>0</v>
      </c>
      <c r="X6" s="18"/>
      <c r="Y6" s="18"/>
      <c r="Z6" s="18"/>
      <c r="AA6" s="18"/>
      <c r="AB6" s="18">
        <v>0</v>
      </c>
      <c r="AM6" t="s">
        <v>60</v>
      </c>
      <c r="AN6">
        <v>2022</v>
      </c>
      <c r="AO6">
        <v>6</v>
      </c>
      <c r="AP6" s="18"/>
      <c r="AQ6" s="18"/>
      <c r="AR6" s="18">
        <v>0</v>
      </c>
      <c r="AS6" s="18"/>
      <c r="AT6" s="18">
        <v>0</v>
      </c>
    </row>
    <row r="7" spans="1:46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T7">
        <v>10</v>
      </c>
      <c r="U7" s="58">
        <v>44109</v>
      </c>
      <c r="V7" t="s">
        <v>110</v>
      </c>
      <c r="W7" s="18">
        <v>0</v>
      </c>
      <c r="X7" s="18"/>
      <c r="Y7" s="18"/>
      <c r="Z7" s="18"/>
      <c r="AA7" s="18"/>
      <c r="AB7" s="18">
        <v>0</v>
      </c>
      <c r="AO7">
        <v>7</v>
      </c>
      <c r="AP7" s="18"/>
      <c r="AQ7" s="18"/>
      <c r="AR7" s="18">
        <v>0</v>
      </c>
      <c r="AS7" s="18"/>
      <c r="AT7" s="18">
        <v>0</v>
      </c>
    </row>
    <row r="8" spans="1:46" x14ac:dyDescent="0.35">
      <c r="A8" t="s">
        <v>60</v>
      </c>
      <c r="B8" s="18">
        <v>4461.8</v>
      </c>
      <c r="C8" s="18"/>
      <c r="D8" s="18">
        <v>10248.799999999999</v>
      </c>
      <c r="E8" s="18"/>
      <c r="F8" s="18"/>
      <c r="G8" s="18">
        <v>14710.599999999999</v>
      </c>
      <c r="U8" s="58">
        <v>44123</v>
      </c>
      <c r="V8" t="s">
        <v>127</v>
      </c>
      <c r="W8" s="18">
        <v>0</v>
      </c>
      <c r="X8" s="18"/>
      <c r="Y8" s="18"/>
      <c r="Z8" s="18"/>
      <c r="AA8" s="18"/>
      <c r="AB8" s="18">
        <v>0</v>
      </c>
      <c r="AO8">
        <v>8</v>
      </c>
      <c r="AP8" s="18"/>
      <c r="AQ8" s="18"/>
      <c r="AR8" s="18">
        <v>0</v>
      </c>
      <c r="AS8" s="18"/>
      <c r="AT8" s="18">
        <v>0</v>
      </c>
    </row>
    <row r="9" spans="1:46" x14ac:dyDescent="0.35">
      <c r="A9" t="s">
        <v>7</v>
      </c>
      <c r="B9" s="18">
        <v>0</v>
      </c>
      <c r="C9" s="18"/>
      <c r="D9" s="18"/>
      <c r="E9" s="18"/>
      <c r="F9" s="18"/>
      <c r="G9" s="18">
        <v>0</v>
      </c>
      <c r="U9" s="58">
        <v>44125</v>
      </c>
      <c r="V9" t="s">
        <v>130</v>
      </c>
      <c r="W9" s="18">
        <v>0</v>
      </c>
      <c r="X9" s="18"/>
      <c r="Y9" s="18"/>
      <c r="Z9" s="18"/>
      <c r="AA9" s="18"/>
      <c r="AB9" s="18">
        <v>0</v>
      </c>
      <c r="AO9">
        <v>9</v>
      </c>
      <c r="AP9" s="18"/>
      <c r="AQ9" s="18"/>
      <c r="AR9" s="18">
        <v>0</v>
      </c>
      <c r="AS9" s="18"/>
      <c r="AT9" s="18">
        <v>0</v>
      </c>
    </row>
    <row r="10" spans="1:46" x14ac:dyDescent="0.35">
      <c r="A10" t="s">
        <v>20</v>
      </c>
      <c r="B10" s="18"/>
      <c r="C10" s="18">
        <v>0</v>
      </c>
      <c r="D10" s="18"/>
      <c r="E10" s="18"/>
      <c r="F10" s="18"/>
      <c r="G10" s="18">
        <v>0</v>
      </c>
      <c r="U10" s="58">
        <v>44135</v>
      </c>
      <c r="V10" t="s">
        <v>153</v>
      </c>
      <c r="W10" s="18">
        <v>0</v>
      </c>
      <c r="X10" s="18"/>
      <c r="Y10" s="18"/>
      <c r="Z10" s="18"/>
      <c r="AA10" s="18"/>
      <c r="AB10" s="18">
        <v>0</v>
      </c>
      <c r="AO10">
        <v>10</v>
      </c>
      <c r="AP10" s="18"/>
      <c r="AQ10" s="18"/>
      <c r="AR10" s="18">
        <v>0</v>
      </c>
      <c r="AS10" s="18"/>
      <c r="AT10" s="18">
        <v>0</v>
      </c>
    </row>
    <row r="11" spans="1:46" x14ac:dyDescent="0.35">
      <c r="A11" t="s">
        <v>43</v>
      </c>
      <c r="B11" s="18">
        <v>0</v>
      </c>
      <c r="C11" s="18"/>
      <c r="D11" s="18"/>
      <c r="E11" s="18"/>
      <c r="F11" s="18"/>
      <c r="G11" s="18">
        <v>0</v>
      </c>
      <c r="T11">
        <v>11</v>
      </c>
      <c r="U11" s="58">
        <v>44145</v>
      </c>
      <c r="V11" t="s">
        <v>159</v>
      </c>
      <c r="W11" s="18">
        <v>0</v>
      </c>
      <c r="X11" s="18"/>
      <c r="Y11" s="18"/>
      <c r="Z11" s="18"/>
      <c r="AA11" s="18"/>
      <c r="AB11" s="18">
        <v>0</v>
      </c>
      <c r="AO11">
        <v>11</v>
      </c>
      <c r="AP11" s="18"/>
      <c r="AQ11" s="18"/>
      <c r="AR11" s="18">
        <v>0</v>
      </c>
      <c r="AS11" s="18"/>
      <c r="AT11" s="18">
        <v>0</v>
      </c>
    </row>
    <row r="12" spans="1:46" x14ac:dyDescent="0.35">
      <c r="A12" t="s">
        <v>23</v>
      </c>
      <c r="B12" s="18">
        <v>1620</v>
      </c>
      <c r="C12" s="18"/>
      <c r="D12" s="18"/>
      <c r="E12" s="18">
        <v>0</v>
      </c>
      <c r="F12" s="18">
        <v>0</v>
      </c>
      <c r="G12" s="18">
        <v>1620</v>
      </c>
      <c r="U12" s="58">
        <v>44158</v>
      </c>
      <c r="V12" t="s">
        <v>177</v>
      </c>
      <c r="W12" s="18">
        <v>0</v>
      </c>
      <c r="X12" s="18"/>
      <c r="Y12" s="18"/>
      <c r="Z12" s="18"/>
      <c r="AA12" s="18"/>
      <c r="AB12" s="18">
        <v>0</v>
      </c>
      <c r="AO12">
        <v>12</v>
      </c>
      <c r="AP12" s="18"/>
      <c r="AQ12" s="18"/>
      <c r="AR12" s="18">
        <v>0</v>
      </c>
      <c r="AS12" s="18"/>
      <c r="AT12" s="18">
        <v>0</v>
      </c>
    </row>
    <row r="13" spans="1:46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S13">
        <v>2021</v>
      </c>
      <c r="T13">
        <v>2</v>
      </c>
      <c r="U13" s="58">
        <v>44229</v>
      </c>
      <c r="V13" t="s">
        <v>266</v>
      </c>
      <c r="W13" s="18">
        <v>0</v>
      </c>
      <c r="X13" s="18"/>
      <c r="Y13" s="18"/>
      <c r="Z13" s="18"/>
      <c r="AA13" s="18"/>
      <c r="AB13" s="18">
        <v>0</v>
      </c>
      <c r="AO13">
        <v>4</v>
      </c>
      <c r="AP13" s="18"/>
      <c r="AQ13" s="18"/>
      <c r="AR13" s="18">
        <v>0</v>
      </c>
      <c r="AS13" s="18"/>
      <c r="AT13" s="18">
        <v>0</v>
      </c>
    </row>
    <row r="14" spans="1:46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U14" s="58">
        <v>44244</v>
      </c>
      <c r="V14" t="s">
        <v>272</v>
      </c>
      <c r="W14" s="18">
        <v>0</v>
      </c>
      <c r="X14" s="18"/>
      <c r="Y14" s="18"/>
      <c r="Z14" s="18"/>
      <c r="AA14" s="18"/>
      <c r="AB14" s="18">
        <v>0</v>
      </c>
      <c r="AN14">
        <v>2023</v>
      </c>
      <c r="AO14">
        <v>1</v>
      </c>
      <c r="AP14" s="18"/>
      <c r="AQ14" s="18"/>
      <c r="AR14" s="18">
        <v>0</v>
      </c>
      <c r="AS14" s="18"/>
      <c r="AT14" s="18">
        <v>0</v>
      </c>
    </row>
    <row r="15" spans="1:46" x14ac:dyDescent="0.35">
      <c r="A15" t="s">
        <v>64</v>
      </c>
      <c r="B15" s="18">
        <v>0</v>
      </c>
      <c r="C15" s="18"/>
      <c r="D15" s="18"/>
      <c r="E15" s="18">
        <v>0</v>
      </c>
      <c r="F15" s="18">
        <v>54660.6</v>
      </c>
      <c r="G15" s="18">
        <v>54660.6</v>
      </c>
      <c r="T15">
        <v>5</v>
      </c>
      <c r="U15" s="58">
        <v>44322</v>
      </c>
      <c r="V15" t="s">
        <v>343</v>
      </c>
      <c r="W15" s="18">
        <v>0</v>
      </c>
      <c r="X15" s="18"/>
      <c r="Y15" s="18"/>
      <c r="Z15" s="18"/>
      <c r="AA15" s="18"/>
      <c r="AB15" s="18">
        <v>0</v>
      </c>
      <c r="AO15">
        <v>2</v>
      </c>
      <c r="AP15" s="18"/>
      <c r="AQ15" s="18"/>
      <c r="AR15" s="18">
        <v>4632.8</v>
      </c>
      <c r="AS15" s="18"/>
      <c r="AT15" s="18">
        <v>4632.8</v>
      </c>
    </row>
    <row r="16" spans="1:46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U16" s="58">
        <v>44335</v>
      </c>
      <c r="V16" t="s">
        <v>346</v>
      </c>
      <c r="W16" s="18">
        <v>0</v>
      </c>
      <c r="X16" s="18"/>
      <c r="Y16" s="18"/>
      <c r="Z16" s="18"/>
      <c r="AA16" s="18"/>
      <c r="AB16" s="18">
        <v>0</v>
      </c>
      <c r="AO16">
        <v>3</v>
      </c>
      <c r="AP16" s="18">
        <v>4461.8</v>
      </c>
      <c r="AQ16" s="18"/>
      <c r="AR16" s="18">
        <v>5616</v>
      </c>
      <c r="AS16" s="18"/>
      <c r="AT16" s="18">
        <v>10077.799999999999</v>
      </c>
    </row>
    <row r="17" spans="1:46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U17" s="58">
        <v>44341</v>
      </c>
      <c r="V17" t="s">
        <v>348</v>
      </c>
      <c r="W17" s="18">
        <v>0</v>
      </c>
      <c r="X17" s="18"/>
      <c r="Y17" s="18"/>
      <c r="Z17" s="18"/>
      <c r="AA17" s="18"/>
      <c r="AB17" s="18">
        <v>0</v>
      </c>
      <c r="AM17" s="36" t="s">
        <v>138</v>
      </c>
      <c r="AN17" s="36"/>
      <c r="AO17" s="36"/>
      <c r="AP17" s="37">
        <v>4461.8</v>
      </c>
      <c r="AQ17" s="37"/>
      <c r="AR17" s="37">
        <v>10248.799999999999</v>
      </c>
      <c r="AS17" s="37"/>
      <c r="AT17" s="37">
        <v>14710.599999999999</v>
      </c>
    </row>
    <row r="18" spans="1:46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T18">
        <v>9</v>
      </c>
      <c r="U18" s="58">
        <v>44440</v>
      </c>
      <c r="V18" t="s">
        <v>373</v>
      </c>
      <c r="W18" s="18">
        <v>0</v>
      </c>
      <c r="X18" s="18"/>
      <c r="Y18" s="18"/>
      <c r="Z18" s="18"/>
      <c r="AA18" s="18"/>
      <c r="AB18" s="18">
        <v>0</v>
      </c>
      <c r="AM18" t="s">
        <v>7</v>
      </c>
      <c r="AN18">
        <v>2022</v>
      </c>
      <c r="AO18">
        <v>3</v>
      </c>
      <c r="AP18" s="18">
        <v>0</v>
      </c>
      <c r="AQ18" s="18"/>
      <c r="AR18" s="18"/>
      <c r="AS18" s="18"/>
      <c r="AT18" s="18">
        <v>0</v>
      </c>
    </row>
    <row r="19" spans="1:46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V19" t="s">
        <v>374</v>
      </c>
      <c r="W19" s="18">
        <v>0</v>
      </c>
      <c r="X19" s="18"/>
      <c r="Y19" s="18"/>
      <c r="Z19" s="18"/>
      <c r="AA19" s="18"/>
      <c r="AB19" s="18">
        <v>0</v>
      </c>
      <c r="AO19">
        <v>6</v>
      </c>
      <c r="AP19" s="18">
        <v>0</v>
      </c>
      <c r="AQ19" s="18"/>
      <c r="AR19" s="18"/>
      <c r="AS19" s="18"/>
      <c r="AT19" s="18">
        <v>0</v>
      </c>
    </row>
    <row r="20" spans="1:46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U20" s="58">
        <v>44467</v>
      </c>
      <c r="V20" t="s">
        <v>385</v>
      </c>
      <c r="W20" s="18">
        <v>0</v>
      </c>
      <c r="X20" s="18"/>
      <c r="Y20" s="18"/>
      <c r="Z20" s="18"/>
      <c r="AA20" s="18"/>
      <c r="AB20" s="18">
        <v>0</v>
      </c>
      <c r="AO20">
        <v>7</v>
      </c>
      <c r="AP20" s="18">
        <v>0</v>
      </c>
      <c r="AQ20" s="18"/>
      <c r="AR20" s="18"/>
      <c r="AS20" s="18"/>
      <c r="AT20" s="18">
        <v>0</v>
      </c>
    </row>
    <row r="21" spans="1:46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T21">
        <v>10</v>
      </c>
      <c r="U21" s="58">
        <v>44484</v>
      </c>
      <c r="V21" t="s">
        <v>430</v>
      </c>
      <c r="W21" s="18">
        <v>0</v>
      </c>
      <c r="X21" s="18"/>
      <c r="Y21" s="18"/>
      <c r="Z21" s="18"/>
      <c r="AA21" s="18"/>
      <c r="AB21" s="18">
        <v>0</v>
      </c>
      <c r="AO21">
        <v>8</v>
      </c>
      <c r="AP21" s="18">
        <v>0</v>
      </c>
      <c r="AQ21" s="18"/>
      <c r="AR21" s="18"/>
      <c r="AS21" s="18"/>
      <c r="AT21" s="18">
        <v>0</v>
      </c>
    </row>
    <row r="22" spans="1:46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T22">
        <v>11</v>
      </c>
      <c r="U22" s="58">
        <v>44501</v>
      </c>
      <c r="V22" t="s">
        <v>462</v>
      </c>
      <c r="W22" s="18">
        <v>0</v>
      </c>
      <c r="X22" s="18"/>
      <c r="Y22" s="18"/>
      <c r="Z22" s="18"/>
      <c r="AA22" s="18"/>
      <c r="AB22" s="18">
        <v>0</v>
      </c>
      <c r="AO22">
        <v>9</v>
      </c>
      <c r="AP22" s="18">
        <v>0</v>
      </c>
      <c r="AQ22" s="18"/>
      <c r="AR22" s="18"/>
      <c r="AS22" s="18"/>
      <c r="AT22" s="18">
        <v>0</v>
      </c>
    </row>
    <row r="23" spans="1:46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R23" s="36" t="s">
        <v>136</v>
      </c>
      <c r="S23" s="36"/>
      <c r="T23" s="36"/>
      <c r="U23" s="36"/>
      <c r="V23" s="36"/>
      <c r="W23" s="37">
        <v>0</v>
      </c>
      <c r="X23" s="37"/>
      <c r="Y23" s="37"/>
      <c r="Z23" s="37"/>
      <c r="AA23" s="37"/>
      <c r="AB23" s="37">
        <v>0</v>
      </c>
      <c r="AO23">
        <v>10</v>
      </c>
      <c r="AP23" s="18">
        <v>0</v>
      </c>
      <c r="AQ23" s="18"/>
      <c r="AR23" s="18"/>
      <c r="AS23" s="18"/>
      <c r="AT23" s="18">
        <v>0</v>
      </c>
    </row>
    <row r="24" spans="1:46" x14ac:dyDescent="0.35">
      <c r="A24" t="s">
        <v>407</v>
      </c>
      <c r="B24" s="18">
        <v>15348.199999999999</v>
      </c>
      <c r="C24" s="18"/>
      <c r="D24" s="18"/>
      <c r="E24" s="18"/>
      <c r="F24" s="18"/>
      <c r="G24" s="18">
        <v>15348.199999999999</v>
      </c>
      <c r="R24" t="s">
        <v>47</v>
      </c>
      <c r="S24">
        <v>2020</v>
      </c>
      <c r="T24">
        <v>10</v>
      </c>
      <c r="U24" s="58">
        <v>44065</v>
      </c>
      <c r="V24" t="s">
        <v>49</v>
      </c>
      <c r="W24" s="18"/>
      <c r="X24" s="18"/>
      <c r="Y24" s="18">
        <v>0</v>
      </c>
      <c r="Z24" s="18"/>
      <c r="AA24" s="18"/>
      <c r="AB24" s="18">
        <v>0</v>
      </c>
      <c r="AO24">
        <v>11</v>
      </c>
      <c r="AP24" s="18">
        <v>0</v>
      </c>
      <c r="AQ24" s="18"/>
      <c r="AR24" s="18"/>
      <c r="AS24" s="18"/>
      <c r="AT24" s="18">
        <v>0</v>
      </c>
    </row>
    <row r="25" spans="1:46" x14ac:dyDescent="0.35">
      <c r="A25" t="s">
        <v>416</v>
      </c>
      <c r="B25" s="18">
        <v>464950.59999999992</v>
      </c>
      <c r="C25" s="18"/>
      <c r="D25" s="18"/>
      <c r="E25" s="18"/>
      <c r="F25" s="18"/>
      <c r="G25" s="18">
        <v>464950.59999999992</v>
      </c>
      <c r="T25">
        <v>12</v>
      </c>
      <c r="U25" s="58">
        <v>44118</v>
      </c>
      <c r="V25" t="s">
        <v>121</v>
      </c>
      <c r="W25" s="18"/>
      <c r="X25" s="18"/>
      <c r="Y25" s="18">
        <v>0</v>
      </c>
      <c r="Z25" s="18"/>
      <c r="AA25" s="18"/>
      <c r="AB25" s="18">
        <v>0</v>
      </c>
      <c r="AO25">
        <v>12</v>
      </c>
      <c r="AP25" s="18">
        <v>0</v>
      </c>
      <c r="AQ25" s="18"/>
      <c r="AR25" s="18"/>
      <c r="AS25" s="18"/>
      <c r="AT25" s="18">
        <v>0</v>
      </c>
    </row>
    <row r="26" spans="1:46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U26" s="58">
        <v>44123</v>
      </c>
      <c r="V26" t="s">
        <v>121</v>
      </c>
      <c r="W26" s="18"/>
      <c r="X26" s="18"/>
      <c r="Y26" s="18">
        <v>0</v>
      </c>
      <c r="Z26" s="18"/>
      <c r="AA26" s="18"/>
      <c r="AB26" s="18">
        <v>0</v>
      </c>
      <c r="AO26">
        <v>4</v>
      </c>
      <c r="AP26" s="18">
        <v>0</v>
      </c>
      <c r="AQ26" s="18"/>
      <c r="AR26" s="18"/>
      <c r="AS26" s="18"/>
      <c r="AT26" s="18">
        <v>0</v>
      </c>
    </row>
    <row r="27" spans="1:46" x14ac:dyDescent="0.35">
      <c r="A27" t="s">
        <v>499</v>
      </c>
      <c r="B27" s="18">
        <v>27759.5</v>
      </c>
      <c r="C27" s="18"/>
      <c r="D27" s="18"/>
      <c r="E27" s="18"/>
      <c r="F27" s="18"/>
      <c r="G27" s="18">
        <v>27759.5</v>
      </c>
      <c r="R27" s="36" t="s">
        <v>137</v>
      </c>
      <c r="S27" s="36"/>
      <c r="T27" s="36"/>
      <c r="U27" s="36"/>
      <c r="V27" s="36"/>
      <c r="W27" s="37"/>
      <c r="X27" s="37"/>
      <c r="Y27" s="37">
        <v>0</v>
      </c>
      <c r="Z27" s="37"/>
      <c r="AA27" s="37"/>
      <c r="AB27" s="37">
        <v>0</v>
      </c>
      <c r="AN27">
        <v>2023</v>
      </c>
      <c r="AO27">
        <v>1</v>
      </c>
      <c r="AP27" s="18">
        <v>0</v>
      </c>
      <c r="AQ27" s="18"/>
      <c r="AR27" s="18"/>
      <c r="AS27" s="18"/>
      <c r="AT27" s="18">
        <v>0</v>
      </c>
    </row>
    <row r="28" spans="1:46" x14ac:dyDescent="0.35">
      <c r="A28" t="s">
        <v>646</v>
      </c>
      <c r="B28" s="18">
        <v>4490</v>
      </c>
      <c r="C28" s="18"/>
      <c r="D28" s="18"/>
      <c r="E28" s="18"/>
      <c r="F28" s="18"/>
      <c r="G28" s="18">
        <v>4490</v>
      </c>
      <c r="R28" t="s">
        <v>60</v>
      </c>
      <c r="S28">
        <v>2020</v>
      </c>
      <c r="T28">
        <v>10</v>
      </c>
      <c r="U28" s="58">
        <v>44068</v>
      </c>
      <c r="V28" t="s">
        <v>57</v>
      </c>
      <c r="W28" s="18"/>
      <c r="X28" s="18"/>
      <c r="Y28" s="18">
        <v>0</v>
      </c>
      <c r="Z28" s="18"/>
      <c r="AA28" s="18"/>
      <c r="AB28" s="18">
        <v>0</v>
      </c>
      <c r="AO28">
        <v>3</v>
      </c>
      <c r="AP28" s="18">
        <v>0</v>
      </c>
      <c r="AQ28" s="18"/>
      <c r="AR28" s="18"/>
      <c r="AS28" s="18"/>
      <c r="AT28" s="18">
        <v>0</v>
      </c>
    </row>
    <row r="29" spans="1:46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S29">
        <v>2021</v>
      </c>
      <c r="T29">
        <v>1</v>
      </c>
      <c r="U29" s="58">
        <v>44146</v>
      </c>
      <c r="V29" t="s">
        <v>160</v>
      </c>
      <c r="W29" s="18"/>
      <c r="X29" s="18"/>
      <c r="Y29" s="18">
        <v>0</v>
      </c>
      <c r="Z29" s="18"/>
      <c r="AA29" s="18"/>
      <c r="AB29" s="18">
        <v>0</v>
      </c>
      <c r="AM29" s="36" t="s">
        <v>139</v>
      </c>
      <c r="AN29" s="36"/>
      <c r="AO29" s="36"/>
      <c r="AP29" s="37">
        <v>0</v>
      </c>
      <c r="AQ29" s="37"/>
      <c r="AR29" s="37"/>
      <c r="AS29" s="37"/>
      <c r="AT29" s="37">
        <v>0</v>
      </c>
    </row>
    <row r="30" spans="1:46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U30" s="58">
        <v>44163</v>
      </c>
      <c r="V30" t="s">
        <v>187</v>
      </c>
      <c r="W30" s="18"/>
      <c r="X30" s="18"/>
      <c r="Y30" s="18">
        <v>0</v>
      </c>
      <c r="Z30" s="18"/>
      <c r="AA30" s="18"/>
      <c r="AB30" s="18">
        <v>0</v>
      </c>
      <c r="AM30" t="s">
        <v>20</v>
      </c>
      <c r="AN30">
        <v>2022</v>
      </c>
      <c r="AO30">
        <v>1</v>
      </c>
      <c r="AP30" s="18"/>
      <c r="AQ30" s="18">
        <v>0</v>
      </c>
      <c r="AR30" s="18"/>
      <c r="AS30" s="18"/>
      <c r="AT30" s="18">
        <v>0</v>
      </c>
    </row>
    <row r="31" spans="1:46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T31">
        <v>5</v>
      </c>
      <c r="U31" s="58">
        <v>44266</v>
      </c>
      <c r="V31" t="s">
        <v>322</v>
      </c>
      <c r="W31" s="18"/>
      <c r="X31" s="18"/>
      <c r="Y31" s="18">
        <v>0</v>
      </c>
      <c r="Z31" s="18"/>
      <c r="AA31" s="18"/>
      <c r="AB31" s="18">
        <v>0</v>
      </c>
      <c r="AO31">
        <v>2</v>
      </c>
      <c r="AP31" s="18"/>
      <c r="AQ31" s="18">
        <v>0</v>
      </c>
      <c r="AR31" s="18"/>
      <c r="AS31" s="18"/>
      <c r="AT31" s="18">
        <v>0</v>
      </c>
    </row>
    <row r="32" spans="1:46" x14ac:dyDescent="0.35">
      <c r="A32" t="s">
        <v>793</v>
      </c>
      <c r="B32" s="18">
        <v>1026.2</v>
      </c>
      <c r="C32" s="18"/>
      <c r="D32" s="18"/>
      <c r="E32" s="18"/>
      <c r="F32" s="18"/>
      <c r="G32" s="18">
        <v>1026.2</v>
      </c>
      <c r="U32" s="58">
        <v>44279</v>
      </c>
      <c r="V32" t="s">
        <v>325</v>
      </c>
      <c r="W32" s="18"/>
      <c r="X32" s="18"/>
      <c r="Y32" s="18">
        <v>0</v>
      </c>
      <c r="Z32" s="18"/>
      <c r="AA32" s="18"/>
      <c r="AB32" s="18">
        <v>0</v>
      </c>
      <c r="AO32">
        <v>5</v>
      </c>
      <c r="AP32" s="18"/>
      <c r="AQ32" s="18">
        <v>0</v>
      </c>
      <c r="AR32" s="18"/>
      <c r="AS32" s="18"/>
      <c r="AT32" s="18">
        <v>0</v>
      </c>
    </row>
    <row r="33" spans="1:46" x14ac:dyDescent="0.35">
      <c r="A33" t="s">
        <v>868</v>
      </c>
      <c r="B33" s="18">
        <v>15624.3</v>
      </c>
      <c r="C33" s="18"/>
      <c r="D33" s="18"/>
      <c r="E33" s="18"/>
      <c r="F33" s="18"/>
      <c r="G33" s="18">
        <v>15624.3</v>
      </c>
      <c r="T33">
        <v>6</v>
      </c>
      <c r="U33" s="58">
        <v>44313</v>
      </c>
      <c r="V33" t="s">
        <v>334</v>
      </c>
      <c r="W33" s="18"/>
      <c r="X33" s="18"/>
      <c r="Y33" s="18">
        <v>0</v>
      </c>
      <c r="Z33" s="18"/>
      <c r="AA33" s="18"/>
      <c r="AB33" s="18">
        <v>0</v>
      </c>
      <c r="AO33">
        <v>6</v>
      </c>
      <c r="AP33" s="18"/>
      <c r="AQ33" s="18">
        <v>0</v>
      </c>
      <c r="AR33" s="18"/>
      <c r="AS33" s="18"/>
      <c r="AT33" s="18">
        <v>0</v>
      </c>
    </row>
    <row r="34" spans="1:46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U34" s="58">
        <v>44348</v>
      </c>
      <c r="V34" t="s">
        <v>362</v>
      </c>
      <c r="W34" s="18"/>
      <c r="X34" s="18"/>
      <c r="Y34" s="18">
        <v>0</v>
      </c>
      <c r="Z34" s="18"/>
      <c r="AA34" s="18"/>
      <c r="AB34" s="18">
        <v>0</v>
      </c>
      <c r="AO34">
        <v>9</v>
      </c>
      <c r="AP34" s="18"/>
      <c r="AQ34" s="18">
        <v>0</v>
      </c>
      <c r="AR34" s="18"/>
      <c r="AS34" s="18"/>
      <c r="AT34" s="18">
        <v>0</v>
      </c>
    </row>
    <row r="35" spans="1:46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V35" t="s">
        <v>363</v>
      </c>
      <c r="W35" s="18"/>
      <c r="X35" s="18"/>
      <c r="Y35" s="18">
        <v>0</v>
      </c>
      <c r="Z35" s="18"/>
      <c r="AA35" s="18"/>
      <c r="AB35" s="18">
        <v>0</v>
      </c>
      <c r="AO35">
        <v>11</v>
      </c>
      <c r="AP35" s="18"/>
      <c r="AQ35" s="18">
        <v>0</v>
      </c>
      <c r="AR35" s="18"/>
      <c r="AS35" s="18"/>
      <c r="AT35" s="18">
        <v>0</v>
      </c>
    </row>
    <row r="36" spans="1:46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T36">
        <v>12</v>
      </c>
      <c r="U36" s="58">
        <v>44483</v>
      </c>
      <c r="V36" t="s">
        <v>425</v>
      </c>
      <c r="W36" s="18"/>
      <c r="X36" s="18"/>
      <c r="Y36" s="18">
        <v>0</v>
      </c>
      <c r="Z36" s="18"/>
      <c r="AA36" s="18"/>
      <c r="AB36" s="18">
        <v>0</v>
      </c>
      <c r="AO36">
        <v>4</v>
      </c>
      <c r="AP36" s="18"/>
      <c r="AQ36" s="18">
        <v>0</v>
      </c>
      <c r="AR36" s="18"/>
      <c r="AS36" s="18"/>
      <c r="AT36" s="18">
        <v>0</v>
      </c>
    </row>
    <row r="37" spans="1:46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S37">
        <v>2022</v>
      </c>
      <c r="T37">
        <v>6</v>
      </c>
      <c r="U37" s="58">
        <v>44660</v>
      </c>
      <c r="V37" t="s">
        <v>697</v>
      </c>
      <c r="W37" s="18"/>
      <c r="X37" s="18"/>
      <c r="Y37" s="18">
        <v>0</v>
      </c>
      <c r="Z37" s="18"/>
      <c r="AA37" s="18"/>
      <c r="AB37" s="18">
        <v>0</v>
      </c>
      <c r="AN37">
        <v>2023</v>
      </c>
      <c r="AO37">
        <v>1</v>
      </c>
      <c r="AP37" s="18"/>
      <c r="AQ37" s="18">
        <v>0</v>
      </c>
      <c r="AR37" s="18"/>
      <c r="AS37" s="18"/>
      <c r="AT37" s="18">
        <v>0</v>
      </c>
    </row>
    <row r="38" spans="1:46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T38">
        <v>7</v>
      </c>
      <c r="U38" s="58">
        <v>44691</v>
      </c>
      <c r="V38" t="s">
        <v>774</v>
      </c>
      <c r="W38" s="18"/>
      <c r="X38" s="18"/>
      <c r="Y38" s="18">
        <v>0</v>
      </c>
      <c r="Z38" s="18"/>
      <c r="AA38" s="18"/>
      <c r="AB38" s="18">
        <v>0</v>
      </c>
      <c r="AM38" s="36" t="s">
        <v>140</v>
      </c>
      <c r="AN38" s="36"/>
      <c r="AO38" s="36"/>
      <c r="AP38" s="37"/>
      <c r="AQ38" s="37">
        <v>0</v>
      </c>
      <c r="AR38" s="37"/>
      <c r="AS38" s="37"/>
      <c r="AT38" s="37">
        <v>0</v>
      </c>
    </row>
    <row r="39" spans="1:46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T39">
        <v>8</v>
      </c>
      <c r="U39" s="58">
        <v>44726</v>
      </c>
      <c r="V39" t="s">
        <v>845</v>
      </c>
      <c r="W39" s="18"/>
      <c r="X39" s="18"/>
      <c r="Y39" s="18">
        <v>0</v>
      </c>
      <c r="Z39" s="18"/>
      <c r="AA39" s="18"/>
      <c r="AB39" s="18">
        <v>0</v>
      </c>
      <c r="AM39" t="s">
        <v>43</v>
      </c>
      <c r="AN39">
        <v>2022</v>
      </c>
      <c r="AO39">
        <v>1</v>
      </c>
      <c r="AP39" s="18">
        <v>0</v>
      </c>
      <c r="AQ39" s="18"/>
      <c r="AR39" s="18"/>
      <c r="AS39" s="18"/>
      <c r="AT39" s="18">
        <v>0</v>
      </c>
    </row>
    <row r="40" spans="1:46" x14ac:dyDescent="0.35">
      <c r="A40" t="s">
        <v>1205</v>
      </c>
      <c r="B40" s="18">
        <v>0</v>
      </c>
      <c r="C40" s="18"/>
      <c r="D40" s="18"/>
      <c r="E40" s="18"/>
      <c r="F40" s="18"/>
      <c r="G40" s="18">
        <v>0</v>
      </c>
      <c r="U40" s="58">
        <v>44743</v>
      </c>
      <c r="V40" t="s">
        <v>865</v>
      </c>
      <c r="W40" s="18"/>
      <c r="X40" s="18"/>
      <c r="Y40" s="18">
        <v>0</v>
      </c>
      <c r="Z40" s="18"/>
      <c r="AA40" s="18"/>
      <c r="AB40" s="18">
        <v>0</v>
      </c>
      <c r="AO40">
        <v>2</v>
      </c>
      <c r="AP40" s="18">
        <v>0</v>
      </c>
      <c r="AQ40" s="18"/>
      <c r="AR40" s="18"/>
      <c r="AS40" s="18"/>
      <c r="AT40" s="18">
        <v>0</v>
      </c>
    </row>
    <row r="41" spans="1:46" x14ac:dyDescent="0.35">
      <c r="A41" t="s">
        <v>1266</v>
      </c>
      <c r="B41" s="18">
        <v>0</v>
      </c>
      <c r="C41" s="18"/>
      <c r="D41" s="18"/>
      <c r="E41" s="18"/>
      <c r="F41" s="18"/>
      <c r="G41" s="18">
        <v>0</v>
      </c>
      <c r="T41">
        <v>9</v>
      </c>
      <c r="U41" s="58">
        <v>44771</v>
      </c>
      <c r="V41" t="s">
        <v>882</v>
      </c>
      <c r="W41" s="18"/>
      <c r="X41" s="18"/>
      <c r="Y41" s="18">
        <v>0</v>
      </c>
      <c r="Z41" s="18"/>
      <c r="AA41" s="18"/>
      <c r="AB41" s="18">
        <v>0</v>
      </c>
      <c r="AO41">
        <v>3</v>
      </c>
      <c r="AP41" s="18">
        <v>0</v>
      </c>
      <c r="AQ41" s="18"/>
      <c r="AR41" s="18"/>
      <c r="AS41" s="18"/>
      <c r="AT41" s="18">
        <v>0</v>
      </c>
    </row>
    <row r="42" spans="1:46" x14ac:dyDescent="0.35">
      <c r="A42" t="s">
        <v>1314</v>
      </c>
      <c r="B42" s="18">
        <v>0</v>
      </c>
      <c r="C42" s="18"/>
      <c r="D42" s="18"/>
      <c r="E42" s="18"/>
      <c r="F42" s="18"/>
      <c r="G42" s="18">
        <v>0</v>
      </c>
      <c r="T42">
        <v>10</v>
      </c>
      <c r="U42" s="58">
        <v>44796</v>
      </c>
      <c r="V42" t="s">
        <v>920</v>
      </c>
      <c r="W42" s="18"/>
      <c r="X42" s="18"/>
      <c r="Y42" s="18">
        <v>0</v>
      </c>
      <c r="Z42" s="18"/>
      <c r="AA42" s="18"/>
      <c r="AB42" s="18">
        <v>0</v>
      </c>
      <c r="AO42">
        <v>5</v>
      </c>
      <c r="AP42" s="18">
        <v>0</v>
      </c>
      <c r="AQ42" s="18"/>
      <c r="AR42" s="18"/>
      <c r="AS42" s="18"/>
      <c r="AT42" s="18">
        <v>0</v>
      </c>
    </row>
    <row r="43" spans="1:46" x14ac:dyDescent="0.35">
      <c r="A43" t="s">
        <v>1319</v>
      </c>
      <c r="B43" s="18">
        <v>6644.1</v>
      </c>
      <c r="C43" s="18"/>
      <c r="D43" s="18"/>
      <c r="E43" s="18"/>
      <c r="F43" s="18"/>
      <c r="G43" s="18">
        <v>6644.1</v>
      </c>
      <c r="T43">
        <v>11</v>
      </c>
      <c r="U43" t="s">
        <v>935</v>
      </c>
      <c r="V43" t="s">
        <v>934</v>
      </c>
      <c r="W43" s="18"/>
      <c r="X43" s="18"/>
      <c r="Y43" s="18">
        <v>0</v>
      </c>
      <c r="Z43" s="18"/>
      <c r="AA43" s="18"/>
      <c r="AB43" s="18">
        <v>0</v>
      </c>
      <c r="AO43">
        <v>6</v>
      </c>
      <c r="AP43" s="18">
        <v>0</v>
      </c>
      <c r="AQ43" s="18"/>
      <c r="AR43" s="18"/>
      <c r="AS43" s="18"/>
      <c r="AT43" s="18">
        <v>0</v>
      </c>
    </row>
    <row r="44" spans="1:46" x14ac:dyDescent="0.35">
      <c r="A44" t="s">
        <v>135</v>
      </c>
      <c r="B44" s="18">
        <v>541924.69999999995</v>
      </c>
      <c r="C44" s="18">
        <v>0</v>
      </c>
      <c r="D44" s="18">
        <v>10248.799999999999</v>
      </c>
      <c r="E44" s="18">
        <v>0</v>
      </c>
      <c r="F44" s="18">
        <v>54660.6</v>
      </c>
      <c r="G44" s="18">
        <v>606834.09999999986</v>
      </c>
      <c r="T44">
        <v>12</v>
      </c>
      <c r="U44" s="58">
        <v>44852</v>
      </c>
      <c r="V44" t="s">
        <v>1015</v>
      </c>
      <c r="W44" s="18"/>
      <c r="X44" s="18"/>
      <c r="Y44" s="18">
        <v>0</v>
      </c>
      <c r="Z44" s="18"/>
      <c r="AA44" s="18"/>
      <c r="AB44" s="18">
        <v>0</v>
      </c>
      <c r="AO44">
        <v>10</v>
      </c>
      <c r="AP44" s="18">
        <v>0</v>
      </c>
      <c r="AQ44" s="18"/>
      <c r="AR44" s="18"/>
      <c r="AS44" s="18"/>
      <c r="AT44" s="18">
        <v>0</v>
      </c>
    </row>
    <row r="45" spans="1:46" x14ac:dyDescent="0.35">
      <c r="T45">
        <v>4</v>
      </c>
      <c r="U45" s="58">
        <v>44610</v>
      </c>
      <c r="V45" t="s">
        <v>613</v>
      </c>
      <c r="W45" s="18"/>
      <c r="X45" s="18"/>
      <c r="Y45" s="18">
        <v>0</v>
      </c>
      <c r="Z45" s="18"/>
      <c r="AA45" s="18"/>
      <c r="AB45" s="18">
        <v>0</v>
      </c>
      <c r="AM45" s="36" t="s">
        <v>141</v>
      </c>
      <c r="AN45" s="36"/>
      <c r="AO45" s="36"/>
      <c r="AP45" s="37">
        <v>0</v>
      </c>
      <c r="AQ45" s="37"/>
      <c r="AR45" s="37"/>
      <c r="AS45" s="37"/>
      <c r="AT45" s="37">
        <v>0</v>
      </c>
    </row>
    <row r="46" spans="1:46" x14ac:dyDescent="0.35">
      <c r="S46">
        <v>2023</v>
      </c>
      <c r="T46">
        <v>1</v>
      </c>
      <c r="U46" s="58">
        <v>44868</v>
      </c>
      <c r="V46" t="s">
        <v>1057</v>
      </c>
      <c r="W46" s="18"/>
      <c r="X46" s="18"/>
      <c r="Y46" s="18">
        <v>0</v>
      </c>
      <c r="Z46" s="18"/>
      <c r="AA46" s="18"/>
      <c r="AB46" s="18">
        <v>0</v>
      </c>
      <c r="AM46" t="s">
        <v>23</v>
      </c>
      <c r="AN46">
        <v>2022</v>
      </c>
      <c r="AO46">
        <v>1</v>
      </c>
      <c r="AP46" s="18"/>
      <c r="AQ46" s="18"/>
      <c r="AR46" s="18"/>
      <c r="AS46" s="18">
        <v>0</v>
      </c>
      <c r="AT46" s="18">
        <v>0</v>
      </c>
    </row>
    <row r="47" spans="1:46" x14ac:dyDescent="0.35">
      <c r="T47">
        <v>2</v>
      </c>
      <c r="U47" s="58">
        <v>44898</v>
      </c>
      <c r="V47" t="s">
        <v>1122</v>
      </c>
      <c r="W47" s="18"/>
      <c r="X47" s="18"/>
      <c r="Y47" s="18">
        <v>4632.8</v>
      </c>
      <c r="Z47" s="18"/>
      <c r="AA47" s="18"/>
      <c r="AB47" s="18">
        <v>4632.8</v>
      </c>
      <c r="AO47">
        <v>5</v>
      </c>
      <c r="AP47" s="18"/>
      <c r="AQ47" s="18"/>
      <c r="AR47" s="18"/>
      <c r="AS47" s="18">
        <v>0</v>
      </c>
      <c r="AT47" s="18">
        <v>0</v>
      </c>
    </row>
    <row r="48" spans="1:46" x14ac:dyDescent="0.35">
      <c r="T48">
        <v>3</v>
      </c>
      <c r="U48" s="58">
        <v>44953</v>
      </c>
      <c r="V48" t="s">
        <v>1204</v>
      </c>
      <c r="W48" s="18"/>
      <c r="X48" s="18"/>
      <c r="Y48" s="18">
        <v>5616</v>
      </c>
      <c r="Z48" s="18"/>
      <c r="AA48" s="18"/>
      <c r="AB48" s="18">
        <v>5616</v>
      </c>
      <c r="AO48">
        <v>6</v>
      </c>
      <c r="AP48" s="18"/>
      <c r="AQ48" s="18"/>
      <c r="AR48" s="18"/>
      <c r="AS48" s="18">
        <v>0</v>
      </c>
      <c r="AT48" s="18">
        <v>0</v>
      </c>
    </row>
    <row r="49" spans="18:46" x14ac:dyDescent="0.35">
      <c r="U49" t="s">
        <v>1344</v>
      </c>
      <c r="V49" t="s">
        <v>1348</v>
      </c>
      <c r="W49" s="18">
        <v>4461.8</v>
      </c>
      <c r="X49" s="18"/>
      <c r="Y49" s="18"/>
      <c r="Z49" s="18"/>
      <c r="AA49" s="18"/>
      <c r="AB49" s="18">
        <v>4461.8</v>
      </c>
      <c r="AO49">
        <v>8</v>
      </c>
      <c r="AP49" s="18"/>
      <c r="AQ49" s="18"/>
      <c r="AR49" s="18"/>
      <c r="AS49" s="18">
        <v>0</v>
      </c>
      <c r="AT49" s="18">
        <v>0</v>
      </c>
    </row>
    <row r="50" spans="18:46" x14ac:dyDescent="0.35">
      <c r="R50" s="36" t="s">
        <v>138</v>
      </c>
      <c r="S50" s="36"/>
      <c r="T50" s="36"/>
      <c r="U50" s="36"/>
      <c r="V50" s="36"/>
      <c r="W50" s="37">
        <v>4461.8</v>
      </c>
      <c r="X50" s="37"/>
      <c r="Y50" s="37">
        <v>10248.799999999999</v>
      </c>
      <c r="Z50" s="37"/>
      <c r="AA50" s="37"/>
      <c r="AB50" s="37">
        <v>14710.599999999999</v>
      </c>
      <c r="AO50">
        <v>9</v>
      </c>
      <c r="AP50" s="18"/>
      <c r="AQ50" s="18"/>
      <c r="AR50" s="18"/>
      <c r="AS50" s="18">
        <v>0</v>
      </c>
      <c r="AT50" s="18">
        <v>0</v>
      </c>
    </row>
    <row r="51" spans="18:46" x14ac:dyDescent="0.35">
      <c r="R51" t="s">
        <v>7</v>
      </c>
      <c r="S51">
        <v>2020</v>
      </c>
      <c r="T51">
        <v>6</v>
      </c>
      <c r="U51" s="58">
        <v>43984</v>
      </c>
      <c r="V51" t="s">
        <v>10</v>
      </c>
      <c r="W51" s="18">
        <v>0</v>
      </c>
      <c r="X51" s="18"/>
      <c r="Y51" s="18"/>
      <c r="Z51" s="18"/>
      <c r="AA51" s="18"/>
      <c r="AB51" s="18">
        <v>0</v>
      </c>
      <c r="AO51">
        <v>12</v>
      </c>
      <c r="AP51" s="18"/>
      <c r="AQ51" s="18"/>
      <c r="AR51" s="18"/>
      <c r="AS51" s="18">
        <v>0</v>
      </c>
      <c r="AT51" s="18">
        <v>0</v>
      </c>
    </row>
    <row r="52" spans="18:46" x14ac:dyDescent="0.35">
      <c r="U52" s="58">
        <v>43999</v>
      </c>
      <c r="V52" t="s">
        <v>12</v>
      </c>
      <c r="W52" s="18">
        <v>0</v>
      </c>
      <c r="X52" s="18"/>
      <c r="Y52" s="18"/>
      <c r="Z52" s="18"/>
      <c r="AA52" s="18"/>
      <c r="AB52" s="18">
        <v>0</v>
      </c>
      <c r="AO52">
        <v>4</v>
      </c>
      <c r="AP52" s="18"/>
      <c r="AQ52" s="18"/>
      <c r="AR52" s="18"/>
      <c r="AS52" s="18">
        <v>0</v>
      </c>
      <c r="AT52" s="18">
        <v>0</v>
      </c>
    </row>
    <row r="53" spans="18:46" x14ac:dyDescent="0.35">
      <c r="T53">
        <v>7</v>
      </c>
      <c r="U53" s="58">
        <v>44027</v>
      </c>
      <c r="V53" t="s">
        <v>27</v>
      </c>
      <c r="W53" s="18">
        <v>0</v>
      </c>
      <c r="X53" s="18"/>
      <c r="Y53" s="18"/>
      <c r="Z53" s="18"/>
      <c r="AA53" s="18"/>
      <c r="AB53" s="18">
        <v>0</v>
      </c>
      <c r="AN53">
        <v>2023</v>
      </c>
      <c r="AO53">
        <v>2</v>
      </c>
      <c r="AP53" s="18">
        <v>1620</v>
      </c>
      <c r="AQ53" s="18"/>
      <c r="AR53" s="18"/>
      <c r="AS53" s="18">
        <v>0</v>
      </c>
      <c r="AT53" s="18">
        <v>1620</v>
      </c>
    </row>
    <row r="54" spans="18:46" x14ac:dyDescent="0.35">
      <c r="T54">
        <v>8</v>
      </c>
      <c r="U54" s="58">
        <v>44055</v>
      </c>
      <c r="V54" t="s">
        <v>37</v>
      </c>
      <c r="W54" s="18">
        <v>0</v>
      </c>
      <c r="X54" s="18"/>
      <c r="Y54" s="18"/>
      <c r="Z54" s="18"/>
      <c r="AA54" s="18"/>
      <c r="AB54" s="18">
        <v>0</v>
      </c>
      <c r="AO54">
        <v>3</v>
      </c>
      <c r="AP54" s="18"/>
      <c r="AQ54" s="18"/>
      <c r="AR54" s="18"/>
      <c r="AS54" s="18">
        <v>0</v>
      </c>
      <c r="AT54" s="18">
        <v>0</v>
      </c>
    </row>
    <row r="55" spans="18:46" x14ac:dyDescent="0.35">
      <c r="U55" s="58">
        <v>44056</v>
      </c>
      <c r="V55" t="s">
        <v>38</v>
      </c>
      <c r="W55" s="18">
        <v>0</v>
      </c>
      <c r="X55" s="18"/>
      <c r="Y55" s="18"/>
      <c r="Z55" s="18"/>
      <c r="AA55" s="18"/>
      <c r="AB55" s="18">
        <v>0</v>
      </c>
      <c r="AM55" s="36" t="s">
        <v>142</v>
      </c>
      <c r="AN55" s="36"/>
      <c r="AO55" s="36"/>
      <c r="AP55" s="37">
        <v>1620</v>
      </c>
      <c r="AQ55" s="37"/>
      <c r="AR55" s="37"/>
      <c r="AS55" s="37">
        <v>0</v>
      </c>
      <c r="AT55" s="37">
        <v>1620</v>
      </c>
    </row>
    <row r="56" spans="18:46" x14ac:dyDescent="0.35">
      <c r="U56" s="58">
        <v>44068</v>
      </c>
      <c r="V56" t="s">
        <v>58</v>
      </c>
      <c r="W56" s="18">
        <v>0</v>
      </c>
      <c r="X56" s="18"/>
      <c r="Y56" s="18"/>
      <c r="Z56" s="18"/>
      <c r="AA56" s="18"/>
      <c r="AB56" s="18">
        <v>0</v>
      </c>
      <c r="AM56" t="s">
        <v>64</v>
      </c>
      <c r="AN56">
        <v>2022</v>
      </c>
      <c r="AO56">
        <v>1</v>
      </c>
      <c r="AP56" s="18"/>
      <c r="AQ56" s="18"/>
      <c r="AR56" s="18"/>
      <c r="AS56" s="18">
        <v>0</v>
      </c>
      <c r="AT56" s="18">
        <v>0</v>
      </c>
    </row>
    <row r="57" spans="18:46" x14ac:dyDescent="0.35">
      <c r="T57">
        <v>9</v>
      </c>
      <c r="U57" s="58">
        <v>44076</v>
      </c>
      <c r="V57" t="s">
        <v>70</v>
      </c>
      <c r="W57" s="18">
        <v>0</v>
      </c>
      <c r="X57" s="18"/>
      <c r="Y57" s="18"/>
      <c r="Z57" s="18"/>
      <c r="AA57" s="18"/>
      <c r="AB57" s="18">
        <v>0</v>
      </c>
      <c r="AO57">
        <v>2</v>
      </c>
      <c r="AP57" s="18"/>
      <c r="AQ57" s="18"/>
      <c r="AR57" s="18"/>
      <c r="AS57" s="18">
        <v>0</v>
      </c>
      <c r="AT57" s="18">
        <v>0</v>
      </c>
    </row>
    <row r="58" spans="18:46" x14ac:dyDescent="0.35">
      <c r="U58" s="58">
        <v>44079</v>
      </c>
      <c r="V58" t="s">
        <v>95</v>
      </c>
      <c r="W58" s="18">
        <v>0</v>
      </c>
      <c r="X58" s="18"/>
      <c r="Y58" s="18"/>
      <c r="Z58" s="18"/>
      <c r="AA58" s="18"/>
      <c r="AB58" s="18">
        <v>0</v>
      </c>
      <c r="AO58">
        <v>3</v>
      </c>
      <c r="AP58" s="18"/>
      <c r="AQ58" s="18"/>
      <c r="AR58" s="18"/>
      <c r="AS58" s="18">
        <v>0</v>
      </c>
      <c r="AT58" s="18">
        <v>0</v>
      </c>
    </row>
    <row r="59" spans="18:46" x14ac:dyDescent="0.35">
      <c r="U59" s="58">
        <v>44091</v>
      </c>
      <c r="V59" t="s">
        <v>104</v>
      </c>
      <c r="W59" s="18">
        <v>0</v>
      </c>
      <c r="X59" s="18"/>
      <c r="Y59" s="18"/>
      <c r="Z59" s="18"/>
      <c r="AA59" s="18"/>
      <c r="AB59" s="18">
        <v>0</v>
      </c>
      <c r="AO59">
        <v>5</v>
      </c>
      <c r="AP59" s="18"/>
      <c r="AQ59" s="18"/>
      <c r="AR59" s="18"/>
      <c r="AS59" s="18">
        <v>0</v>
      </c>
      <c r="AT59" s="18">
        <v>0</v>
      </c>
    </row>
    <row r="60" spans="18:46" x14ac:dyDescent="0.35">
      <c r="U60" s="58">
        <v>44097</v>
      </c>
      <c r="V60" t="s">
        <v>107</v>
      </c>
      <c r="W60" s="18">
        <v>0</v>
      </c>
      <c r="X60" s="18"/>
      <c r="Y60" s="18"/>
      <c r="Z60" s="18"/>
      <c r="AA60" s="18"/>
      <c r="AB60" s="18">
        <v>0</v>
      </c>
      <c r="AO60">
        <v>6</v>
      </c>
      <c r="AP60" s="18"/>
      <c r="AQ60" s="18"/>
      <c r="AR60" s="18"/>
      <c r="AS60" s="18">
        <v>0</v>
      </c>
      <c r="AT60" s="18">
        <v>0</v>
      </c>
    </row>
    <row r="61" spans="18:46" x14ac:dyDescent="0.35">
      <c r="U61" s="58">
        <v>44100</v>
      </c>
      <c r="V61" t="s">
        <v>109</v>
      </c>
      <c r="W61" s="18">
        <v>0</v>
      </c>
      <c r="X61" s="18"/>
      <c r="Y61" s="18"/>
      <c r="Z61" s="18"/>
      <c r="AA61" s="18"/>
      <c r="AB61" s="18">
        <v>0</v>
      </c>
      <c r="AO61">
        <v>7</v>
      </c>
      <c r="AP61" s="18"/>
      <c r="AQ61" s="18"/>
      <c r="AR61" s="18"/>
      <c r="AS61" s="18">
        <v>0</v>
      </c>
      <c r="AT61" s="18">
        <v>0</v>
      </c>
    </row>
    <row r="62" spans="18:46" x14ac:dyDescent="0.35">
      <c r="T62">
        <v>10</v>
      </c>
      <c r="U62" s="58">
        <v>44116</v>
      </c>
      <c r="V62" t="s">
        <v>120</v>
      </c>
      <c r="W62" s="18">
        <v>0</v>
      </c>
      <c r="X62" s="18"/>
      <c r="Y62" s="18"/>
      <c r="Z62" s="18"/>
      <c r="AA62" s="18"/>
      <c r="AB62" s="18">
        <v>0</v>
      </c>
      <c r="AO62">
        <v>8</v>
      </c>
      <c r="AP62" s="18"/>
      <c r="AQ62" s="18"/>
      <c r="AR62" s="18"/>
      <c r="AS62" s="18">
        <v>0</v>
      </c>
      <c r="AT62" s="18">
        <v>0</v>
      </c>
    </row>
    <row r="63" spans="18:46" x14ac:dyDescent="0.35">
      <c r="U63" s="58">
        <v>44123</v>
      </c>
      <c r="V63" t="s">
        <v>126</v>
      </c>
      <c r="W63" s="18">
        <v>0</v>
      </c>
      <c r="X63" s="18"/>
      <c r="Y63" s="18"/>
      <c r="Z63" s="18"/>
      <c r="AA63" s="18"/>
      <c r="AB63" s="18">
        <v>0</v>
      </c>
      <c r="AO63">
        <v>9</v>
      </c>
      <c r="AP63" s="18"/>
      <c r="AQ63" s="18"/>
      <c r="AR63" s="18"/>
      <c r="AS63" s="18">
        <v>0</v>
      </c>
      <c r="AT63" s="18">
        <v>0</v>
      </c>
    </row>
    <row r="64" spans="18:46" x14ac:dyDescent="0.35">
      <c r="U64" s="58">
        <v>44135</v>
      </c>
      <c r="V64" t="s">
        <v>152</v>
      </c>
      <c r="W64" s="18">
        <v>0</v>
      </c>
      <c r="X64" s="18"/>
      <c r="Y64" s="18"/>
      <c r="Z64" s="18"/>
      <c r="AA64" s="18"/>
      <c r="AB64" s="18">
        <v>0</v>
      </c>
      <c r="AO64">
        <v>10</v>
      </c>
      <c r="AP64" s="18"/>
      <c r="AQ64" s="18"/>
      <c r="AR64" s="18"/>
      <c r="AS64" s="18">
        <v>0</v>
      </c>
      <c r="AT64" s="18">
        <v>0</v>
      </c>
    </row>
    <row r="65" spans="19:46" x14ac:dyDescent="0.35">
      <c r="T65">
        <v>11</v>
      </c>
      <c r="U65" s="58">
        <v>44145</v>
      </c>
      <c r="V65" t="s">
        <v>158</v>
      </c>
      <c r="W65" s="18">
        <v>0</v>
      </c>
      <c r="X65" s="18"/>
      <c r="Y65" s="18"/>
      <c r="Z65" s="18"/>
      <c r="AA65" s="18"/>
      <c r="AB65" s="18">
        <v>0</v>
      </c>
      <c r="AO65">
        <v>11</v>
      </c>
      <c r="AP65" s="18"/>
      <c r="AQ65" s="18"/>
      <c r="AR65" s="18"/>
      <c r="AS65" s="18">
        <v>0</v>
      </c>
      <c r="AT65" s="18">
        <v>0</v>
      </c>
    </row>
    <row r="66" spans="19:46" x14ac:dyDescent="0.35">
      <c r="U66" s="58">
        <v>44153</v>
      </c>
      <c r="V66" t="s">
        <v>170</v>
      </c>
      <c r="W66" s="18">
        <v>0</v>
      </c>
      <c r="X66" s="18"/>
      <c r="Y66" s="18"/>
      <c r="Z66" s="18"/>
      <c r="AA66" s="18"/>
      <c r="AB66" s="18">
        <v>0</v>
      </c>
      <c r="AO66">
        <v>12</v>
      </c>
      <c r="AP66" s="18"/>
      <c r="AQ66" s="18"/>
      <c r="AR66" s="18"/>
      <c r="AS66" s="18">
        <v>0</v>
      </c>
      <c r="AT66" s="18">
        <v>0</v>
      </c>
    </row>
    <row r="67" spans="19:46" x14ac:dyDescent="0.35">
      <c r="U67" s="58">
        <v>44159</v>
      </c>
      <c r="V67" t="s">
        <v>171</v>
      </c>
      <c r="W67" s="18">
        <v>0</v>
      </c>
      <c r="X67" s="18"/>
      <c r="Y67" s="18"/>
      <c r="Z67" s="18"/>
      <c r="AA67" s="18"/>
      <c r="AB67" s="18">
        <v>0</v>
      </c>
      <c r="AO67">
        <v>4</v>
      </c>
      <c r="AP67" s="18"/>
      <c r="AQ67" s="18"/>
      <c r="AR67" s="18"/>
      <c r="AS67" s="18">
        <v>0</v>
      </c>
      <c r="AT67" s="18">
        <v>0</v>
      </c>
    </row>
    <row r="68" spans="19:46" x14ac:dyDescent="0.35">
      <c r="U68" s="58">
        <v>44162</v>
      </c>
      <c r="V68" t="s">
        <v>186</v>
      </c>
      <c r="W68" s="18">
        <v>0</v>
      </c>
      <c r="X68" s="18"/>
      <c r="Y68" s="18"/>
      <c r="Z68" s="18"/>
      <c r="AA68" s="18"/>
      <c r="AB68" s="18">
        <v>0</v>
      </c>
      <c r="AN68">
        <v>2023</v>
      </c>
      <c r="AO68">
        <v>1</v>
      </c>
      <c r="AP68" s="18"/>
      <c r="AQ68" s="18"/>
      <c r="AR68" s="18"/>
      <c r="AS68" s="18">
        <v>0</v>
      </c>
      <c r="AT68" s="18">
        <v>0</v>
      </c>
    </row>
    <row r="69" spans="19:46" x14ac:dyDescent="0.35">
      <c r="T69">
        <v>12</v>
      </c>
      <c r="U69" s="58">
        <v>44180</v>
      </c>
      <c r="V69" t="s">
        <v>215</v>
      </c>
      <c r="W69" s="18">
        <v>0</v>
      </c>
      <c r="X69" s="18"/>
      <c r="Y69" s="18"/>
      <c r="Z69" s="18"/>
      <c r="AA69" s="18"/>
      <c r="AB69" s="18">
        <v>0</v>
      </c>
      <c r="AO69">
        <v>2</v>
      </c>
      <c r="AP69" s="18"/>
      <c r="AQ69" s="18"/>
      <c r="AR69" s="18"/>
      <c r="AS69" s="18">
        <v>0</v>
      </c>
      <c r="AT69" s="18">
        <v>0</v>
      </c>
    </row>
    <row r="70" spans="19:46" x14ac:dyDescent="0.35">
      <c r="S70">
        <v>2021</v>
      </c>
      <c r="T70">
        <v>1</v>
      </c>
      <c r="U70" s="58">
        <v>44225</v>
      </c>
      <c r="V70" t="s">
        <v>258</v>
      </c>
      <c r="W70" s="18">
        <v>0</v>
      </c>
      <c r="X70" s="18"/>
      <c r="Y70" s="18"/>
      <c r="Z70" s="18"/>
      <c r="AA70" s="18"/>
      <c r="AB70" s="18">
        <v>0</v>
      </c>
      <c r="AO70">
        <v>3</v>
      </c>
      <c r="AP70" s="18"/>
      <c r="AQ70" s="18"/>
      <c r="AR70" s="18"/>
      <c r="AS70" s="18">
        <v>0</v>
      </c>
      <c r="AT70" s="18">
        <v>0</v>
      </c>
    </row>
    <row r="71" spans="19:46" x14ac:dyDescent="0.35">
      <c r="T71">
        <v>2</v>
      </c>
      <c r="U71" s="58">
        <v>44246</v>
      </c>
      <c r="V71" t="s">
        <v>279</v>
      </c>
      <c r="W71" s="18">
        <v>0</v>
      </c>
      <c r="X71" s="18"/>
      <c r="Y71" s="18"/>
      <c r="Z71" s="18"/>
      <c r="AA71" s="18"/>
      <c r="AB71" s="18">
        <v>0</v>
      </c>
      <c r="AO71">
        <v>5</v>
      </c>
      <c r="AP71" s="18"/>
      <c r="AQ71" s="18"/>
      <c r="AR71" s="18"/>
      <c r="AS71" s="18">
        <v>31217.599999999999</v>
      </c>
      <c r="AT71" s="18">
        <v>31217.599999999999</v>
      </c>
    </row>
    <row r="72" spans="19:46" x14ac:dyDescent="0.35">
      <c r="T72">
        <v>5</v>
      </c>
      <c r="U72" s="58">
        <v>44323</v>
      </c>
      <c r="V72" t="s">
        <v>344</v>
      </c>
      <c r="W72" s="18">
        <v>0</v>
      </c>
      <c r="X72" s="18"/>
      <c r="Y72" s="18"/>
      <c r="Z72" s="18"/>
      <c r="AA72" s="18"/>
      <c r="AB72" s="18">
        <v>0</v>
      </c>
      <c r="AO72">
        <v>6</v>
      </c>
      <c r="AP72" s="18"/>
      <c r="AQ72" s="18"/>
      <c r="AR72" s="18"/>
      <c r="AS72" s="18">
        <v>10765</v>
      </c>
      <c r="AT72" s="18">
        <v>10765</v>
      </c>
    </row>
    <row r="73" spans="19:46" x14ac:dyDescent="0.35">
      <c r="T73">
        <v>9</v>
      </c>
      <c r="U73" s="58">
        <v>44464</v>
      </c>
      <c r="V73" t="s">
        <v>382</v>
      </c>
      <c r="W73" s="18">
        <v>0</v>
      </c>
      <c r="X73" s="18"/>
      <c r="Y73" s="18"/>
      <c r="Z73" s="18"/>
      <c r="AA73" s="18"/>
      <c r="AB73" s="18">
        <v>0</v>
      </c>
      <c r="AO73">
        <v>7</v>
      </c>
      <c r="AP73" s="18"/>
      <c r="AQ73" s="18"/>
      <c r="AR73" s="18"/>
      <c r="AS73" s="18">
        <v>12678</v>
      </c>
      <c r="AT73" s="18">
        <v>12678</v>
      </c>
    </row>
    <row r="74" spans="19:46" x14ac:dyDescent="0.35">
      <c r="T74">
        <v>10</v>
      </c>
      <c r="U74" s="58">
        <v>44495</v>
      </c>
      <c r="V74" t="s">
        <v>449</v>
      </c>
      <c r="W74" s="18">
        <v>0</v>
      </c>
      <c r="X74" s="18"/>
      <c r="Y74" s="18"/>
      <c r="Z74" s="18"/>
      <c r="AA74" s="18"/>
      <c r="AB74" s="18">
        <v>0</v>
      </c>
      <c r="AO74">
        <v>4</v>
      </c>
      <c r="AP74" s="18"/>
      <c r="AQ74" s="18"/>
      <c r="AR74" s="18"/>
      <c r="AS74" s="18">
        <v>0</v>
      </c>
      <c r="AT74" s="18">
        <v>0</v>
      </c>
    </row>
    <row r="75" spans="19:46" x14ac:dyDescent="0.35">
      <c r="T75">
        <v>12</v>
      </c>
      <c r="U75" s="58">
        <v>44558</v>
      </c>
      <c r="V75" t="s">
        <v>540</v>
      </c>
      <c r="W75" s="18">
        <v>0</v>
      </c>
      <c r="X75" s="18"/>
      <c r="Y75" s="18"/>
      <c r="Z75" s="18"/>
      <c r="AA75" s="18"/>
      <c r="AB75" s="18">
        <v>0</v>
      </c>
      <c r="AM75" s="36" t="s">
        <v>209</v>
      </c>
      <c r="AN75" s="36"/>
      <c r="AO75" s="36"/>
      <c r="AP75" s="37"/>
      <c r="AQ75" s="37"/>
      <c r="AR75" s="37"/>
      <c r="AS75" s="37">
        <v>54660.6</v>
      </c>
      <c r="AT75" s="37">
        <v>54660.6</v>
      </c>
    </row>
    <row r="76" spans="19:46" x14ac:dyDescent="0.35">
      <c r="T76">
        <v>4</v>
      </c>
      <c r="U76" s="58">
        <v>44295</v>
      </c>
      <c r="V76" t="s">
        <v>333</v>
      </c>
      <c r="W76" s="18">
        <v>0</v>
      </c>
      <c r="X76" s="18"/>
      <c r="Y76" s="18"/>
      <c r="Z76" s="18"/>
      <c r="AA76" s="18"/>
      <c r="AB76" s="18">
        <v>0</v>
      </c>
      <c r="AM76" t="s">
        <v>268</v>
      </c>
      <c r="AN76">
        <v>2023</v>
      </c>
      <c r="AO76">
        <v>1</v>
      </c>
      <c r="AP76" s="18">
        <v>0</v>
      </c>
      <c r="AQ76" s="18"/>
      <c r="AR76" s="18"/>
      <c r="AS76" s="18"/>
      <c r="AT76" s="18">
        <v>0</v>
      </c>
    </row>
    <row r="77" spans="19:46" x14ac:dyDescent="0.35">
      <c r="S77">
        <v>2019</v>
      </c>
      <c r="T77">
        <v>12</v>
      </c>
      <c r="U77" s="58">
        <v>43822</v>
      </c>
      <c r="V77" t="s">
        <v>317</v>
      </c>
      <c r="W77" s="18">
        <v>0</v>
      </c>
      <c r="X77" s="18"/>
      <c r="Y77" s="18"/>
      <c r="Z77" s="18"/>
      <c r="AA77" s="18"/>
      <c r="AB77" s="18">
        <v>0</v>
      </c>
      <c r="AO77">
        <v>3</v>
      </c>
      <c r="AP77" s="18">
        <v>0</v>
      </c>
      <c r="AQ77" s="18"/>
      <c r="AR77" s="18"/>
      <c r="AS77" s="18"/>
      <c r="AT77" s="18">
        <v>0</v>
      </c>
    </row>
    <row r="78" spans="19:46" x14ac:dyDescent="0.35">
      <c r="S78">
        <v>2022</v>
      </c>
      <c r="T78">
        <v>3</v>
      </c>
      <c r="U78" s="58">
        <v>44649</v>
      </c>
      <c r="V78" t="s">
        <v>670</v>
      </c>
      <c r="W78" s="18">
        <v>0</v>
      </c>
      <c r="X78" s="18"/>
      <c r="Y78" s="18"/>
      <c r="Z78" s="18"/>
      <c r="AA78" s="18"/>
      <c r="AB78" s="18">
        <v>0</v>
      </c>
      <c r="AM78" s="36" t="s">
        <v>269</v>
      </c>
      <c r="AN78" s="36"/>
      <c r="AO78" s="36"/>
      <c r="AP78" s="37">
        <v>0</v>
      </c>
      <c r="AQ78" s="37"/>
      <c r="AR78" s="37"/>
      <c r="AS78" s="37"/>
      <c r="AT78" s="37">
        <v>0</v>
      </c>
    </row>
    <row r="79" spans="19:46" x14ac:dyDescent="0.35">
      <c r="T79">
        <v>6</v>
      </c>
      <c r="U79" s="58">
        <v>44719</v>
      </c>
      <c r="V79" t="s">
        <v>838</v>
      </c>
      <c r="W79" s="18">
        <v>0</v>
      </c>
      <c r="X79" s="18"/>
      <c r="Y79" s="18"/>
      <c r="Z79" s="18"/>
      <c r="AA79" s="18"/>
      <c r="AB79" s="18">
        <v>0</v>
      </c>
      <c r="AM79" t="s">
        <v>407</v>
      </c>
      <c r="AN79">
        <v>2022</v>
      </c>
      <c r="AO79">
        <v>1</v>
      </c>
      <c r="AP79" s="18">
        <v>0</v>
      </c>
      <c r="AQ79" s="18"/>
      <c r="AR79" s="18"/>
      <c r="AS79" s="18"/>
      <c r="AT79" s="18">
        <v>0</v>
      </c>
    </row>
    <row r="80" spans="19:46" x14ac:dyDescent="0.35">
      <c r="U80" s="58">
        <v>44726</v>
      </c>
      <c r="V80" t="s">
        <v>846</v>
      </c>
      <c r="W80" s="18">
        <v>0</v>
      </c>
      <c r="X80" s="18"/>
      <c r="Y80" s="18"/>
      <c r="Z80" s="18"/>
      <c r="AA80" s="18"/>
      <c r="AB80" s="18">
        <v>0</v>
      </c>
      <c r="AO80">
        <v>2</v>
      </c>
      <c r="AP80" s="18">
        <v>0</v>
      </c>
      <c r="AQ80" s="18"/>
      <c r="AR80" s="18"/>
      <c r="AS80" s="18"/>
      <c r="AT80" s="18">
        <v>0</v>
      </c>
    </row>
    <row r="81" spans="18:46" x14ac:dyDescent="0.35">
      <c r="T81">
        <v>7</v>
      </c>
      <c r="U81" s="58">
        <v>44765</v>
      </c>
      <c r="V81" t="s">
        <v>878</v>
      </c>
      <c r="W81" s="18">
        <v>0</v>
      </c>
      <c r="X81" s="18"/>
      <c r="Y81" s="18"/>
      <c r="Z81" s="18"/>
      <c r="AA81" s="18"/>
      <c r="AB81" s="18">
        <v>0</v>
      </c>
      <c r="AO81">
        <v>3</v>
      </c>
      <c r="AP81" s="18">
        <v>0</v>
      </c>
      <c r="AQ81" s="18"/>
      <c r="AR81" s="18"/>
      <c r="AS81" s="18"/>
      <c r="AT81" s="18">
        <v>0</v>
      </c>
    </row>
    <row r="82" spans="18:46" x14ac:dyDescent="0.35">
      <c r="T82">
        <v>8</v>
      </c>
      <c r="U82" s="58">
        <v>44779</v>
      </c>
      <c r="V82" t="s">
        <v>906</v>
      </c>
      <c r="W82" s="18">
        <v>0</v>
      </c>
      <c r="X82" s="18"/>
      <c r="Y82" s="18"/>
      <c r="Z82" s="18"/>
      <c r="AA82" s="18"/>
      <c r="AB82" s="18">
        <v>0</v>
      </c>
      <c r="AO82">
        <v>5</v>
      </c>
      <c r="AP82" s="18">
        <v>0</v>
      </c>
      <c r="AQ82" s="18"/>
      <c r="AR82" s="18"/>
      <c r="AS82" s="18"/>
      <c r="AT82" s="18">
        <v>0</v>
      </c>
    </row>
    <row r="83" spans="18:46" x14ac:dyDescent="0.35">
      <c r="T83">
        <v>9</v>
      </c>
      <c r="U83" s="58">
        <v>44818</v>
      </c>
      <c r="V83" t="s">
        <v>945</v>
      </c>
      <c r="W83" s="18">
        <v>0</v>
      </c>
      <c r="X83" s="18"/>
      <c r="Y83" s="18"/>
      <c r="Z83" s="18"/>
      <c r="AA83" s="18"/>
      <c r="AB83" s="18">
        <v>0</v>
      </c>
      <c r="AO83">
        <v>6</v>
      </c>
      <c r="AP83" s="18">
        <v>0</v>
      </c>
      <c r="AQ83" s="18"/>
      <c r="AR83" s="18"/>
      <c r="AS83" s="18"/>
      <c r="AT83" s="18">
        <v>0</v>
      </c>
    </row>
    <row r="84" spans="18:46" x14ac:dyDescent="0.35">
      <c r="T84">
        <v>10</v>
      </c>
      <c r="U84" s="58">
        <v>44855</v>
      </c>
      <c r="V84" t="s">
        <v>1018</v>
      </c>
      <c r="W84" s="18">
        <v>0</v>
      </c>
      <c r="X84" s="18"/>
      <c r="Y84" s="18"/>
      <c r="Z84" s="18"/>
      <c r="AA84" s="18"/>
      <c r="AB84" s="18">
        <v>0</v>
      </c>
      <c r="AO84">
        <v>7</v>
      </c>
      <c r="AP84" s="18">
        <v>0</v>
      </c>
      <c r="AQ84" s="18"/>
      <c r="AR84" s="18"/>
      <c r="AS84" s="18"/>
      <c r="AT84" s="18">
        <v>0</v>
      </c>
    </row>
    <row r="85" spans="18:46" x14ac:dyDescent="0.35">
      <c r="T85">
        <v>11</v>
      </c>
      <c r="U85" t="s">
        <v>1079</v>
      </c>
      <c r="V85" t="s">
        <v>1077</v>
      </c>
      <c r="W85" s="18">
        <v>0</v>
      </c>
      <c r="X85" s="18"/>
      <c r="Y85" s="18"/>
      <c r="Z85" s="18"/>
      <c r="AA85" s="18"/>
      <c r="AB85" s="18">
        <v>0</v>
      </c>
      <c r="AO85">
        <v>8</v>
      </c>
      <c r="AP85" s="18">
        <v>0</v>
      </c>
      <c r="AQ85" s="18"/>
      <c r="AR85" s="18"/>
      <c r="AS85" s="18"/>
      <c r="AT85" s="18">
        <v>0</v>
      </c>
    </row>
    <row r="86" spans="18:46" x14ac:dyDescent="0.35">
      <c r="T86">
        <v>12</v>
      </c>
      <c r="U86" s="58">
        <v>44915</v>
      </c>
      <c r="V86" t="s">
        <v>1137</v>
      </c>
      <c r="W86" s="18">
        <v>0</v>
      </c>
      <c r="X86" s="18"/>
      <c r="Y86" s="18"/>
      <c r="Z86" s="18"/>
      <c r="AA86" s="18"/>
      <c r="AB86" s="18">
        <v>0</v>
      </c>
      <c r="AO86">
        <v>9</v>
      </c>
      <c r="AP86" s="18">
        <v>0</v>
      </c>
      <c r="AQ86" s="18"/>
      <c r="AR86" s="18"/>
      <c r="AS86" s="18"/>
      <c r="AT86" s="18">
        <v>0</v>
      </c>
    </row>
    <row r="87" spans="18:46" x14ac:dyDescent="0.35">
      <c r="T87">
        <v>4</v>
      </c>
      <c r="U87" s="58">
        <v>44672</v>
      </c>
      <c r="V87" t="s">
        <v>724</v>
      </c>
      <c r="W87" s="18">
        <v>0</v>
      </c>
      <c r="X87" s="18"/>
      <c r="Y87" s="18"/>
      <c r="Z87" s="18"/>
      <c r="AA87" s="18"/>
      <c r="AB87" s="18">
        <v>0</v>
      </c>
      <c r="AO87">
        <v>10</v>
      </c>
      <c r="AP87" s="18">
        <v>0</v>
      </c>
      <c r="AQ87" s="18"/>
      <c r="AR87" s="18"/>
      <c r="AS87" s="18"/>
      <c r="AT87" s="18">
        <v>0</v>
      </c>
    </row>
    <row r="88" spans="18:46" x14ac:dyDescent="0.35">
      <c r="U88" s="58">
        <v>44673</v>
      </c>
      <c r="V88" t="s">
        <v>724</v>
      </c>
      <c r="W88" s="18">
        <v>0</v>
      </c>
      <c r="X88" s="18"/>
      <c r="Y88" s="18"/>
      <c r="Z88" s="18"/>
      <c r="AA88" s="18"/>
      <c r="AB88" s="18">
        <v>0</v>
      </c>
      <c r="AO88">
        <v>11</v>
      </c>
      <c r="AP88" s="18">
        <v>0</v>
      </c>
      <c r="AQ88" s="18"/>
      <c r="AR88" s="18"/>
      <c r="AS88" s="18"/>
      <c r="AT88" s="18">
        <v>0</v>
      </c>
    </row>
    <row r="89" spans="18:46" x14ac:dyDescent="0.35">
      <c r="S89">
        <v>2023</v>
      </c>
      <c r="T89">
        <v>1</v>
      </c>
      <c r="U89" s="58">
        <v>44937</v>
      </c>
      <c r="V89" t="s">
        <v>1185</v>
      </c>
      <c r="W89" s="18">
        <v>0</v>
      </c>
      <c r="X89" s="18"/>
      <c r="Y89" s="18"/>
      <c r="Z89" s="18"/>
      <c r="AA89" s="18"/>
      <c r="AB89" s="18">
        <v>0</v>
      </c>
      <c r="AO89">
        <v>12</v>
      </c>
      <c r="AP89" s="18">
        <v>1524.3000000000002</v>
      </c>
      <c r="AQ89" s="18"/>
      <c r="AR89" s="18"/>
      <c r="AS89" s="18"/>
      <c r="AT89" s="18">
        <v>1524.3000000000002</v>
      </c>
    </row>
    <row r="90" spans="18:46" x14ac:dyDescent="0.35">
      <c r="T90">
        <v>3</v>
      </c>
      <c r="U90" t="s">
        <v>1313</v>
      </c>
      <c r="V90" t="s">
        <v>1312</v>
      </c>
      <c r="W90" s="18">
        <v>0</v>
      </c>
      <c r="X90" s="18"/>
      <c r="Y90" s="18"/>
      <c r="Z90" s="18"/>
      <c r="AA90" s="18"/>
      <c r="AB90" s="18">
        <v>0</v>
      </c>
      <c r="AO90">
        <v>4</v>
      </c>
      <c r="AP90" s="18">
        <v>0</v>
      </c>
      <c r="AQ90" s="18"/>
      <c r="AR90" s="18"/>
      <c r="AS90" s="18"/>
      <c r="AT90" s="18">
        <v>0</v>
      </c>
    </row>
    <row r="91" spans="18:46" x14ac:dyDescent="0.35">
      <c r="R91" s="36" t="s">
        <v>139</v>
      </c>
      <c r="S91" s="36"/>
      <c r="T91" s="36"/>
      <c r="U91" s="36"/>
      <c r="V91" s="36"/>
      <c r="W91" s="37">
        <v>0</v>
      </c>
      <c r="X91" s="37"/>
      <c r="Y91" s="37"/>
      <c r="Z91" s="37"/>
      <c r="AA91" s="37"/>
      <c r="AB91" s="37">
        <v>0</v>
      </c>
      <c r="AN91">
        <v>2023</v>
      </c>
      <c r="AO91">
        <v>1</v>
      </c>
      <c r="AP91" s="18">
        <v>6152.1</v>
      </c>
      <c r="AQ91" s="18"/>
      <c r="AR91" s="18"/>
      <c r="AS91" s="18"/>
      <c r="AT91" s="18">
        <v>6152.1</v>
      </c>
    </row>
    <row r="92" spans="18:46" x14ac:dyDescent="0.35">
      <c r="R92" t="s">
        <v>20</v>
      </c>
      <c r="S92">
        <v>2020</v>
      </c>
      <c r="T92">
        <v>8</v>
      </c>
      <c r="U92" s="58">
        <v>44004</v>
      </c>
      <c r="V92" t="s">
        <v>18</v>
      </c>
      <c r="W92" s="18"/>
      <c r="X92" s="18">
        <v>0</v>
      </c>
      <c r="Y92" s="18"/>
      <c r="Z92" s="18"/>
      <c r="AA92" s="18"/>
      <c r="AB92" s="18">
        <v>0</v>
      </c>
      <c r="AO92">
        <v>2</v>
      </c>
      <c r="AP92" s="18">
        <v>1604.9</v>
      </c>
      <c r="AQ92" s="18"/>
      <c r="AR92" s="18"/>
      <c r="AS92" s="18"/>
      <c r="AT92" s="18">
        <v>1604.9</v>
      </c>
    </row>
    <row r="93" spans="18:46" x14ac:dyDescent="0.35">
      <c r="U93" s="58">
        <v>44026</v>
      </c>
      <c r="V93" t="s">
        <v>26</v>
      </c>
      <c r="W93" s="18"/>
      <c r="X93" s="18">
        <v>0</v>
      </c>
      <c r="Y93" s="18"/>
      <c r="Z93" s="18"/>
      <c r="AA93" s="18"/>
      <c r="AB93" s="18">
        <v>0</v>
      </c>
      <c r="AO93">
        <v>3</v>
      </c>
      <c r="AP93" s="18">
        <v>6066.9</v>
      </c>
      <c r="AQ93" s="18"/>
      <c r="AR93" s="18"/>
      <c r="AS93" s="18"/>
      <c r="AT93" s="18">
        <v>6066.9</v>
      </c>
    </row>
    <row r="94" spans="18:46" x14ac:dyDescent="0.35">
      <c r="T94">
        <v>9</v>
      </c>
      <c r="U94" s="58">
        <v>44053</v>
      </c>
      <c r="V94" t="s">
        <v>36</v>
      </c>
      <c r="W94" s="18"/>
      <c r="X94" s="18">
        <v>0</v>
      </c>
      <c r="Y94" s="18"/>
      <c r="Z94" s="18"/>
      <c r="AA94" s="18"/>
      <c r="AB94" s="18">
        <v>0</v>
      </c>
      <c r="AM94" s="36" t="s">
        <v>428</v>
      </c>
      <c r="AN94" s="36"/>
      <c r="AO94" s="36"/>
      <c r="AP94" s="37">
        <v>15348.2</v>
      </c>
      <c r="AQ94" s="37"/>
      <c r="AR94" s="37"/>
      <c r="AS94" s="37"/>
      <c r="AT94" s="37">
        <v>15348.2</v>
      </c>
    </row>
    <row r="95" spans="18:46" x14ac:dyDescent="0.35">
      <c r="T95">
        <v>10</v>
      </c>
      <c r="U95" s="58">
        <v>44062</v>
      </c>
      <c r="V95" t="s">
        <v>40</v>
      </c>
      <c r="W95" s="18"/>
      <c r="X95" s="18">
        <v>0</v>
      </c>
      <c r="Y95" s="18"/>
      <c r="Z95" s="18"/>
      <c r="AA95" s="18"/>
      <c r="AB95" s="18">
        <v>0</v>
      </c>
      <c r="AM95" t="s">
        <v>416</v>
      </c>
      <c r="AN95">
        <v>2022</v>
      </c>
      <c r="AO95">
        <v>1</v>
      </c>
      <c r="AP95" s="18">
        <v>0</v>
      </c>
      <c r="AQ95" s="18"/>
      <c r="AR95" s="18"/>
      <c r="AS95" s="18"/>
      <c r="AT95" s="18">
        <v>0</v>
      </c>
    </row>
    <row r="96" spans="18:46" x14ac:dyDescent="0.35">
      <c r="U96" s="58">
        <v>44067</v>
      </c>
      <c r="V96" t="s">
        <v>55</v>
      </c>
      <c r="W96" s="18"/>
      <c r="X96" s="18">
        <v>0</v>
      </c>
      <c r="Y96" s="18"/>
      <c r="Z96" s="18"/>
      <c r="AA96" s="18"/>
      <c r="AB96" s="18">
        <v>0</v>
      </c>
      <c r="AO96">
        <v>2</v>
      </c>
      <c r="AP96" s="18">
        <v>0</v>
      </c>
      <c r="AQ96" s="18"/>
      <c r="AR96" s="18"/>
      <c r="AS96" s="18"/>
      <c r="AT96" s="18">
        <v>0</v>
      </c>
    </row>
    <row r="97" spans="19:46" x14ac:dyDescent="0.35">
      <c r="T97">
        <v>11</v>
      </c>
      <c r="U97" s="58">
        <v>44109</v>
      </c>
      <c r="V97" t="s">
        <v>113</v>
      </c>
      <c r="W97" s="18"/>
      <c r="X97" s="18">
        <v>0</v>
      </c>
      <c r="Y97" s="18"/>
      <c r="Z97" s="18"/>
      <c r="AA97" s="18"/>
      <c r="AB97" s="18">
        <v>0</v>
      </c>
      <c r="AO97">
        <v>3</v>
      </c>
      <c r="AP97" s="18">
        <v>0</v>
      </c>
      <c r="AQ97" s="18"/>
      <c r="AR97" s="18"/>
      <c r="AS97" s="18"/>
      <c r="AT97" s="18">
        <v>0</v>
      </c>
    </row>
    <row r="98" spans="19:46" x14ac:dyDescent="0.35">
      <c r="T98">
        <v>12</v>
      </c>
      <c r="U98" s="58">
        <v>44121</v>
      </c>
      <c r="V98" t="s">
        <v>122</v>
      </c>
      <c r="W98" s="18"/>
      <c r="X98" s="18">
        <v>0</v>
      </c>
      <c r="Y98" s="18"/>
      <c r="Z98" s="18"/>
      <c r="AA98" s="18"/>
      <c r="AB98" s="18">
        <v>0</v>
      </c>
      <c r="AO98">
        <v>5</v>
      </c>
      <c r="AP98" s="18">
        <v>0</v>
      </c>
      <c r="AQ98" s="18"/>
      <c r="AR98" s="18"/>
      <c r="AS98" s="18"/>
      <c r="AT98" s="18">
        <v>0</v>
      </c>
    </row>
    <row r="99" spans="19:46" x14ac:dyDescent="0.35">
      <c r="V99" t="s">
        <v>124</v>
      </c>
      <c r="W99" s="18"/>
      <c r="X99" s="18">
        <v>0</v>
      </c>
      <c r="Y99" s="18"/>
      <c r="Z99" s="18"/>
      <c r="AA99" s="18"/>
      <c r="AB99" s="18">
        <v>0</v>
      </c>
      <c r="AO99">
        <v>6</v>
      </c>
      <c r="AP99" s="18">
        <v>0</v>
      </c>
      <c r="AQ99" s="18"/>
      <c r="AR99" s="18"/>
      <c r="AS99" s="18"/>
      <c r="AT99" s="18">
        <v>0</v>
      </c>
    </row>
    <row r="100" spans="19:46" x14ac:dyDescent="0.35">
      <c r="U100" s="58">
        <v>44130</v>
      </c>
      <c r="V100" t="s">
        <v>134</v>
      </c>
      <c r="W100" s="18"/>
      <c r="X100" s="18">
        <v>0</v>
      </c>
      <c r="Y100" s="18"/>
      <c r="Z100" s="18"/>
      <c r="AA100" s="18"/>
      <c r="AB100" s="18">
        <v>0</v>
      </c>
      <c r="AO100">
        <v>7</v>
      </c>
      <c r="AP100" s="18">
        <v>0</v>
      </c>
      <c r="AQ100" s="18"/>
      <c r="AR100" s="18"/>
      <c r="AS100" s="18"/>
      <c r="AT100" s="18">
        <v>0</v>
      </c>
    </row>
    <row r="101" spans="19:46" x14ac:dyDescent="0.35">
      <c r="S101">
        <v>2021</v>
      </c>
      <c r="T101">
        <v>1</v>
      </c>
      <c r="U101" s="58">
        <v>44159</v>
      </c>
      <c r="V101" t="s">
        <v>184</v>
      </c>
      <c r="W101" s="18"/>
      <c r="X101" s="18">
        <v>0</v>
      </c>
      <c r="Y101" s="18"/>
      <c r="Z101" s="18"/>
      <c r="AA101" s="18"/>
      <c r="AB101" s="18">
        <v>0</v>
      </c>
      <c r="AO101">
        <v>8</v>
      </c>
      <c r="AP101" s="18">
        <v>0</v>
      </c>
      <c r="AQ101" s="18"/>
      <c r="AR101" s="18"/>
      <c r="AS101" s="18"/>
      <c r="AT101" s="18">
        <v>0</v>
      </c>
    </row>
    <row r="102" spans="19:46" x14ac:dyDescent="0.35">
      <c r="T102">
        <v>2</v>
      </c>
      <c r="U102" s="58">
        <v>44195</v>
      </c>
      <c r="V102" t="s">
        <v>221</v>
      </c>
      <c r="W102" s="18"/>
      <c r="X102" s="18">
        <v>0</v>
      </c>
      <c r="Y102" s="18"/>
      <c r="Z102" s="18"/>
      <c r="AA102" s="18"/>
      <c r="AB102" s="18">
        <v>0</v>
      </c>
      <c r="AO102">
        <v>9</v>
      </c>
      <c r="AP102" s="18">
        <v>0</v>
      </c>
      <c r="AQ102" s="18"/>
      <c r="AR102" s="18"/>
      <c r="AS102" s="18"/>
      <c r="AT102" s="18">
        <v>0</v>
      </c>
    </row>
    <row r="103" spans="19:46" x14ac:dyDescent="0.35">
      <c r="U103" s="58">
        <v>44205</v>
      </c>
      <c r="V103" t="s">
        <v>250</v>
      </c>
      <c r="W103" s="18"/>
      <c r="X103" s="18">
        <v>0</v>
      </c>
      <c r="Y103" s="18"/>
      <c r="Z103" s="18"/>
      <c r="AA103" s="18"/>
      <c r="AB103" s="18">
        <v>0</v>
      </c>
      <c r="AO103">
        <v>10</v>
      </c>
      <c r="AP103" s="18">
        <v>0</v>
      </c>
      <c r="AQ103" s="18"/>
      <c r="AR103" s="18"/>
      <c r="AS103" s="18"/>
      <c r="AT103" s="18">
        <v>0</v>
      </c>
    </row>
    <row r="104" spans="19:46" x14ac:dyDescent="0.35">
      <c r="T104">
        <v>3</v>
      </c>
      <c r="U104" s="58">
        <v>44223</v>
      </c>
      <c r="V104" t="s">
        <v>256</v>
      </c>
      <c r="W104" s="18"/>
      <c r="X104" s="18">
        <v>0</v>
      </c>
      <c r="Y104" s="18"/>
      <c r="Z104" s="18"/>
      <c r="AA104" s="18"/>
      <c r="AB104" s="18">
        <v>0</v>
      </c>
      <c r="AO104">
        <v>11</v>
      </c>
      <c r="AP104" s="18">
        <v>24018.699999999997</v>
      </c>
      <c r="AQ104" s="18"/>
      <c r="AR104" s="18"/>
      <c r="AS104" s="18"/>
      <c r="AT104" s="18">
        <v>24018.699999999997</v>
      </c>
    </row>
    <row r="105" spans="19:46" x14ac:dyDescent="0.35">
      <c r="T105">
        <v>5</v>
      </c>
      <c r="U105" s="58">
        <v>44287</v>
      </c>
      <c r="V105" t="s">
        <v>329</v>
      </c>
      <c r="W105" s="18"/>
      <c r="X105" s="18">
        <v>0</v>
      </c>
      <c r="Y105" s="18"/>
      <c r="Z105" s="18"/>
      <c r="AA105" s="18"/>
      <c r="AB105" s="18">
        <v>0</v>
      </c>
      <c r="AO105">
        <v>12</v>
      </c>
      <c r="AP105" s="18">
        <v>134314.6</v>
      </c>
      <c r="AQ105" s="18"/>
      <c r="AR105" s="18"/>
      <c r="AS105" s="18"/>
      <c r="AT105" s="18">
        <v>134314.6</v>
      </c>
    </row>
    <row r="106" spans="19:46" x14ac:dyDescent="0.35">
      <c r="V106" t="s">
        <v>330</v>
      </c>
      <c r="W106" s="18"/>
      <c r="X106" s="18">
        <v>0</v>
      </c>
      <c r="Y106" s="18"/>
      <c r="Z106" s="18"/>
      <c r="AA106" s="18"/>
      <c r="AB106" s="18">
        <v>0</v>
      </c>
      <c r="AO106">
        <v>4</v>
      </c>
      <c r="AP106" s="18">
        <v>0</v>
      </c>
      <c r="AQ106" s="18"/>
      <c r="AR106" s="18"/>
      <c r="AS106" s="18"/>
      <c r="AT106" s="18">
        <v>0</v>
      </c>
    </row>
    <row r="107" spans="19:46" x14ac:dyDescent="0.35">
      <c r="U107" s="58">
        <v>44337</v>
      </c>
      <c r="V107" t="s">
        <v>347</v>
      </c>
      <c r="W107" s="18"/>
      <c r="X107" s="18">
        <v>0</v>
      </c>
      <c r="Y107" s="18"/>
      <c r="Z107" s="18"/>
      <c r="AA107" s="18"/>
      <c r="AB107" s="18">
        <v>0</v>
      </c>
      <c r="AN107">
        <v>2023</v>
      </c>
      <c r="AO107">
        <v>1</v>
      </c>
      <c r="AP107" s="18">
        <v>100417.3</v>
      </c>
      <c r="AQ107" s="18"/>
      <c r="AR107" s="18"/>
      <c r="AS107" s="18"/>
      <c r="AT107" s="18">
        <v>100417.3</v>
      </c>
    </row>
    <row r="108" spans="19:46" x14ac:dyDescent="0.35">
      <c r="T108">
        <v>10</v>
      </c>
      <c r="U108" s="58">
        <v>44453</v>
      </c>
      <c r="V108" t="s">
        <v>377</v>
      </c>
      <c r="W108" s="18"/>
      <c r="X108" s="18">
        <v>0</v>
      </c>
      <c r="Y108" s="18"/>
      <c r="Z108" s="18"/>
      <c r="AA108" s="18"/>
      <c r="AB108" s="18">
        <v>0</v>
      </c>
      <c r="AO108">
        <v>2</v>
      </c>
      <c r="AP108" s="18">
        <v>103918.50000000001</v>
      </c>
      <c r="AQ108" s="18"/>
      <c r="AR108" s="18"/>
      <c r="AS108" s="18"/>
      <c r="AT108" s="18">
        <v>103918.50000000001</v>
      </c>
    </row>
    <row r="109" spans="19:46" x14ac:dyDescent="0.35">
      <c r="T109">
        <v>11</v>
      </c>
      <c r="U109" s="58">
        <v>44476</v>
      </c>
      <c r="V109" t="s">
        <v>410</v>
      </c>
      <c r="W109" s="18"/>
      <c r="X109" s="18">
        <v>0</v>
      </c>
      <c r="Y109" s="18"/>
      <c r="Z109" s="18"/>
      <c r="AA109" s="18"/>
      <c r="AB109" s="18">
        <v>0</v>
      </c>
      <c r="AO109">
        <v>3</v>
      </c>
      <c r="AP109" s="18">
        <v>102281.5</v>
      </c>
      <c r="AQ109" s="18"/>
      <c r="AR109" s="18"/>
      <c r="AS109" s="18"/>
      <c r="AT109" s="18">
        <v>102281.5</v>
      </c>
    </row>
    <row r="110" spans="19:46" x14ac:dyDescent="0.35">
      <c r="U110" s="58">
        <v>44477</v>
      </c>
      <c r="V110" t="s">
        <v>412</v>
      </c>
      <c r="W110" s="18"/>
      <c r="X110" s="18">
        <v>0</v>
      </c>
      <c r="Y110" s="18"/>
      <c r="Z110" s="18"/>
      <c r="AA110" s="18"/>
      <c r="AB110" s="18">
        <v>0</v>
      </c>
      <c r="AM110" s="36" t="s">
        <v>429</v>
      </c>
      <c r="AN110" s="36"/>
      <c r="AO110" s="36"/>
      <c r="AP110" s="37">
        <v>464950.6</v>
      </c>
      <c r="AQ110" s="37"/>
      <c r="AR110" s="37"/>
      <c r="AS110" s="37"/>
      <c r="AT110" s="37">
        <v>464950.6</v>
      </c>
    </row>
    <row r="111" spans="19:46" x14ac:dyDescent="0.35">
      <c r="T111">
        <v>12</v>
      </c>
      <c r="U111" s="58">
        <v>44502</v>
      </c>
      <c r="V111" t="s">
        <v>465</v>
      </c>
      <c r="W111" s="18"/>
      <c r="X111" s="18">
        <v>0</v>
      </c>
      <c r="Y111" s="18"/>
      <c r="Z111" s="18"/>
      <c r="AA111" s="18"/>
      <c r="AB111" s="18">
        <v>0</v>
      </c>
      <c r="AM111" t="s">
        <v>499</v>
      </c>
      <c r="AN111">
        <v>2022</v>
      </c>
      <c r="AO111">
        <v>2</v>
      </c>
      <c r="AP111" s="18">
        <v>0</v>
      </c>
      <c r="AQ111" s="18"/>
      <c r="AR111" s="18"/>
      <c r="AS111" s="18"/>
      <c r="AT111" s="18">
        <v>0</v>
      </c>
    </row>
    <row r="112" spans="19:46" x14ac:dyDescent="0.35">
      <c r="S112">
        <v>2022</v>
      </c>
      <c r="T112">
        <v>1</v>
      </c>
      <c r="U112" s="58">
        <v>44523</v>
      </c>
      <c r="V112" t="s">
        <v>488</v>
      </c>
      <c r="W112" s="18"/>
      <c r="X112" s="18">
        <v>0</v>
      </c>
      <c r="Y112" s="18"/>
      <c r="Z112" s="18"/>
      <c r="AA112" s="18"/>
      <c r="AB112" s="18">
        <v>0</v>
      </c>
      <c r="AO112">
        <v>3</v>
      </c>
      <c r="AP112" s="18">
        <v>0</v>
      </c>
      <c r="AQ112" s="18"/>
      <c r="AR112" s="18"/>
      <c r="AS112" s="18"/>
      <c r="AT112" s="18">
        <v>0</v>
      </c>
    </row>
    <row r="113" spans="18:46" x14ac:dyDescent="0.35">
      <c r="T113">
        <v>2</v>
      </c>
      <c r="U113" s="58">
        <v>44571</v>
      </c>
      <c r="V113" t="s">
        <v>559</v>
      </c>
      <c r="W113" s="18"/>
      <c r="X113" s="18">
        <v>0</v>
      </c>
      <c r="Y113" s="18"/>
      <c r="Z113" s="18"/>
      <c r="AA113" s="18"/>
      <c r="AB113" s="18">
        <v>0</v>
      </c>
      <c r="AO113">
        <v>5</v>
      </c>
      <c r="AP113" s="18">
        <v>0</v>
      </c>
      <c r="AQ113" s="18"/>
      <c r="AR113" s="18"/>
      <c r="AS113" s="18"/>
      <c r="AT113" s="18">
        <v>0</v>
      </c>
    </row>
    <row r="114" spans="18:46" x14ac:dyDescent="0.35">
      <c r="T114">
        <v>5</v>
      </c>
      <c r="U114" s="58">
        <v>44659</v>
      </c>
      <c r="V114" t="s">
        <v>696</v>
      </c>
      <c r="W114" s="18"/>
      <c r="X114" s="18">
        <v>0</v>
      </c>
      <c r="Y114" s="18"/>
      <c r="Z114" s="18"/>
      <c r="AA114" s="18"/>
      <c r="AB114" s="18">
        <v>0</v>
      </c>
      <c r="AO114">
        <v>6</v>
      </c>
      <c r="AP114" s="18">
        <v>0</v>
      </c>
      <c r="AQ114" s="18"/>
      <c r="AR114" s="18"/>
      <c r="AS114" s="18"/>
      <c r="AT114" s="18">
        <v>0</v>
      </c>
    </row>
    <row r="115" spans="18:46" x14ac:dyDescent="0.35">
      <c r="T115">
        <v>6</v>
      </c>
      <c r="U115" s="58">
        <v>44697</v>
      </c>
      <c r="V115" t="s">
        <v>788</v>
      </c>
      <c r="W115" s="18"/>
      <c r="X115" s="18">
        <v>0</v>
      </c>
      <c r="Y115" s="18"/>
      <c r="Z115" s="18"/>
      <c r="AA115" s="18"/>
      <c r="AB115" s="18">
        <v>0</v>
      </c>
      <c r="AO115">
        <v>7</v>
      </c>
      <c r="AP115" s="18">
        <v>0</v>
      </c>
      <c r="AQ115" s="18"/>
      <c r="AR115" s="18"/>
      <c r="AS115" s="18"/>
      <c r="AT115" s="18">
        <v>0</v>
      </c>
    </row>
    <row r="116" spans="18:46" x14ac:dyDescent="0.35">
      <c r="T116">
        <v>9</v>
      </c>
      <c r="U116" s="58">
        <v>44788</v>
      </c>
      <c r="V116" t="s">
        <v>915</v>
      </c>
      <c r="W116" s="18"/>
      <c r="X116" s="18">
        <v>0</v>
      </c>
      <c r="Y116" s="18"/>
      <c r="Z116" s="18"/>
      <c r="AA116" s="18"/>
      <c r="AB116" s="18">
        <v>0</v>
      </c>
      <c r="AO116">
        <v>8</v>
      </c>
      <c r="AP116" s="18">
        <v>0</v>
      </c>
      <c r="AQ116" s="18"/>
      <c r="AR116" s="18"/>
      <c r="AS116" s="18"/>
      <c r="AT116" s="18">
        <v>0</v>
      </c>
    </row>
    <row r="117" spans="18:46" x14ac:dyDescent="0.35">
      <c r="T117">
        <v>11</v>
      </c>
      <c r="U117" s="58">
        <v>44836</v>
      </c>
      <c r="V117" t="s">
        <v>1004</v>
      </c>
      <c r="W117" s="18"/>
      <c r="X117" s="18">
        <v>0</v>
      </c>
      <c r="Y117" s="18"/>
      <c r="Z117" s="18"/>
      <c r="AA117" s="18"/>
      <c r="AB117" s="18">
        <v>0</v>
      </c>
      <c r="AO117">
        <v>9</v>
      </c>
      <c r="AP117" s="18">
        <v>0</v>
      </c>
      <c r="AQ117" s="18"/>
      <c r="AR117" s="18"/>
      <c r="AS117" s="18"/>
      <c r="AT117" s="18">
        <v>0</v>
      </c>
    </row>
    <row r="118" spans="18:46" x14ac:dyDescent="0.35">
      <c r="V118" t="s">
        <v>1005</v>
      </c>
      <c r="W118" s="18"/>
      <c r="X118" s="18">
        <v>0</v>
      </c>
      <c r="Y118" s="18"/>
      <c r="Z118" s="18"/>
      <c r="AA118" s="18"/>
      <c r="AB118" s="18">
        <v>0</v>
      </c>
      <c r="AO118">
        <v>10</v>
      </c>
      <c r="AP118" s="18">
        <v>0</v>
      </c>
      <c r="AQ118" s="18"/>
      <c r="AR118" s="18"/>
      <c r="AS118" s="18"/>
      <c r="AT118" s="18">
        <v>0</v>
      </c>
    </row>
    <row r="119" spans="18:46" x14ac:dyDescent="0.35">
      <c r="T119">
        <v>4</v>
      </c>
      <c r="U119" s="58">
        <v>44611</v>
      </c>
      <c r="V119" t="s">
        <v>614</v>
      </c>
      <c r="W119" s="18"/>
      <c r="X119" s="18">
        <v>0</v>
      </c>
      <c r="Y119" s="18"/>
      <c r="Z119" s="18"/>
      <c r="AA119" s="18"/>
      <c r="AB119" s="18">
        <v>0</v>
      </c>
      <c r="AO119">
        <v>11</v>
      </c>
      <c r="AP119" s="18">
        <v>0</v>
      </c>
      <c r="AQ119" s="18"/>
      <c r="AR119" s="18"/>
      <c r="AS119" s="18"/>
      <c r="AT119" s="18">
        <v>0</v>
      </c>
    </row>
    <row r="120" spans="18:46" x14ac:dyDescent="0.35">
      <c r="U120" s="58">
        <v>44618</v>
      </c>
      <c r="V120" t="s">
        <v>620</v>
      </c>
      <c r="W120" s="18"/>
      <c r="X120" s="18">
        <v>0</v>
      </c>
      <c r="Y120" s="18"/>
      <c r="Z120" s="18"/>
      <c r="AA120" s="18"/>
      <c r="AB120" s="18">
        <v>0</v>
      </c>
      <c r="AO120">
        <v>12</v>
      </c>
      <c r="AP120" s="18">
        <v>5684</v>
      </c>
      <c r="AQ120" s="18"/>
      <c r="AR120" s="18"/>
      <c r="AS120" s="18"/>
      <c r="AT120" s="18">
        <v>5684</v>
      </c>
    </row>
    <row r="121" spans="18:46" x14ac:dyDescent="0.35">
      <c r="S121">
        <v>2023</v>
      </c>
      <c r="T121">
        <v>1</v>
      </c>
      <c r="U121" s="58">
        <v>44894</v>
      </c>
      <c r="V121" t="s">
        <v>1100</v>
      </c>
      <c r="W121" s="18"/>
      <c r="X121" s="18">
        <v>0</v>
      </c>
      <c r="Y121" s="18"/>
      <c r="Z121" s="18"/>
      <c r="AA121" s="18"/>
      <c r="AB121" s="18">
        <v>0</v>
      </c>
      <c r="AO121">
        <v>4</v>
      </c>
      <c r="AP121" s="18">
        <v>0</v>
      </c>
      <c r="AQ121" s="18"/>
      <c r="AR121" s="18"/>
      <c r="AS121" s="18"/>
      <c r="AT121" s="18">
        <v>0</v>
      </c>
    </row>
    <row r="122" spans="18:46" x14ac:dyDescent="0.35">
      <c r="R122" s="36" t="s">
        <v>140</v>
      </c>
      <c r="S122" s="36"/>
      <c r="T122" s="36"/>
      <c r="U122" s="36"/>
      <c r="V122" s="36"/>
      <c r="W122" s="37"/>
      <c r="X122" s="37">
        <v>0</v>
      </c>
      <c r="Y122" s="37"/>
      <c r="Z122" s="37"/>
      <c r="AA122" s="37"/>
      <c r="AB122" s="37">
        <v>0</v>
      </c>
      <c r="AN122">
        <v>2023</v>
      </c>
      <c r="AO122">
        <v>1</v>
      </c>
      <c r="AP122" s="18">
        <v>6205.5</v>
      </c>
      <c r="AQ122" s="18"/>
      <c r="AR122" s="18"/>
      <c r="AS122" s="18"/>
      <c r="AT122" s="18">
        <v>6205.5</v>
      </c>
    </row>
    <row r="123" spans="18:46" x14ac:dyDescent="0.35">
      <c r="R123" t="s">
        <v>43</v>
      </c>
      <c r="S123">
        <v>2020</v>
      </c>
      <c r="T123">
        <v>8</v>
      </c>
      <c r="U123" s="58">
        <v>44062</v>
      </c>
      <c r="V123" t="s">
        <v>41</v>
      </c>
      <c r="W123" s="18">
        <v>0</v>
      </c>
      <c r="X123" s="18"/>
      <c r="Y123" s="18"/>
      <c r="Z123" s="18"/>
      <c r="AA123" s="18"/>
      <c r="AB123" s="18">
        <v>0</v>
      </c>
      <c r="AO123">
        <v>2</v>
      </c>
      <c r="AP123" s="18">
        <v>7680</v>
      </c>
      <c r="AQ123" s="18"/>
      <c r="AR123" s="18"/>
      <c r="AS123" s="18"/>
      <c r="AT123" s="18">
        <v>7680</v>
      </c>
    </row>
    <row r="124" spans="18:46" x14ac:dyDescent="0.35">
      <c r="T124">
        <v>11</v>
      </c>
      <c r="U124" s="58">
        <v>44144</v>
      </c>
      <c r="V124" t="s">
        <v>156</v>
      </c>
      <c r="W124" s="18">
        <v>0</v>
      </c>
      <c r="X124" s="18"/>
      <c r="Y124" s="18"/>
      <c r="Z124" s="18"/>
      <c r="AA124" s="18"/>
      <c r="AB124" s="18">
        <v>0</v>
      </c>
      <c r="AO124">
        <v>3</v>
      </c>
      <c r="AP124" s="18">
        <v>8190</v>
      </c>
      <c r="AQ124" s="18"/>
      <c r="AR124" s="18"/>
      <c r="AS124" s="18"/>
      <c r="AT124" s="18">
        <v>8190</v>
      </c>
    </row>
    <row r="125" spans="18:46" x14ac:dyDescent="0.35">
      <c r="S125">
        <v>2021</v>
      </c>
      <c r="T125">
        <v>10</v>
      </c>
      <c r="U125" s="58">
        <v>44470</v>
      </c>
      <c r="V125" t="s">
        <v>404</v>
      </c>
      <c r="W125" s="18">
        <v>0</v>
      </c>
      <c r="X125" s="18"/>
      <c r="Y125" s="18"/>
      <c r="Z125" s="18"/>
      <c r="AA125" s="18"/>
      <c r="AB125" s="18">
        <v>0</v>
      </c>
      <c r="AM125" s="36" t="s">
        <v>508</v>
      </c>
      <c r="AN125" s="36"/>
      <c r="AO125" s="36"/>
      <c r="AP125" s="37">
        <v>27759.5</v>
      </c>
      <c r="AQ125" s="37"/>
      <c r="AR125" s="37"/>
      <c r="AS125" s="37"/>
      <c r="AT125" s="37">
        <v>27759.5</v>
      </c>
    </row>
    <row r="126" spans="18:46" x14ac:dyDescent="0.35">
      <c r="S126">
        <v>2022</v>
      </c>
      <c r="T126">
        <v>1</v>
      </c>
      <c r="U126" s="58">
        <v>44586</v>
      </c>
      <c r="V126" t="s">
        <v>577</v>
      </c>
      <c r="W126" s="18">
        <v>0</v>
      </c>
      <c r="X126" s="18"/>
      <c r="Y126" s="18"/>
      <c r="Z126" s="18"/>
      <c r="AA126" s="18"/>
      <c r="AB126" s="18">
        <v>0</v>
      </c>
      <c r="AM126" t="s">
        <v>646</v>
      </c>
      <c r="AN126">
        <v>2022</v>
      </c>
      <c r="AO126">
        <v>3</v>
      </c>
      <c r="AP126" s="18">
        <v>0</v>
      </c>
      <c r="AQ126" s="18"/>
      <c r="AR126" s="18"/>
      <c r="AS126" s="18"/>
      <c r="AT126" s="18">
        <v>0</v>
      </c>
    </row>
    <row r="127" spans="18:46" x14ac:dyDescent="0.35">
      <c r="T127">
        <v>2</v>
      </c>
      <c r="U127" s="58">
        <v>44613</v>
      </c>
      <c r="V127" t="s">
        <v>616</v>
      </c>
      <c r="W127" s="18">
        <v>0</v>
      </c>
      <c r="X127" s="18"/>
      <c r="Y127" s="18"/>
      <c r="Z127" s="18"/>
      <c r="AA127" s="18"/>
      <c r="AB127" s="18">
        <v>0</v>
      </c>
      <c r="AO127">
        <v>5</v>
      </c>
      <c r="AP127" s="18">
        <v>0</v>
      </c>
      <c r="AQ127" s="18"/>
      <c r="AR127" s="18"/>
      <c r="AS127" s="18"/>
      <c r="AT127" s="18">
        <v>0</v>
      </c>
    </row>
    <row r="128" spans="18:46" x14ac:dyDescent="0.35">
      <c r="T128">
        <v>3</v>
      </c>
      <c r="U128" s="58">
        <v>44632</v>
      </c>
      <c r="V128" t="s">
        <v>654</v>
      </c>
      <c r="W128" s="18">
        <v>0</v>
      </c>
      <c r="X128" s="18"/>
      <c r="Y128" s="18"/>
      <c r="Z128" s="18"/>
      <c r="AA128" s="18"/>
      <c r="AB128" s="18">
        <v>0</v>
      </c>
      <c r="AO128">
        <v>6</v>
      </c>
      <c r="AP128" s="18">
        <v>0</v>
      </c>
      <c r="AQ128" s="18"/>
      <c r="AR128" s="18"/>
      <c r="AS128" s="18"/>
      <c r="AT128" s="18">
        <v>0</v>
      </c>
    </row>
    <row r="129" spans="18:46" x14ac:dyDescent="0.35">
      <c r="U129" s="58">
        <v>44641</v>
      </c>
      <c r="V129" t="s">
        <v>661</v>
      </c>
      <c r="W129" s="18">
        <v>0</v>
      </c>
      <c r="X129" s="18"/>
      <c r="Y129" s="18"/>
      <c r="Z129" s="18"/>
      <c r="AA129" s="18"/>
      <c r="AB129" s="18">
        <v>0</v>
      </c>
      <c r="AO129">
        <v>9</v>
      </c>
      <c r="AP129" s="18">
        <v>0</v>
      </c>
      <c r="AQ129" s="18"/>
      <c r="AR129" s="18"/>
      <c r="AS129" s="18"/>
      <c r="AT129" s="18">
        <v>0</v>
      </c>
    </row>
    <row r="130" spans="18:46" x14ac:dyDescent="0.35">
      <c r="T130">
        <v>5</v>
      </c>
      <c r="U130" t="s">
        <v>776</v>
      </c>
      <c r="V130" t="s">
        <v>775</v>
      </c>
      <c r="W130" s="18">
        <v>0</v>
      </c>
      <c r="X130" s="18"/>
      <c r="Y130" s="18"/>
      <c r="Z130" s="18"/>
      <c r="AA130" s="18"/>
      <c r="AB130" s="18">
        <v>0</v>
      </c>
      <c r="AO130">
        <v>11</v>
      </c>
      <c r="AP130" s="18">
        <v>0</v>
      </c>
      <c r="AQ130" s="18"/>
      <c r="AR130" s="18"/>
      <c r="AS130" s="18"/>
      <c r="AT130" s="18">
        <v>0</v>
      </c>
    </row>
    <row r="131" spans="18:46" x14ac:dyDescent="0.35">
      <c r="U131" s="58">
        <v>44695</v>
      </c>
      <c r="V131" t="s">
        <v>785</v>
      </c>
      <c r="W131" s="18">
        <v>0</v>
      </c>
      <c r="X131" s="18"/>
      <c r="Y131" s="18"/>
      <c r="Z131" s="18"/>
      <c r="AA131" s="18"/>
      <c r="AB131" s="18">
        <v>0</v>
      </c>
      <c r="AO131">
        <v>12</v>
      </c>
      <c r="AP131" s="18">
        <v>0</v>
      </c>
      <c r="AQ131" s="18"/>
      <c r="AR131" s="18"/>
      <c r="AS131" s="18"/>
      <c r="AT131" s="18">
        <v>0</v>
      </c>
    </row>
    <row r="132" spans="18:46" x14ac:dyDescent="0.35">
      <c r="T132">
        <v>6</v>
      </c>
      <c r="U132" s="58">
        <v>44732</v>
      </c>
      <c r="V132" t="s">
        <v>852</v>
      </c>
      <c r="W132" s="18">
        <v>0</v>
      </c>
      <c r="X132" s="18"/>
      <c r="Y132" s="18"/>
      <c r="Z132" s="18"/>
      <c r="AA132" s="18"/>
      <c r="AB132" s="18">
        <v>0</v>
      </c>
      <c r="AO132">
        <v>4</v>
      </c>
      <c r="AP132" s="18">
        <v>0</v>
      </c>
      <c r="AQ132" s="18"/>
      <c r="AR132" s="18"/>
      <c r="AS132" s="18"/>
      <c r="AT132" s="18">
        <v>0</v>
      </c>
    </row>
    <row r="133" spans="18:46" x14ac:dyDescent="0.35">
      <c r="T133">
        <v>10</v>
      </c>
      <c r="U133" s="58">
        <v>44845</v>
      </c>
      <c r="V133" t="s">
        <v>1006</v>
      </c>
      <c r="W133" s="18">
        <v>0</v>
      </c>
      <c r="X133" s="18"/>
      <c r="Y133" s="18"/>
      <c r="Z133" s="18"/>
      <c r="AA133" s="18"/>
      <c r="AB133" s="18">
        <v>0</v>
      </c>
      <c r="AN133">
        <v>2023</v>
      </c>
      <c r="AO133">
        <v>1</v>
      </c>
      <c r="AP133" s="18">
        <v>0</v>
      </c>
      <c r="AQ133" s="18"/>
      <c r="AR133" s="18"/>
      <c r="AS133" s="18"/>
      <c r="AT133" s="18">
        <v>0</v>
      </c>
    </row>
    <row r="134" spans="18:46" x14ac:dyDescent="0.35">
      <c r="R134" s="36" t="s">
        <v>141</v>
      </c>
      <c r="S134" s="36"/>
      <c r="T134" s="36"/>
      <c r="U134" s="36"/>
      <c r="V134" s="36"/>
      <c r="W134" s="37">
        <v>0</v>
      </c>
      <c r="X134" s="37"/>
      <c r="Y134" s="37"/>
      <c r="Z134" s="37"/>
      <c r="AA134" s="37"/>
      <c r="AB134" s="37">
        <v>0</v>
      </c>
      <c r="AO134">
        <v>2</v>
      </c>
      <c r="AP134" s="18">
        <v>2554</v>
      </c>
      <c r="AQ134" s="18"/>
      <c r="AR134" s="18"/>
      <c r="AS134" s="18"/>
      <c r="AT134" s="18">
        <v>2554</v>
      </c>
    </row>
    <row r="135" spans="18:46" x14ac:dyDescent="0.35">
      <c r="R135" t="s">
        <v>23</v>
      </c>
      <c r="S135">
        <v>2020</v>
      </c>
      <c r="T135">
        <v>10</v>
      </c>
      <c r="U135" s="58">
        <v>44013</v>
      </c>
      <c r="V135" t="s">
        <v>21</v>
      </c>
      <c r="W135" s="18"/>
      <c r="X135" s="18"/>
      <c r="Y135" s="18"/>
      <c r="Z135" s="18">
        <v>0</v>
      </c>
      <c r="AA135" s="18"/>
      <c r="AB135" s="18">
        <v>0</v>
      </c>
      <c r="AO135">
        <v>3</v>
      </c>
      <c r="AP135" s="18">
        <v>1936</v>
      </c>
      <c r="AQ135" s="18"/>
      <c r="AR135" s="18"/>
      <c r="AS135" s="18"/>
      <c r="AT135" s="18">
        <v>1936</v>
      </c>
    </row>
    <row r="136" spans="18:46" x14ac:dyDescent="0.35">
      <c r="T136">
        <v>11</v>
      </c>
      <c r="U136" s="58">
        <v>44044</v>
      </c>
      <c r="V136" t="s">
        <v>30</v>
      </c>
      <c r="W136" s="18"/>
      <c r="X136" s="18"/>
      <c r="Y136" s="18"/>
      <c r="Z136" s="18">
        <v>0</v>
      </c>
      <c r="AA136" s="18"/>
      <c r="AB136" s="18">
        <v>0</v>
      </c>
      <c r="AM136" s="36" t="s">
        <v>650</v>
      </c>
      <c r="AN136" s="36"/>
      <c r="AO136" s="36"/>
      <c r="AP136" s="37">
        <v>4490</v>
      </c>
      <c r="AQ136" s="37"/>
      <c r="AR136" s="37"/>
      <c r="AS136" s="37"/>
      <c r="AT136" s="37">
        <v>4490</v>
      </c>
    </row>
    <row r="137" spans="18:46" x14ac:dyDescent="0.35">
      <c r="T137">
        <v>12</v>
      </c>
      <c r="U137" s="58">
        <v>44051</v>
      </c>
      <c r="V137" t="s">
        <v>31</v>
      </c>
      <c r="W137" s="18"/>
      <c r="X137" s="18"/>
      <c r="Y137" s="18"/>
      <c r="Z137" s="18">
        <v>0</v>
      </c>
      <c r="AA137" s="18"/>
      <c r="AB137" s="18">
        <v>0</v>
      </c>
      <c r="AM137" t="s">
        <v>674</v>
      </c>
      <c r="AN137">
        <v>2022</v>
      </c>
      <c r="AO137">
        <v>3</v>
      </c>
      <c r="AP137" s="18">
        <v>0</v>
      </c>
      <c r="AQ137" s="18"/>
      <c r="AR137" s="18"/>
      <c r="AS137" s="18"/>
      <c r="AT137" s="18">
        <v>0</v>
      </c>
    </row>
    <row r="138" spans="18:46" x14ac:dyDescent="0.35">
      <c r="V138" t="s">
        <v>32</v>
      </c>
      <c r="W138" s="18"/>
      <c r="X138" s="18"/>
      <c r="Y138" s="18"/>
      <c r="Z138" s="18">
        <v>0</v>
      </c>
      <c r="AA138" s="18"/>
      <c r="AB138" s="18">
        <v>0</v>
      </c>
      <c r="AO138">
        <v>5</v>
      </c>
      <c r="AP138" s="18">
        <v>0</v>
      </c>
      <c r="AQ138" s="18"/>
      <c r="AR138" s="18"/>
      <c r="AS138" s="18"/>
      <c r="AT138" s="18">
        <v>0</v>
      </c>
    </row>
    <row r="139" spans="18:46" x14ac:dyDescent="0.35">
      <c r="S139">
        <v>2021</v>
      </c>
      <c r="T139">
        <v>1</v>
      </c>
      <c r="U139" s="58">
        <v>44091</v>
      </c>
      <c r="V139" t="s">
        <v>103</v>
      </c>
      <c r="W139" s="18"/>
      <c r="X139" s="18"/>
      <c r="Y139" s="18"/>
      <c r="Z139" s="18">
        <v>0</v>
      </c>
      <c r="AA139" s="18"/>
      <c r="AB139" s="18">
        <v>0</v>
      </c>
      <c r="AO139">
        <v>6</v>
      </c>
      <c r="AP139" s="18">
        <v>0</v>
      </c>
      <c r="AQ139" s="18"/>
      <c r="AR139" s="18"/>
      <c r="AS139" s="18"/>
      <c r="AT139" s="18">
        <v>0</v>
      </c>
    </row>
    <row r="140" spans="18:46" x14ac:dyDescent="0.35">
      <c r="U140" s="58">
        <v>44096</v>
      </c>
      <c r="V140" t="s">
        <v>105</v>
      </c>
      <c r="W140" s="18"/>
      <c r="X140" s="18"/>
      <c r="Y140" s="18"/>
      <c r="Z140" s="18">
        <v>0</v>
      </c>
      <c r="AA140" s="18"/>
      <c r="AB140" s="18">
        <v>0</v>
      </c>
      <c r="AO140">
        <v>4</v>
      </c>
      <c r="AP140" s="18">
        <v>0</v>
      </c>
      <c r="AQ140" s="18"/>
      <c r="AR140" s="18"/>
      <c r="AS140" s="18"/>
      <c r="AT140" s="18">
        <v>0</v>
      </c>
    </row>
    <row r="141" spans="18:46" x14ac:dyDescent="0.35">
      <c r="T141">
        <v>2</v>
      </c>
      <c r="U141" s="58">
        <v>44112</v>
      </c>
      <c r="V141" t="s">
        <v>114</v>
      </c>
      <c r="W141" s="18"/>
      <c r="X141" s="18"/>
      <c r="Y141" s="18"/>
      <c r="Z141" s="18">
        <v>0</v>
      </c>
      <c r="AA141" s="18"/>
      <c r="AB141" s="18">
        <v>0</v>
      </c>
      <c r="AN141">
        <v>2023</v>
      </c>
      <c r="AO141">
        <v>1</v>
      </c>
      <c r="AP141" s="18">
        <v>0</v>
      </c>
      <c r="AQ141" s="18"/>
      <c r="AR141" s="18"/>
      <c r="AS141" s="18"/>
      <c r="AT141" s="18">
        <v>0</v>
      </c>
    </row>
    <row r="142" spans="18:46" x14ac:dyDescent="0.35">
      <c r="U142" s="58">
        <v>44116</v>
      </c>
      <c r="V142" t="s">
        <v>116</v>
      </c>
      <c r="W142" s="18"/>
      <c r="X142" s="18"/>
      <c r="Y142" s="18"/>
      <c r="Z142" s="18">
        <v>0</v>
      </c>
      <c r="AA142" s="18"/>
      <c r="AB142" s="18">
        <v>0</v>
      </c>
      <c r="AM142" s="36" t="s">
        <v>688</v>
      </c>
      <c r="AN142" s="36"/>
      <c r="AO142" s="36"/>
      <c r="AP142" s="37">
        <v>0</v>
      </c>
      <c r="AQ142" s="37"/>
      <c r="AR142" s="37"/>
      <c r="AS142" s="37"/>
      <c r="AT142" s="37">
        <v>0</v>
      </c>
    </row>
    <row r="143" spans="18:46" x14ac:dyDescent="0.35">
      <c r="T143">
        <v>6</v>
      </c>
      <c r="U143" s="58">
        <v>44251</v>
      </c>
      <c r="V143" t="s">
        <v>280</v>
      </c>
      <c r="W143" s="18"/>
      <c r="X143" s="18"/>
      <c r="Y143" s="18"/>
      <c r="Z143" s="18"/>
      <c r="AA143" s="18">
        <v>0</v>
      </c>
      <c r="AB143" s="18">
        <v>0</v>
      </c>
      <c r="AM143" t="s">
        <v>718</v>
      </c>
      <c r="AN143">
        <v>2022</v>
      </c>
      <c r="AO143">
        <v>4</v>
      </c>
      <c r="AP143" s="18">
        <v>0</v>
      </c>
      <c r="AQ143" s="18"/>
      <c r="AR143" s="18"/>
      <c r="AS143" s="18"/>
      <c r="AT143" s="18">
        <v>0</v>
      </c>
    </row>
    <row r="144" spans="18:46" x14ac:dyDescent="0.35">
      <c r="T144">
        <v>7</v>
      </c>
      <c r="U144" s="58">
        <v>44263</v>
      </c>
      <c r="V144" t="s">
        <v>291</v>
      </c>
      <c r="W144" s="18"/>
      <c r="X144" s="18"/>
      <c r="Y144" s="18"/>
      <c r="Z144" s="18"/>
      <c r="AA144" s="18">
        <v>0</v>
      </c>
      <c r="AB144" s="18">
        <v>0</v>
      </c>
      <c r="AM144" s="36" t="s">
        <v>763</v>
      </c>
      <c r="AN144" s="36"/>
      <c r="AO144" s="36"/>
      <c r="AP144" s="37">
        <v>0</v>
      </c>
      <c r="AQ144" s="37"/>
      <c r="AR144" s="37"/>
      <c r="AS144" s="37"/>
      <c r="AT144" s="37">
        <v>0</v>
      </c>
    </row>
    <row r="145" spans="19:46" x14ac:dyDescent="0.35">
      <c r="U145" s="58">
        <v>44278</v>
      </c>
      <c r="V145" t="s">
        <v>324</v>
      </c>
      <c r="W145" s="18"/>
      <c r="X145" s="18"/>
      <c r="Y145" s="18"/>
      <c r="Z145" s="18"/>
      <c r="AA145" s="18">
        <v>0</v>
      </c>
      <c r="AB145" s="18">
        <v>0</v>
      </c>
      <c r="AM145" t="s">
        <v>782</v>
      </c>
      <c r="AN145">
        <v>2022</v>
      </c>
      <c r="AO145">
        <v>5</v>
      </c>
      <c r="AP145" s="18">
        <v>0</v>
      </c>
      <c r="AQ145" s="18"/>
      <c r="AR145" s="18"/>
      <c r="AS145" s="18"/>
      <c r="AT145" s="18">
        <v>0</v>
      </c>
    </row>
    <row r="146" spans="19:46" x14ac:dyDescent="0.35">
      <c r="U146" s="58">
        <v>44285</v>
      </c>
      <c r="V146" t="s">
        <v>328</v>
      </c>
      <c r="W146" s="18"/>
      <c r="X146" s="18"/>
      <c r="Y146" s="18"/>
      <c r="Z146" s="18"/>
      <c r="AA146" s="18">
        <v>0</v>
      </c>
      <c r="AB146" s="18">
        <v>0</v>
      </c>
      <c r="AO146">
        <v>4</v>
      </c>
      <c r="AP146" s="18">
        <v>0</v>
      </c>
      <c r="AQ146" s="18"/>
      <c r="AR146" s="18"/>
      <c r="AS146" s="18"/>
      <c r="AT146" s="18">
        <v>0</v>
      </c>
    </row>
    <row r="147" spans="19:46" x14ac:dyDescent="0.35">
      <c r="T147">
        <v>8</v>
      </c>
      <c r="U147" s="58">
        <v>44319</v>
      </c>
      <c r="V147" t="s">
        <v>335</v>
      </c>
      <c r="W147" s="18"/>
      <c r="X147" s="18"/>
      <c r="Y147" s="18"/>
      <c r="Z147" s="18"/>
      <c r="AA147" s="18">
        <v>0</v>
      </c>
      <c r="AB147" s="18">
        <v>0</v>
      </c>
      <c r="AM147" s="36" t="s">
        <v>807</v>
      </c>
      <c r="AN147" s="36"/>
      <c r="AO147" s="36"/>
      <c r="AP147" s="37">
        <v>0</v>
      </c>
      <c r="AQ147" s="37"/>
      <c r="AR147" s="37"/>
      <c r="AS147" s="37"/>
      <c r="AT147" s="37">
        <v>0</v>
      </c>
    </row>
    <row r="148" spans="19:46" x14ac:dyDescent="0.35">
      <c r="T148">
        <v>12</v>
      </c>
      <c r="U148" s="58">
        <v>44440</v>
      </c>
      <c r="V148" t="s">
        <v>375</v>
      </c>
      <c r="W148" s="18"/>
      <c r="X148" s="18"/>
      <c r="Y148" s="18"/>
      <c r="Z148" s="18"/>
      <c r="AA148" s="18">
        <v>0</v>
      </c>
      <c r="AB148" s="18">
        <v>0</v>
      </c>
      <c r="AM148" t="s">
        <v>793</v>
      </c>
      <c r="AN148">
        <v>2022</v>
      </c>
      <c r="AO148">
        <v>5</v>
      </c>
      <c r="AP148" s="18">
        <v>0</v>
      </c>
      <c r="AQ148" s="18"/>
      <c r="AR148" s="18"/>
      <c r="AS148" s="18"/>
      <c r="AT148" s="18">
        <v>0</v>
      </c>
    </row>
    <row r="149" spans="19:46" x14ac:dyDescent="0.35">
      <c r="T149">
        <v>4</v>
      </c>
      <c r="U149" s="58">
        <v>44191</v>
      </c>
      <c r="V149" t="s">
        <v>216</v>
      </c>
      <c r="W149" s="18"/>
      <c r="X149" s="18"/>
      <c r="Y149" s="18"/>
      <c r="Z149" s="18"/>
      <c r="AA149" s="18">
        <v>0</v>
      </c>
      <c r="AB149" s="18">
        <v>0</v>
      </c>
      <c r="AO149">
        <v>8</v>
      </c>
      <c r="AP149" s="18">
        <v>0</v>
      </c>
      <c r="AQ149" s="18"/>
      <c r="AR149" s="18"/>
      <c r="AS149" s="18"/>
      <c r="AT149" s="18">
        <v>0</v>
      </c>
    </row>
    <row r="150" spans="19:46" x14ac:dyDescent="0.35">
      <c r="S150">
        <v>2022</v>
      </c>
      <c r="T150">
        <v>1</v>
      </c>
      <c r="U150" s="58">
        <v>44466</v>
      </c>
      <c r="V150" t="s">
        <v>383</v>
      </c>
      <c r="W150" s="18"/>
      <c r="X150" s="18"/>
      <c r="Y150" s="18"/>
      <c r="Z150" s="18"/>
      <c r="AA150" s="18">
        <v>0</v>
      </c>
      <c r="AB150" s="18">
        <v>0</v>
      </c>
      <c r="AO150">
        <v>10</v>
      </c>
      <c r="AP150" s="18">
        <v>0</v>
      </c>
      <c r="AQ150" s="18"/>
      <c r="AR150" s="18"/>
      <c r="AS150" s="18"/>
      <c r="AT150" s="18">
        <v>0</v>
      </c>
    </row>
    <row r="151" spans="19:46" x14ac:dyDescent="0.35">
      <c r="U151" s="58">
        <v>44469</v>
      </c>
      <c r="V151" t="s">
        <v>386</v>
      </c>
      <c r="W151" s="18"/>
      <c r="X151" s="18"/>
      <c r="Y151" s="18"/>
      <c r="Z151" s="18"/>
      <c r="AA151" s="18">
        <v>0</v>
      </c>
      <c r="AB151" s="18">
        <v>0</v>
      </c>
      <c r="AO151">
        <v>12</v>
      </c>
      <c r="AP151" s="18">
        <v>0</v>
      </c>
      <c r="AQ151" s="18"/>
      <c r="AR151" s="18"/>
      <c r="AS151" s="18"/>
      <c r="AT151" s="18">
        <v>0</v>
      </c>
    </row>
    <row r="152" spans="19:46" x14ac:dyDescent="0.35">
      <c r="T152">
        <v>5</v>
      </c>
      <c r="U152" s="58">
        <v>44575</v>
      </c>
      <c r="V152" t="s">
        <v>568</v>
      </c>
      <c r="W152" s="18"/>
      <c r="X152" s="18"/>
      <c r="Y152" s="18"/>
      <c r="Z152" s="18"/>
      <c r="AA152" s="18">
        <v>0</v>
      </c>
      <c r="AB152" s="18">
        <v>0</v>
      </c>
      <c r="AN152">
        <v>2023</v>
      </c>
      <c r="AO152">
        <v>3</v>
      </c>
      <c r="AP152" s="18">
        <v>1026.2</v>
      </c>
      <c r="AQ152" s="18"/>
      <c r="AR152" s="18"/>
      <c r="AS152" s="18"/>
      <c r="AT152" s="18">
        <v>1026.2</v>
      </c>
    </row>
    <row r="153" spans="19:46" x14ac:dyDescent="0.35">
      <c r="V153" t="s">
        <v>570</v>
      </c>
      <c r="W153" s="18"/>
      <c r="X153" s="18"/>
      <c r="Y153" s="18"/>
      <c r="Z153" s="18"/>
      <c r="AA153" s="18">
        <v>0</v>
      </c>
      <c r="AB153" s="18">
        <v>0</v>
      </c>
      <c r="AM153" s="36" t="s">
        <v>808</v>
      </c>
      <c r="AN153" s="36"/>
      <c r="AO153" s="36"/>
      <c r="AP153" s="37">
        <v>1026.2</v>
      </c>
      <c r="AQ153" s="37"/>
      <c r="AR153" s="37"/>
      <c r="AS153" s="37"/>
      <c r="AT153" s="37">
        <v>1026.2</v>
      </c>
    </row>
    <row r="154" spans="19:46" x14ac:dyDescent="0.35">
      <c r="U154" s="58">
        <v>44578</v>
      </c>
      <c r="V154" t="s">
        <v>571</v>
      </c>
      <c r="W154" s="18"/>
      <c r="X154" s="18"/>
      <c r="Y154" s="18"/>
      <c r="Z154" s="18"/>
      <c r="AA154" s="18">
        <v>0</v>
      </c>
      <c r="AB154" s="18">
        <v>0</v>
      </c>
      <c r="AM154" t="s">
        <v>868</v>
      </c>
      <c r="AN154">
        <v>2022</v>
      </c>
      <c r="AO154">
        <v>7</v>
      </c>
      <c r="AP154" s="18">
        <v>0</v>
      </c>
      <c r="AQ154" s="18"/>
      <c r="AR154" s="18"/>
      <c r="AS154" s="18"/>
      <c r="AT154" s="18">
        <v>0</v>
      </c>
    </row>
    <row r="155" spans="19:46" x14ac:dyDescent="0.35">
      <c r="U155" s="58">
        <v>44587</v>
      </c>
      <c r="V155" t="s">
        <v>578</v>
      </c>
      <c r="W155" s="18"/>
      <c r="X155" s="18"/>
      <c r="Y155" s="18"/>
      <c r="Z155" s="18"/>
      <c r="AA155" s="18">
        <v>0</v>
      </c>
      <c r="AB155" s="18">
        <v>0</v>
      </c>
      <c r="AO155">
        <v>8</v>
      </c>
      <c r="AP155" s="18">
        <v>0.20000000000004547</v>
      </c>
      <c r="AQ155" s="18"/>
      <c r="AR155" s="18"/>
      <c r="AS155" s="18"/>
      <c r="AT155" s="18">
        <v>0.20000000000004547</v>
      </c>
    </row>
    <row r="156" spans="19:46" x14ac:dyDescent="0.35">
      <c r="T156">
        <v>6</v>
      </c>
      <c r="U156" s="58">
        <v>44607</v>
      </c>
      <c r="V156" t="s">
        <v>611</v>
      </c>
      <c r="W156" s="18"/>
      <c r="X156" s="18"/>
      <c r="Y156" s="18"/>
      <c r="Z156" s="18"/>
      <c r="AA156" s="18">
        <v>0</v>
      </c>
      <c r="AB156" s="18">
        <v>0</v>
      </c>
      <c r="AO156">
        <v>9</v>
      </c>
      <c r="AP156" s="18">
        <v>0</v>
      </c>
      <c r="AQ156" s="18"/>
      <c r="AR156" s="18"/>
      <c r="AS156" s="18"/>
      <c r="AT156" s="18">
        <v>0</v>
      </c>
    </row>
    <row r="157" spans="19:46" x14ac:dyDescent="0.35">
      <c r="T157">
        <v>8</v>
      </c>
      <c r="U157" s="58">
        <v>44672</v>
      </c>
      <c r="V157" t="s">
        <v>709</v>
      </c>
      <c r="W157" s="18"/>
      <c r="X157" s="18"/>
      <c r="Y157" s="18"/>
      <c r="Z157" s="18"/>
      <c r="AA157" s="18">
        <v>0</v>
      </c>
      <c r="AB157" s="18">
        <v>0</v>
      </c>
      <c r="AO157">
        <v>11</v>
      </c>
      <c r="AP157" s="18">
        <v>14564.6</v>
      </c>
      <c r="AQ157" s="18"/>
      <c r="AR157" s="18"/>
      <c r="AS157" s="18"/>
      <c r="AT157" s="18">
        <v>14564.6</v>
      </c>
    </row>
    <row r="158" spans="19:46" x14ac:dyDescent="0.35">
      <c r="T158">
        <v>9</v>
      </c>
      <c r="U158" s="58">
        <v>44705</v>
      </c>
      <c r="V158" t="s">
        <v>804</v>
      </c>
      <c r="W158" s="18"/>
      <c r="X158" s="18"/>
      <c r="Y158" s="18"/>
      <c r="Z158" s="18"/>
      <c r="AA158" s="18">
        <v>0</v>
      </c>
      <c r="AB158" s="18">
        <v>0</v>
      </c>
      <c r="AN158">
        <v>2023</v>
      </c>
      <c r="AO158">
        <v>2</v>
      </c>
      <c r="AP158" s="18">
        <v>1059.5</v>
      </c>
      <c r="AQ158" s="18"/>
      <c r="AR158" s="18"/>
      <c r="AS158" s="18"/>
      <c r="AT158" s="18">
        <v>1059.5</v>
      </c>
    </row>
    <row r="159" spans="19:46" x14ac:dyDescent="0.35">
      <c r="T159">
        <v>12</v>
      </c>
      <c r="U159" s="58">
        <v>44788</v>
      </c>
      <c r="V159" t="s">
        <v>911</v>
      </c>
      <c r="W159" s="18"/>
      <c r="X159" s="18"/>
      <c r="Y159" s="18"/>
      <c r="Z159" s="18"/>
      <c r="AA159" s="18">
        <v>0</v>
      </c>
      <c r="AB159" s="18">
        <v>0</v>
      </c>
      <c r="AM159" s="36" t="s">
        <v>883</v>
      </c>
      <c r="AN159" s="36"/>
      <c r="AO159" s="36"/>
      <c r="AP159" s="37">
        <v>15624.300000000001</v>
      </c>
      <c r="AQ159" s="37"/>
      <c r="AR159" s="37"/>
      <c r="AS159" s="37"/>
      <c r="AT159" s="37">
        <v>15624.300000000001</v>
      </c>
    </row>
    <row r="160" spans="19:46" x14ac:dyDescent="0.35">
      <c r="T160">
        <v>4</v>
      </c>
      <c r="U160" s="58">
        <v>44545</v>
      </c>
      <c r="V160" t="s">
        <v>516</v>
      </c>
      <c r="W160" s="18"/>
      <c r="X160" s="18"/>
      <c r="Y160" s="18"/>
      <c r="Z160" s="18"/>
      <c r="AA160" s="18">
        <v>0</v>
      </c>
      <c r="AB160" s="18">
        <v>0</v>
      </c>
      <c r="AM160" t="s">
        <v>967</v>
      </c>
      <c r="AN160">
        <v>2022</v>
      </c>
      <c r="AO160">
        <v>9</v>
      </c>
      <c r="AP160" s="18">
        <v>0</v>
      </c>
      <c r="AQ160" s="18"/>
      <c r="AR160" s="18"/>
      <c r="AS160" s="18"/>
      <c r="AT160" s="18">
        <v>0</v>
      </c>
    </row>
    <row r="161" spans="18:46" x14ac:dyDescent="0.35">
      <c r="U161" s="58">
        <v>44546</v>
      </c>
      <c r="V161" t="s">
        <v>519</v>
      </c>
      <c r="W161" s="18"/>
      <c r="X161" s="18"/>
      <c r="Y161" s="18"/>
      <c r="Z161" s="18"/>
      <c r="AA161" s="18">
        <v>0</v>
      </c>
      <c r="AB161" s="18">
        <v>0</v>
      </c>
      <c r="AN161">
        <v>2023</v>
      </c>
      <c r="AO161">
        <v>1</v>
      </c>
      <c r="AP161" s="18">
        <v>0</v>
      </c>
      <c r="AQ161" s="18"/>
      <c r="AR161" s="18"/>
      <c r="AS161" s="18"/>
      <c r="AT161" s="18">
        <v>0</v>
      </c>
    </row>
    <row r="162" spans="18:46" x14ac:dyDescent="0.35">
      <c r="U162" s="58">
        <v>44551</v>
      </c>
      <c r="V162" t="s">
        <v>521</v>
      </c>
      <c r="W162" s="18"/>
      <c r="X162" s="18"/>
      <c r="Y162" s="18"/>
      <c r="Z162" s="18"/>
      <c r="AA162" s="18">
        <v>0</v>
      </c>
      <c r="AB162" s="18">
        <v>0</v>
      </c>
      <c r="AM162" s="36" t="s">
        <v>994</v>
      </c>
      <c r="AN162" s="36"/>
      <c r="AO162" s="36"/>
      <c r="AP162" s="37">
        <v>0</v>
      </c>
      <c r="AQ162" s="37"/>
      <c r="AR162" s="37"/>
      <c r="AS162" s="37"/>
      <c r="AT162" s="37">
        <v>0</v>
      </c>
    </row>
    <row r="163" spans="18:46" x14ac:dyDescent="0.35">
      <c r="S163">
        <v>2023</v>
      </c>
      <c r="T163">
        <v>2</v>
      </c>
      <c r="U163" s="58">
        <v>44854</v>
      </c>
      <c r="V163" t="s">
        <v>1017</v>
      </c>
      <c r="W163" s="18"/>
      <c r="X163" s="18"/>
      <c r="Y163" s="18"/>
      <c r="Z163" s="18"/>
      <c r="AA163" s="18">
        <v>0</v>
      </c>
      <c r="AB163" s="18">
        <v>0</v>
      </c>
      <c r="AM163" t="s">
        <v>1053</v>
      </c>
      <c r="AN163">
        <v>2022</v>
      </c>
      <c r="AO163">
        <v>8</v>
      </c>
      <c r="AP163" s="18">
        <v>0</v>
      </c>
      <c r="AQ163" s="18"/>
      <c r="AR163" s="18"/>
      <c r="AS163" s="18"/>
      <c r="AT163" s="18">
        <v>0</v>
      </c>
    </row>
    <row r="164" spans="18:46" x14ac:dyDescent="0.35">
      <c r="U164" s="58">
        <v>44978</v>
      </c>
      <c r="V164" t="s">
        <v>1282</v>
      </c>
      <c r="W164" s="18">
        <v>1620</v>
      </c>
      <c r="X164" s="18"/>
      <c r="Y164" s="18"/>
      <c r="Z164" s="18"/>
      <c r="AA164" s="18"/>
      <c r="AB164" s="18">
        <v>1620</v>
      </c>
      <c r="AM164" s="36" t="s">
        <v>1054</v>
      </c>
      <c r="AN164" s="36"/>
      <c r="AO164" s="36"/>
      <c r="AP164" s="37">
        <v>0</v>
      </c>
      <c r="AQ164" s="37"/>
      <c r="AR164" s="37"/>
      <c r="AS164" s="37"/>
      <c r="AT164" s="37">
        <v>0</v>
      </c>
    </row>
    <row r="165" spans="18:46" x14ac:dyDescent="0.35">
      <c r="T165">
        <v>3</v>
      </c>
      <c r="U165" s="58">
        <v>44866</v>
      </c>
      <c r="V165" t="s">
        <v>1055</v>
      </c>
      <c r="W165" s="18"/>
      <c r="X165" s="18"/>
      <c r="Y165" s="18"/>
      <c r="Z165" s="18"/>
      <c r="AA165" s="18">
        <v>0</v>
      </c>
      <c r="AB165" s="18">
        <v>0</v>
      </c>
      <c r="AM165" t="s">
        <v>1060</v>
      </c>
      <c r="AN165">
        <v>2022</v>
      </c>
      <c r="AO165">
        <v>11</v>
      </c>
      <c r="AP165" s="18">
        <v>0</v>
      </c>
      <c r="AQ165" s="18"/>
      <c r="AR165" s="18"/>
      <c r="AS165" s="18"/>
      <c r="AT165" s="18">
        <v>0</v>
      </c>
    </row>
    <row r="166" spans="18:46" x14ac:dyDescent="0.35">
      <c r="R166" s="36" t="s">
        <v>142</v>
      </c>
      <c r="S166" s="36"/>
      <c r="T166" s="36"/>
      <c r="U166" s="36"/>
      <c r="V166" s="36"/>
      <c r="W166" s="37">
        <v>1620</v>
      </c>
      <c r="X166" s="37"/>
      <c r="Y166" s="37"/>
      <c r="Z166" s="37">
        <v>0</v>
      </c>
      <c r="AA166" s="37">
        <v>0</v>
      </c>
      <c r="AB166" s="37">
        <v>1620</v>
      </c>
      <c r="AO166">
        <v>12</v>
      </c>
      <c r="AP166" s="18">
        <v>0</v>
      </c>
      <c r="AQ166" s="18"/>
      <c r="AR166" s="18"/>
      <c r="AS166" s="18"/>
      <c r="AT166" s="18">
        <v>0</v>
      </c>
    </row>
    <row r="167" spans="18:46" x14ac:dyDescent="0.35">
      <c r="R167" t="s">
        <v>14</v>
      </c>
      <c r="S167">
        <v>2020</v>
      </c>
      <c r="T167">
        <v>6</v>
      </c>
      <c r="U167" s="58">
        <v>43993</v>
      </c>
      <c r="V167" t="s">
        <v>11</v>
      </c>
      <c r="W167" s="18">
        <v>0</v>
      </c>
      <c r="X167" s="18"/>
      <c r="Y167" s="18"/>
      <c r="Z167" s="18"/>
      <c r="AA167" s="18"/>
      <c r="AB167" s="18">
        <v>0</v>
      </c>
      <c r="AM167" s="36" t="s">
        <v>1097</v>
      </c>
      <c r="AN167" s="36"/>
      <c r="AO167" s="36"/>
      <c r="AP167" s="37">
        <v>0</v>
      </c>
      <c r="AQ167" s="37"/>
      <c r="AR167" s="37"/>
      <c r="AS167" s="37"/>
      <c r="AT167" s="37">
        <v>0</v>
      </c>
    </row>
    <row r="168" spans="18:46" x14ac:dyDescent="0.35">
      <c r="S168">
        <v>2021</v>
      </c>
      <c r="T168">
        <v>9</v>
      </c>
      <c r="U168" s="58">
        <v>44440</v>
      </c>
      <c r="V168" t="s">
        <v>376</v>
      </c>
      <c r="W168" s="18">
        <v>0</v>
      </c>
      <c r="X168" s="18"/>
      <c r="Y168" s="18"/>
      <c r="Z168" s="18"/>
      <c r="AA168" s="18"/>
      <c r="AB168" s="18">
        <v>0</v>
      </c>
      <c r="AM168" t="s">
        <v>1066</v>
      </c>
      <c r="AN168">
        <v>2022</v>
      </c>
      <c r="AO168">
        <v>11</v>
      </c>
      <c r="AP168" s="18">
        <v>0</v>
      </c>
      <c r="AQ168" s="18"/>
      <c r="AR168" s="18"/>
      <c r="AS168" s="18"/>
      <c r="AT168" s="18">
        <v>0</v>
      </c>
    </row>
    <row r="169" spans="18:46" x14ac:dyDescent="0.35">
      <c r="R169" s="36" t="s">
        <v>143</v>
      </c>
      <c r="S169" s="36"/>
      <c r="T169" s="36"/>
      <c r="U169" s="36"/>
      <c r="V169" s="36"/>
      <c r="W169" s="37">
        <v>0</v>
      </c>
      <c r="X169" s="37"/>
      <c r="Y169" s="37"/>
      <c r="Z169" s="37"/>
      <c r="AA169" s="37"/>
      <c r="AB169" s="37">
        <v>0</v>
      </c>
      <c r="AM169" s="36" t="s">
        <v>1098</v>
      </c>
      <c r="AN169" s="36"/>
      <c r="AO169" s="36"/>
      <c r="AP169" s="37">
        <v>0</v>
      </c>
      <c r="AQ169" s="37"/>
      <c r="AR169" s="37"/>
      <c r="AS169" s="37"/>
      <c r="AT169" s="37">
        <v>0</v>
      </c>
    </row>
    <row r="170" spans="18:46" x14ac:dyDescent="0.35">
      <c r="R170" t="s">
        <v>54</v>
      </c>
      <c r="S170">
        <v>2020</v>
      </c>
      <c r="T170">
        <v>8</v>
      </c>
      <c r="U170" s="58">
        <v>44065</v>
      </c>
      <c r="V170" t="s">
        <v>52</v>
      </c>
      <c r="W170" s="18">
        <v>0</v>
      </c>
      <c r="X170" s="18"/>
      <c r="Y170" s="18"/>
      <c r="Z170" s="18"/>
      <c r="AA170" s="18"/>
      <c r="AB170" s="18">
        <v>0</v>
      </c>
      <c r="AM170" t="s">
        <v>1110</v>
      </c>
      <c r="AN170">
        <v>2022</v>
      </c>
      <c r="AO170">
        <v>11</v>
      </c>
      <c r="AP170" s="18">
        <v>0</v>
      </c>
      <c r="AQ170" s="18"/>
      <c r="AR170" s="18"/>
      <c r="AS170" s="18"/>
      <c r="AT170" s="18">
        <v>0</v>
      </c>
    </row>
    <row r="171" spans="18:46" x14ac:dyDescent="0.35">
      <c r="T171">
        <v>9</v>
      </c>
      <c r="U171" s="58">
        <v>44075</v>
      </c>
      <c r="V171" t="s">
        <v>68</v>
      </c>
      <c r="W171" s="18">
        <v>0</v>
      </c>
      <c r="X171" s="18"/>
      <c r="Y171" s="18"/>
      <c r="Z171" s="18"/>
      <c r="AA171" s="18"/>
      <c r="AB171" s="18">
        <v>0</v>
      </c>
      <c r="AM171" s="36" t="s">
        <v>1113</v>
      </c>
      <c r="AN171" s="36"/>
      <c r="AO171" s="36"/>
      <c r="AP171" s="37">
        <v>0</v>
      </c>
      <c r="AQ171" s="37"/>
      <c r="AR171" s="37"/>
      <c r="AS171" s="37"/>
      <c r="AT171" s="37">
        <v>0</v>
      </c>
    </row>
    <row r="172" spans="18:46" x14ac:dyDescent="0.35">
      <c r="T172">
        <v>11</v>
      </c>
      <c r="U172" s="58">
        <v>44156</v>
      </c>
      <c r="V172" t="s">
        <v>175</v>
      </c>
      <c r="W172" s="18">
        <v>0</v>
      </c>
      <c r="X172" s="18"/>
      <c r="Y172" s="18"/>
      <c r="Z172" s="18"/>
      <c r="AA172" s="18"/>
      <c r="AB172" s="18">
        <v>0</v>
      </c>
      <c r="AM172" t="s">
        <v>1109</v>
      </c>
      <c r="AN172">
        <v>2022</v>
      </c>
      <c r="AO172">
        <v>11</v>
      </c>
      <c r="AP172" s="18">
        <v>0</v>
      </c>
      <c r="AQ172" s="18"/>
      <c r="AR172" s="18"/>
      <c r="AS172" s="18"/>
      <c r="AT172" s="18">
        <v>0</v>
      </c>
    </row>
    <row r="173" spans="18:46" x14ac:dyDescent="0.35">
      <c r="U173" s="58">
        <v>44165</v>
      </c>
      <c r="V173" t="s">
        <v>188</v>
      </c>
      <c r="W173" s="18">
        <v>0</v>
      </c>
      <c r="X173" s="18"/>
      <c r="Y173" s="18"/>
      <c r="Z173" s="18"/>
      <c r="AA173" s="18"/>
      <c r="AB173" s="18">
        <v>0</v>
      </c>
      <c r="AM173" s="36" t="s">
        <v>1114</v>
      </c>
      <c r="AN173" s="36"/>
      <c r="AO173" s="36"/>
      <c r="AP173" s="37">
        <v>0</v>
      </c>
      <c r="AQ173" s="37"/>
      <c r="AR173" s="37"/>
      <c r="AS173" s="37"/>
      <c r="AT173" s="37">
        <v>0</v>
      </c>
    </row>
    <row r="174" spans="18:46" x14ac:dyDescent="0.35">
      <c r="S174">
        <v>2021</v>
      </c>
      <c r="T174">
        <v>2</v>
      </c>
      <c r="U174" s="58">
        <v>44250</v>
      </c>
      <c r="V174" t="s">
        <v>281</v>
      </c>
      <c r="W174" s="18">
        <v>0</v>
      </c>
      <c r="X174" s="18"/>
      <c r="Y174" s="18"/>
      <c r="Z174" s="18"/>
      <c r="AA174" s="18"/>
      <c r="AB174" s="18">
        <v>0</v>
      </c>
      <c r="AM174" t="s">
        <v>1205</v>
      </c>
      <c r="AN174">
        <v>2023</v>
      </c>
      <c r="AO174">
        <v>1</v>
      </c>
      <c r="AP174" s="18">
        <v>0</v>
      </c>
      <c r="AQ174" s="18"/>
      <c r="AR174" s="18"/>
      <c r="AS174" s="18"/>
      <c r="AT174" s="18">
        <v>0</v>
      </c>
    </row>
    <row r="175" spans="18:46" x14ac:dyDescent="0.35">
      <c r="T175">
        <v>10</v>
      </c>
      <c r="U175" s="58">
        <v>44492</v>
      </c>
      <c r="V175" t="s">
        <v>448</v>
      </c>
      <c r="W175" s="18">
        <v>0</v>
      </c>
      <c r="X175" s="18"/>
      <c r="Y175" s="18"/>
      <c r="Z175" s="18"/>
      <c r="AA175" s="18"/>
      <c r="AB175" s="18">
        <v>0</v>
      </c>
      <c r="AO175">
        <v>2</v>
      </c>
      <c r="AP175" s="18">
        <v>0</v>
      </c>
      <c r="AQ175" s="18"/>
      <c r="AR175" s="18"/>
      <c r="AS175" s="18"/>
      <c r="AT175" s="18">
        <v>0</v>
      </c>
    </row>
    <row r="176" spans="18:46" x14ac:dyDescent="0.35">
      <c r="U176" s="58">
        <v>44497</v>
      </c>
      <c r="V176" t="s">
        <v>451</v>
      </c>
      <c r="W176" s="18">
        <v>0</v>
      </c>
      <c r="X176" s="18"/>
      <c r="Y176" s="18"/>
      <c r="Z176" s="18"/>
      <c r="AA176" s="18"/>
      <c r="AB176" s="18">
        <v>0</v>
      </c>
      <c r="AO176">
        <v>3</v>
      </c>
      <c r="AP176" s="18">
        <v>0</v>
      </c>
      <c r="AQ176" s="18"/>
      <c r="AR176" s="18"/>
      <c r="AS176" s="18"/>
      <c r="AT176" s="18">
        <v>0</v>
      </c>
    </row>
    <row r="177" spans="18:46" x14ac:dyDescent="0.35">
      <c r="T177">
        <v>11</v>
      </c>
      <c r="U177" s="58">
        <v>44529</v>
      </c>
      <c r="V177" t="s">
        <v>492</v>
      </c>
      <c r="W177" s="18">
        <v>0</v>
      </c>
      <c r="X177" s="18"/>
      <c r="Y177" s="18"/>
      <c r="Z177" s="18"/>
      <c r="AA177" s="18"/>
      <c r="AB177" s="18">
        <v>0</v>
      </c>
      <c r="AM177" s="36" t="s">
        <v>1241</v>
      </c>
      <c r="AN177" s="36"/>
      <c r="AO177" s="36"/>
      <c r="AP177" s="37">
        <v>0</v>
      </c>
      <c r="AQ177" s="37"/>
      <c r="AR177" s="37"/>
      <c r="AS177" s="37"/>
      <c r="AT177" s="37">
        <v>0</v>
      </c>
    </row>
    <row r="178" spans="18:46" x14ac:dyDescent="0.35">
      <c r="R178" s="36" t="s">
        <v>144</v>
      </c>
      <c r="S178" s="36"/>
      <c r="T178" s="36"/>
      <c r="U178" s="36"/>
      <c r="V178" s="36"/>
      <c r="W178" s="37">
        <v>0</v>
      </c>
      <c r="X178" s="37"/>
      <c r="Y178" s="37"/>
      <c r="Z178" s="37"/>
      <c r="AA178" s="37"/>
      <c r="AB178" s="37">
        <v>0</v>
      </c>
      <c r="AM178" t="s">
        <v>1266</v>
      </c>
      <c r="AN178">
        <v>2023</v>
      </c>
      <c r="AO178">
        <v>2</v>
      </c>
      <c r="AP178" s="18">
        <v>0</v>
      </c>
      <c r="AQ178" s="18"/>
      <c r="AR178" s="18"/>
      <c r="AS178" s="18"/>
      <c r="AT178" s="18">
        <v>0</v>
      </c>
    </row>
    <row r="179" spans="18:46" x14ac:dyDescent="0.35">
      <c r="R179" t="s">
        <v>64</v>
      </c>
      <c r="S179">
        <v>2020</v>
      </c>
      <c r="T179">
        <v>12</v>
      </c>
      <c r="U179" s="58">
        <v>44070</v>
      </c>
      <c r="V179" t="s">
        <v>62</v>
      </c>
      <c r="W179" s="18"/>
      <c r="X179" s="18"/>
      <c r="Y179" s="18"/>
      <c r="Z179" s="18">
        <v>0</v>
      </c>
      <c r="AA179" s="18"/>
      <c r="AB179" s="18">
        <v>0</v>
      </c>
      <c r="AM179" s="36" t="s">
        <v>1402</v>
      </c>
      <c r="AN179" s="36"/>
      <c r="AO179" s="36"/>
      <c r="AP179" s="37">
        <v>0</v>
      </c>
      <c r="AQ179" s="37"/>
      <c r="AR179" s="37"/>
      <c r="AS179" s="37"/>
      <c r="AT179" s="37">
        <v>0</v>
      </c>
    </row>
    <row r="180" spans="18:46" x14ac:dyDescent="0.35">
      <c r="S180">
        <v>2021</v>
      </c>
      <c r="T180">
        <v>1</v>
      </c>
      <c r="U180" s="58">
        <v>44097</v>
      </c>
      <c r="V180" t="s">
        <v>106</v>
      </c>
      <c r="W180" s="18"/>
      <c r="X180" s="18"/>
      <c r="Y180" s="18"/>
      <c r="Z180" s="18">
        <v>0</v>
      </c>
      <c r="AA180" s="18"/>
      <c r="AB180" s="18">
        <v>0</v>
      </c>
      <c r="AM180" t="s">
        <v>1314</v>
      </c>
      <c r="AN180">
        <v>2023</v>
      </c>
      <c r="AO180">
        <v>3</v>
      </c>
      <c r="AP180" s="18">
        <v>0</v>
      </c>
      <c r="AQ180" s="18"/>
      <c r="AR180" s="18"/>
      <c r="AS180" s="18"/>
      <c r="AT180" s="18">
        <v>0</v>
      </c>
    </row>
    <row r="181" spans="18:46" x14ac:dyDescent="0.35">
      <c r="U181" s="58">
        <v>44207</v>
      </c>
      <c r="V181" t="s">
        <v>244</v>
      </c>
      <c r="W181" s="18">
        <v>0</v>
      </c>
      <c r="X181" s="18"/>
      <c r="Y181" s="18"/>
      <c r="Z181" s="18"/>
      <c r="AA181" s="18"/>
      <c r="AB181" s="18">
        <v>0</v>
      </c>
      <c r="AM181" s="36" t="s">
        <v>1403</v>
      </c>
      <c r="AN181" s="36"/>
      <c r="AO181" s="36"/>
      <c r="AP181" s="37">
        <v>0</v>
      </c>
      <c r="AQ181" s="37"/>
      <c r="AR181" s="37"/>
      <c r="AS181" s="37"/>
      <c r="AT181" s="37">
        <v>0</v>
      </c>
    </row>
    <row r="182" spans="18:46" x14ac:dyDescent="0.35">
      <c r="T182">
        <v>2</v>
      </c>
      <c r="U182" s="58">
        <v>44125</v>
      </c>
      <c r="V182" t="s">
        <v>131</v>
      </c>
      <c r="W182" s="18"/>
      <c r="X182" s="18"/>
      <c r="Y182" s="18"/>
      <c r="Z182" s="18">
        <v>0</v>
      </c>
      <c r="AA182" s="18"/>
      <c r="AB182" s="18">
        <v>0</v>
      </c>
      <c r="AM182" t="s">
        <v>1319</v>
      </c>
      <c r="AN182">
        <v>2023</v>
      </c>
      <c r="AO182">
        <v>3</v>
      </c>
      <c r="AP182" s="18">
        <v>6644.1</v>
      </c>
      <c r="AQ182" s="18"/>
      <c r="AR182" s="18"/>
      <c r="AS182" s="18"/>
      <c r="AT182" s="18">
        <v>6644.1</v>
      </c>
    </row>
    <row r="183" spans="18:46" x14ac:dyDescent="0.35">
      <c r="T183">
        <v>3</v>
      </c>
      <c r="U183" s="58">
        <v>44155</v>
      </c>
      <c r="V183" t="s">
        <v>172</v>
      </c>
      <c r="W183" s="18"/>
      <c r="X183" s="18"/>
      <c r="Y183" s="18"/>
      <c r="Z183" s="18">
        <v>0</v>
      </c>
      <c r="AA183" s="18"/>
      <c r="AB183" s="18">
        <v>0</v>
      </c>
      <c r="AM183" s="36" t="s">
        <v>1404</v>
      </c>
      <c r="AN183" s="36"/>
      <c r="AO183" s="36"/>
      <c r="AP183" s="37">
        <v>6644.1</v>
      </c>
      <c r="AQ183" s="37"/>
      <c r="AR183" s="37"/>
      <c r="AS183" s="37"/>
      <c r="AT183" s="37">
        <v>6644.1</v>
      </c>
    </row>
    <row r="184" spans="18:46" x14ac:dyDescent="0.35">
      <c r="U184" s="58">
        <v>44165</v>
      </c>
      <c r="V184" t="s">
        <v>189</v>
      </c>
      <c r="W184" s="18"/>
      <c r="X184" s="18"/>
      <c r="Y184" s="18"/>
      <c r="Z184" s="18">
        <v>0</v>
      </c>
      <c r="AA184" s="18"/>
      <c r="AB184" s="18">
        <v>0</v>
      </c>
      <c r="AM184" t="s">
        <v>135</v>
      </c>
      <c r="AP184" s="18">
        <v>541924.69999999995</v>
      </c>
      <c r="AQ184" s="18">
        <v>0</v>
      </c>
      <c r="AR184" s="18">
        <v>10248.799999999999</v>
      </c>
      <c r="AS184" s="18">
        <v>54660.6</v>
      </c>
      <c r="AT184" s="18">
        <v>606834.09999999986</v>
      </c>
    </row>
    <row r="185" spans="18:46" x14ac:dyDescent="0.35">
      <c r="V185" t="s">
        <v>205</v>
      </c>
      <c r="W185" s="18"/>
      <c r="X185" s="18"/>
      <c r="Y185" s="18"/>
      <c r="Z185" s="18">
        <v>0</v>
      </c>
      <c r="AA185" s="18"/>
      <c r="AB185" s="18">
        <v>0</v>
      </c>
    </row>
    <row r="186" spans="18:46" x14ac:dyDescent="0.35">
      <c r="T186">
        <v>5</v>
      </c>
      <c r="U186" s="58">
        <v>44225</v>
      </c>
      <c r="V186" t="s">
        <v>259</v>
      </c>
      <c r="W186" s="18"/>
      <c r="X186" s="18"/>
      <c r="Y186" s="18"/>
      <c r="Z186" s="18">
        <v>0</v>
      </c>
      <c r="AA186" s="18"/>
      <c r="AB186" s="18">
        <v>0</v>
      </c>
    </row>
    <row r="187" spans="18:46" x14ac:dyDescent="0.35">
      <c r="T187">
        <v>7</v>
      </c>
      <c r="U187" s="58">
        <v>44279</v>
      </c>
      <c r="V187" t="s">
        <v>326</v>
      </c>
      <c r="W187" s="18"/>
      <c r="X187" s="18"/>
      <c r="Y187" s="18"/>
      <c r="Z187" s="18">
        <v>0</v>
      </c>
      <c r="AA187" s="18"/>
      <c r="AB187" s="18">
        <v>0</v>
      </c>
    </row>
    <row r="188" spans="18:46" x14ac:dyDescent="0.35">
      <c r="T188">
        <v>8</v>
      </c>
      <c r="U188" s="58">
        <v>44294</v>
      </c>
      <c r="V188" t="s">
        <v>332</v>
      </c>
      <c r="W188" s="18"/>
      <c r="X188" s="18"/>
      <c r="Y188" s="18"/>
      <c r="Z188" s="18"/>
      <c r="AA188" s="18">
        <v>0</v>
      </c>
      <c r="AB188" s="18">
        <v>0</v>
      </c>
    </row>
    <row r="189" spans="18:46" x14ac:dyDescent="0.35">
      <c r="U189" s="58">
        <v>44315</v>
      </c>
      <c r="V189" t="s">
        <v>337</v>
      </c>
      <c r="W189" s="18"/>
      <c r="X189" s="18"/>
      <c r="Y189" s="18"/>
      <c r="Z189" s="18"/>
      <c r="AA189" s="18">
        <v>0</v>
      </c>
      <c r="AB189" s="18">
        <v>0</v>
      </c>
    </row>
    <row r="190" spans="18:46" x14ac:dyDescent="0.35">
      <c r="T190">
        <v>9</v>
      </c>
      <c r="U190" s="58">
        <v>44348</v>
      </c>
      <c r="V190" t="s">
        <v>361</v>
      </c>
      <c r="W190" s="18"/>
      <c r="X190" s="18"/>
      <c r="Y190" s="18"/>
      <c r="Z190" s="18"/>
      <c r="AA190" s="18">
        <v>0</v>
      </c>
      <c r="AB190" s="18">
        <v>0</v>
      </c>
    </row>
    <row r="191" spans="18:46" x14ac:dyDescent="0.35">
      <c r="V191" t="s">
        <v>364</v>
      </c>
      <c r="W191" s="18"/>
      <c r="X191" s="18"/>
      <c r="Y191" s="18"/>
      <c r="Z191" s="18"/>
      <c r="AA191" s="18">
        <v>0</v>
      </c>
      <c r="AB191" s="18">
        <v>0</v>
      </c>
    </row>
    <row r="192" spans="18:46" x14ac:dyDescent="0.35">
      <c r="T192">
        <v>4</v>
      </c>
      <c r="U192" s="58">
        <v>44196</v>
      </c>
      <c r="V192" t="s">
        <v>222</v>
      </c>
      <c r="W192" s="18"/>
      <c r="X192" s="18"/>
      <c r="Y192" s="18"/>
      <c r="Z192" s="18">
        <v>0</v>
      </c>
      <c r="AA192" s="18"/>
      <c r="AB192" s="18">
        <v>0</v>
      </c>
    </row>
    <row r="193" spans="19:28" x14ac:dyDescent="0.35">
      <c r="S193">
        <v>2022</v>
      </c>
      <c r="T193">
        <v>1</v>
      </c>
      <c r="U193" s="58">
        <v>44453</v>
      </c>
      <c r="V193" t="s">
        <v>378</v>
      </c>
      <c r="W193" s="18"/>
      <c r="X193" s="18"/>
      <c r="Y193" s="18"/>
      <c r="Z193" s="18"/>
      <c r="AA193" s="18">
        <v>0</v>
      </c>
      <c r="AB193" s="18">
        <v>0</v>
      </c>
    </row>
    <row r="194" spans="19:28" x14ac:dyDescent="0.35">
      <c r="T194">
        <v>2</v>
      </c>
      <c r="U194" s="58">
        <v>44474</v>
      </c>
      <c r="V194" t="s">
        <v>409</v>
      </c>
      <c r="W194" s="18"/>
      <c r="X194" s="18"/>
      <c r="Y194" s="18"/>
      <c r="Z194" s="18"/>
      <c r="AA194" s="18">
        <v>0</v>
      </c>
      <c r="AB194" s="18">
        <v>0</v>
      </c>
    </row>
    <row r="195" spans="19:28" x14ac:dyDescent="0.35">
      <c r="U195" s="58">
        <v>44497</v>
      </c>
      <c r="V195" t="s">
        <v>453</v>
      </c>
      <c r="W195" s="18"/>
      <c r="X195" s="18"/>
      <c r="Y195" s="18"/>
      <c r="Z195" s="18"/>
      <c r="AA195" s="18">
        <v>0</v>
      </c>
      <c r="AB195" s="18">
        <v>0</v>
      </c>
    </row>
    <row r="196" spans="19:28" x14ac:dyDescent="0.35">
      <c r="U196" s="58">
        <v>44499</v>
      </c>
      <c r="V196" t="s">
        <v>456</v>
      </c>
      <c r="W196" s="18"/>
      <c r="X196" s="18"/>
      <c r="Y196" s="18"/>
      <c r="Z196" s="18"/>
      <c r="AA196" s="18">
        <v>0</v>
      </c>
      <c r="AB196" s="18">
        <v>0</v>
      </c>
    </row>
    <row r="197" spans="19:28" x14ac:dyDescent="0.35">
      <c r="T197">
        <v>3</v>
      </c>
      <c r="U197" s="58">
        <v>44503</v>
      </c>
      <c r="V197" t="s">
        <v>467</v>
      </c>
      <c r="W197" s="18"/>
      <c r="X197" s="18"/>
      <c r="Y197" s="18"/>
      <c r="Z197" s="18"/>
      <c r="AA197" s="18">
        <v>0</v>
      </c>
      <c r="AB197" s="18">
        <v>0</v>
      </c>
    </row>
    <row r="198" spans="19:28" x14ac:dyDescent="0.35">
      <c r="U198" s="58">
        <v>44508</v>
      </c>
      <c r="V198" t="s">
        <v>472</v>
      </c>
      <c r="W198" s="18"/>
      <c r="X198" s="18"/>
      <c r="Y198" s="18"/>
      <c r="Z198" s="18"/>
      <c r="AA198" s="18">
        <v>0</v>
      </c>
      <c r="AB198" s="18">
        <v>0</v>
      </c>
    </row>
    <row r="199" spans="19:28" x14ac:dyDescent="0.35">
      <c r="T199">
        <v>5</v>
      </c>
      <c r="U199" s="58">
        <v>44572</v>
      </c>
      <c r="V199" t="s">
        <v>561</v>
      </c>
      <c r="W199" s="18"/>
      <c r="X199" s="18"/>
      <c r="Y199" s="18"/>
      <c r="Z199" s="18"/>
      <c r="AA199" s="18">
        <v>0</v>
      </c>
      <c r="AB199" s="18">
        <v>0</v>
      </c>
    </row>
    <row r="200" spans="19:28" x14ac:dyDescent="0.35">
      <c r="U200" s="58">
        <v>44585</v>
      </c>
      <c r="V200" t="s">
        <v>576</v>
      </c>
      <c r="W200" s="18"/>
      <c r="X200" s="18"/>
      <c r="Y200" s="18"/>
      <c r="Z200" s="18"/>
      <c r="AA200" s="18">
        <v>0</v>
      </c>
      <c r="AB200" s="18">
        <v>0</v>
      </c>
    </row>
    <row r="201" spans="19:28" x14ac:dyDescent="0.35">
      <c r="T201">
        <v>6</v>
      </c>
      <c r="U201" s="58">
        <v>44609</v>
      </c>
      <c r="V201" t="s">
        <v>612</v>
      </c>
      <c r="W201" s="18"/>
      <c r="X201" s="18"/>
      <c r="Y201" s="18"/>
      <c r="Z201" s="18"/>
      <c r="AA201" s="18">
        <v>0</v>
      </c>
      <c r="AB201" s="18">
        <v>0</v>
      </c>
    </row>
    <row r="202" spans="19:28" x14ac:dyDescent="0.35">
      <c r="T202">
        <v>7</v>
      </c>
      <c r="U202" s="58">
        <v>44628</v>
      </c>
      <c r="V202" t="s">
        <v>644</v>
      </c>
      <c r="W202" s="18"/>
      <c r="X202" s="18"/>
      <c r="Y202" s="18"/>
      <c r="Z202" s="18"/>
      <c r="AA202" s="18">
        <v>0</v>
      </c>
      <c r="AB202" s="18">
        <v>0</v>
      </c>
    </row>
    <row r="203" spans="19:28" x14ac:dyDescent="0.35">
      <c r="U203" s="58">
        <v>44635</v>
      </c>
      <c r="V203" t="s">
        <v>656</v>
      </c>
      <c r="W203" s="18"/>
      <c r="X203" s="18"/>
      <c r="Y203" s="18"/>
      <c r="Z203" s="18"/>
      <c r="AA203" s="18">
        <v>0</v>
      </c>
      <c r="AB203" s="18">
        <v>0</v>
      </c>
    </row>
    <row r="204" spans="19:28" x14ac:dyDescent="0.35">
      <c r="T204">
        <v>8</v>
      </c>
      <c r="U204" s="58">
        <v>44678</v>
      </c>
      <c r="V204" t="s">
        <v>732</v>
      </c>
      <c r="W204" s="18"/>
      <c r="X204" s="18"/>
      <c r="Y204" s="18"/>
      <c r="Z204" s="18"/>
      <c r="AA204" s="18">
        <v>0</v>
      </c>
      <c r="AB204" s="18">
        <v>0</v>
      </c>
    </row>
    <row r="205" spans="19:28" x14ac:dyDescent="0.35">
      <c r="T205">
        <v>9</v>
      </c>
      <c r="U205" s="58">
        <v>44704</v>
      </c>
      <c r="V205" t="s">
        <v>799</v>
      </c>
      <c r="W205" s="18"/>
      <c r="X205" s="18"/>
      <c r="Y205" s="18"/>
      <c r="Z205" s="18"/>
      <c r="AA205" s="18">
        <v>0</v>
      </c>
      <c r="AB205" s="18">
        <v>0</v>
      </c>
    </row>
    <row r="206" spans="19:28" x14ac:dyDescent="0.35">
      <c r="T206">
        <v>10</v>
      </c>
      <c r="U206" s="58">
        <v>44721</v>
      </c>
      <c r="V206" t="s">
        <v>840</v>
      </c>
      <c r="W206" s="18"/>
      <c r="X206" s="18"/>
      <c r="Y206" s="18"/>
      <c r="Z206" s="18"/>
      <c r="AA206" s="18">
        <v>0</v>
      </c>
      <c r="AB206" s="18">
        <v>0</v>
      </c>
    </row>
    <row r="207" spans="19:28" x14ac:dyDescent="0.35">
      <c r="U207" s="58">
        <v>44741</v>
      </c>
      <c r="V207" t="s">
        <v>856</v>
      </c>
      <c r="W207" s="18"/>
      <c r="X207" s="18"/>
      <c r="Y207" s="18"/>
      <c r="Z207" s="18"/>
      <c r="AA207" s="18">
        <v>0</v>
      </c>
      <c r="AB207" s="18">
        <v>0</v>
      </c>
    </row>
    <row r="208" spans="19:28" x14ac:dyDescent="0.35">
      <c r="T208">
        <v>11</v>
      </c>
      <c r="U208" s="58">
        <v>44768</v>
      </c>
      <c r="V208" t="s">
        <v>879</v>
      </c>
      <c r="W208" s="18"/>
      <c r="X208" s="18"/>
      <c r="Y208" s="18"/>
      <c r="Z208" s="18"/>
      <c r="AA208" s="18">
        <v>0</v>
      </c>
      <c r="AB208" s="18">
        <v>0</v>
      </c>
    </row>
    <row r="209" spans="18:28" x14ac:dyDescent="0.35">
      <c r="T209">
        <v>12</v>
      </c>
      <c r="U209" s="58">
        <v>44798</v>
      </c>
      <c r="V209" t="s">
        <v>921</v>
      </c>
      <c r="W209" s="18"/>
      <c r="X209" s="18"/>
      <c r="Y209" s="18"/>
      <c r="Z209" s="18"/>
      <c r="AA209" s="18">
        <v>0</v>
      </c>
      <c r="AB209" s="18">
        <v>0</v>
      </c>
    </row>
    <row r="210" spans="18:28" x14ac:dyDescent="0.35">
      <c r="T210">
        <v>4</v>
      </c>
      <c r="U210" s="58">
        <v>44545</v>
      </c>
      <c r="V210" t="s">
        <v>515</v>
      </c>
      <c r="W210" s="18"/>
      <c r="X210" s="18"/>
      <c r="Y210" s="18"/>
      <c r="Z210" s="18"/>
      <c r="AA210" s="18">
        <v>0</v>
      </c>
      <c r="AB210" s="18">
        <v>0</v>
      </c>
    </row>
    <row r="211" spans="18:28" x14ac:dyDescent="0.35">
      <c r="U211" s="58">
        <v>44561</v>
      </c>
      <c r="V211" t="s">
        <v>544</v>
      </c>
      <c r="W211" s="18"/>
      <c r="X211" s="18"/>
      <c r="Y211" s="18"/>
      <c r="Z211" s="18"/>
      <c r="AA211" s="18">
        <v>0</v>
      </c>
      <c r="AB211" s="18">
        <v>0</v>
      </c>
    </row>
    <row r="212" spans="18:28" x14ac:dyDescent="0.35">
      <c r="S212">
        <v>2023</v>
      </c>
      <c r="T212">
        <v>1</v>
      </c>
      <c r="U212" s="58">
        <v>44828</v>
      </c>
      <c r="V212" t="s">
        <v>956</v>
      </c>
      <c r="W212" s="18"/>
      <c r="X212" s="18"/>
      <c r="Y212" s="18"/>
      <c r="Z212" s="18"/>
      <c r="AA212" s="18">
        <v>0</v>
      </c>
      <c r="AB212" s="18">
        <v>0</v>
      </c>
    </row>
    <row r="213" spans="18:28" x14ac:dyDescent="0.35">
      <c r="U213" s="58">
        <v>44835</v>
      </c>
      <c r="V213" t="s">
        <v>995</v>
      </c>
      <c r="W213" s="18"/>
      <c r="X213" s="18"/>
      <c r="Y213" s="18"/>
      <c r="Z213" s="18"/>
      <c r="AA213" s="18">
        <v>0</v>
      </c>
      <c r="AB213" s="18">
        <v>0</v>
      </c>
    </row>
    <row r="214" spans="18:28" x14ac:dyDescent="0.35">
      <c r="T214">
        <v>2</v>
      </c>
      <c r="U214" s="58">
        <v>44849</v>
      </c>
      <c r="V214" t="s">
        <v>1010</v>
      </c>
      <c r="W214" s="18"/>
      <c r="X214" s="18"/>
      <c r="Y214" s="18"/>
      <c r="Z214" s="18"/>
      <c r="AA214" s="18">
        <v>0</v>
      </c>
      <c r="AB214" s="18">
        <v>0</v>
      </c>
    </row>
    <row r="215" spans="18:28" x14ac:dyDescent="0.35">
      <c r="U215" s="58">
        <v>44851</v>
      </c>
      <c r="V215" t="s">
        <v>1014</v>
      </c>
      <c r="W215" s="18"/>
      <c r="X215" s="18"/>
      <c r="Y215" s="18"/>
      <c r="Z215" s="18"/>
      <c r="AA215" s="18">
        <v>0</v>
      </c>
      <c r="AB215" s="18">
        <v>0</v>
      </c>
    </row>
    <row r="216" spans="18:28" x14ac:dyDescent="0.35">
      <c r="T216">
        <v>3</v>
      </c>
      <c r="U216" s="58">
        <v>44866</v>
      </c>
      <c r="V216" t="s">
        <v>1056</v>
      </c>
      <c r="W216" s="18"/>
      <c r="X216" s="18"/>
      <c r="Y216" s="18"/>
      <c r="Z216" s="18"/>
      <c r="AA216" s="18">
        <v>0</v>
      </c>
      <c r="AB216" s="18">
        <v>0</v>
      </c>
    </row>
    <row r="217" spans="18:28" x14ac:dyDescent="0.35">
      <c r="U217" s="58">
        <v>44894</v>
      </c>
      <c r="V217" t="s">
        <v>1101</v>
      </c>
      <c r="W217" s="18"/>
      <c r="X217" s="18"/>
      <c r="Y217" s="18"/>
      <c r="Z217" s="18"/>
      <c r="AA217" s="18">
        <v>0</v>
      </c>
      <c r="AB217" s="18">
        <v>0</v>
      </c>
    </row>
    <row r="218" spans="18:28" x14ac:dyDescent="0.35">
      <c r="T218">
        <v>5</v>
      </c>
      <c r="U218" s="58">
        <v>44938</v>
      </c>
      <c r="V218" t="s">
        <v>1189</v>
      </c>
      <c r="W218" s="18"/>
      <c r="X218" s="18"/>
      <c r="Y218" s="18"/>
      <c r="Z218" s="18"/>
      <c r="AA218" s="18">
        <v>14088.6</v>
      </c>
      <c r="AB218" s="18">
        <v>14088.6</v>
      </c>
    </row>
    <row r="219" spans="18:28" x14ac:dyDescent="0.35">
      <c r="U219" s="58">
        <v>44944</v>
      </c>
      <c r="V219" t="s">
        <v>1201</v>
      </c>
      <c r="W219" s="18"/>
      <c r="X219" s="18"/>
      <c r="Y219" s="18"/>
      <c r="Z219" s="18"/>
      <c r="AA219" s="18">
        <v>17129</v>
      </c>
      <c r="AB219" s="18">
        <v>17129</v>
      </c>
    </row>
    <row r="220" spans="18:28" x14ac:dyDescent="0.35">
      <c r="T220">
        <v>6</v>
      </c>
      <c r="U220" t="s">
        <v>1259</v>
      </c>
      <c r="V220" t="s">
        <v>1260</v>
      </c>
      <c r="W220" s="18"/>
      <c r="X220" s="18"/>
      <c r="Y220" s="18"/>
      <c r="Z220" s="18"/>
      <c r="AA220" s="18">
        <v>10765</v>
      </c>
      <c r="AB220" s="18">
        <v>10765</v>
      </c>
    </row>
    <row r="221" spans="18:28" x14ac:dyDescent="0.35">
      <c r="T221">
        <v>7</v>
      </c>
      <c r="U221" t="s">
        <v>1344</v>
      </c>
      <c r="V221" t="s">
        <v>1343</v>
      </c>
      <c r="W221" s="18"/>
      <c r="X221" s="18"/>
      <c r="Y221" s="18"/>
      <c r="Z221" s="18"/>
      <c r="AA221" s="18">
        <v>12678</v>
      </c>
      <c r="AB221" s="18">
        <v>12678</v>
      </c>
    </row>
    <row r="222" spans="18:28" x14ac:dyDescent="0.35">
      <c r="T222">
        <v>4</v>
      </c>
      <c r="U222" s="58">
        <v>44922</v>
      </c>
      <c r="V222" t="s">
        <v>1146</v>
      </c>
      <c r="W222" s="18"/>
      <c r="X222" s="18"/>
      <c r="Y222" s="18"/>
      <c r="Z222" s="18"/>
      <c r="AA222" s="18">
        <v>0</v>
      </c>
      <c r="AB222" s="18">
        <v>0</v>
      </c>
    </row>
    <row r="223" spans="18:28" x14ac:dyDescent="0.35">
      <c r="R223" s="36" t="s">
        <v>209</v>
      </c>
      <c r="S223" s="36"/>
      <c r="T223" s="36"/>
      <c r="U223" s="36"/>
      <c r="V223" s="36"/>
      <c r="W223" s="37">
        <v>0</v>
      </c>
      <c r="X223" s="37"/>
      <c r="Y223" s="37"/>
      <c r="Z223" s="37">
        <v>0</v>
      </c>
      <c r="AA223" s="37">
        <v>54660.6</v>
      </c>
      <c r="AB223" s="37">
        <v>54660.6</v>
      </c>
    </row>
    <row r="224" spans="18:28" x14ac:dyDescent="0.35">
      <c r="R224" t="s">
        <v>178</v>
      </c>
      <c r="S224">
        <v>2020</v>
      </c>
      <c r="T224">
        <v>11</v>
      </c>
      <c r="U224" s="58">
        <v>44159</v>
      </c>
      <c r="V224" t="s">
        <v>180</v>
      </c>
      <c r="W224" s="18">
        <v>0</v>
      </c>
      <c r="X224" s="18"/>
      <c r="Y224" s="18"/>
      <c r="Z224" s="18"/>
      <c r="AA224" s="18"/>
      <c r="AB224" s="18">
        <v>0</v>
      </c>
    </row>
    <row r="225" spans="18:28" x14ac:dyDescent="0.35">
      <c r="R225" s="36" t="s">
        <v>190</v>
      </c>
      <c r="S225" s="36"/>
      <c r="T225" s="36"/>
      <c r="U225" s="36"/>
      <c r="V225" s="36"/>
      <c r="W225" s="37">
        <v>0</v>
      </c>
      <c r="X225" s="37"/>
      <c r="Y225" s="37"/>
      <c r="Z225" s="37"/>
      <c r="AA225" s="37"/>
      <c r="AB225" s="37">
        <v>0</v>
      </c>
    </row>
    <row r="226" spans="18:28" x14ac:dyDescent="0.35">
      <c r="R226" t="s">
        <v>228</v>
      </c>
      <c r="S226">
        <v>2020</v>
      </c>
      <c r="T226">
        <v>12</v>
      </c>
      <c r="U226" s="58">
        <v>44170</v>
      </c>
      <c r="V226" t="s">
        <v>214</v>
      </c>
      <c r="W226" s="18">
        <v>0</v>
      </c>
      <c r="X226" s="18"/>
      <c r="Y226" s="18"/>
      <c r="Z226" s="18"/>
      <c r="AA226" s="18"/>
      <c r="AB226" s="18">
        <v>0</v>
      </c>
    </row>
    <row r="227" spans="18:28" x14ac:dyDescent="0.35">
      <c r="R227" s="36" t="s">
        <v>229</v>
      </c>
      <c r="S227" s="36"/>
      <c r="T227" s="36"/>
      <c r="U227" s="36"/>
      <c r="V227" s="36"/>
      <c r="W227" s="37">
        <v>0</v>
      </c>
      <c r="X227" s="37"/>
      <c r="Y227" s="37"/>
      <c r="Z227" s="37"/>
      <c r="AA227" s="37"/>
      <c r="AB227" s="37">
        <v>0</v>
      </c>
    </row>
    <row r="228" spans="18:28" x14ac:dyDescent="0.35">
      <c r="R228" t="s">
        <v>233</v>
      </c>
      <c r="S228">
        <v>2021</v>
      </c>
      <c r="T228">
        <v>1</v>
      </c>
      <c r="U228" s="58">
        <v>44200</v>
      </c>
      <c r="V228" t="s">
        <v>231</v>
      </c>
      <c r="W228" s="18">
        <v>0</v>
      </c>
      <c r="X228" s="18"/>
      <c r="Y228" s="18"/>
      <c r="Z228" s="18"/>
      <c r="AA228" s="18"/>
      <c r="AB228" s="18">
        <v>0</v>
      </c>
    </row>
    <row r="229" spans="18:28" x14ac:dyDescent="0.35">
      <c r="U229" s="58">
        <v>44204</v>
      </c>
      <c r="V229" t="s">
        <v>247</v>
      </c>
      <c r="W229" s="18">
        <v>0</v>
      </c>
      <c r="X229" s="18"/>
      <c r="Y229" s="18"/>
      <c r="Z229" s="18"/>
      <c r="AA229" s="18"/>
      <c r="AB229" s="18">
        <v>0</v>
      </c>
    </row>
    <row r="230" spans="18:28" x14ac:dyDescent="0.35">
      <c r="U230" s="58">
        <v>44214</v>
      </c>
      <c r="V230" t="s">
        <v>252</v>
      </c>
      <c r="W230" s="18">
        <v>0</v>
      </c>
      <c r="X230" s="18"/>
      <c r="Y230" s="18"/>
      <c r="Z230" s="18"/>
      <c r="AA230" s="18"/>
      <c r="AB230" s="18">
        <v>0</v>
      </c>
    </row>
    <row r="231" spans="18:28" x14ac:dyDescent="0.35">
      <c r="T231">
        <v>2</v>
      </c>
      <c r="U231" s="58">
        <v>44236</v>
      </c>
      <c r="V231" t="s">
        <v>271</v>
      </c>
      <c r="W231" s="18">
        <v>0</v>
      </c>
      <c r="X231" s="18"/>
      <c r="Y231" s="18"/>
      <c r="Z231" s="18"/>
      <c r="AA231" s="18"/>
      <c r="AB231" s="18">
        <v>0</v>
      </c>
    </row>
    <row r="232" spans="18:28" x14ac:dyDescent="0.35">
      <c r="T232">
        <v>5</v>
      </c>
      <c r="U232" s="58">
        <v>44341</v>
      </c>
      <c r="V232" t="s">
        <v>323</v>
      </c>
      <c r="W232" s="18">
        <v>0</v>
      </c>
      <c r="X232" s="18"/>
      <c r="Y232" s="18"/>
      <c r="Z232" s="18"/>
      <c r="AA232" s="18"/>
      <c r="AB232" s="18">
        <v>0</v>
      </c>
    </row>
    <row r="233" spans="18:28" x14ac:dyDescent="0.35">
      <c r="T233">
        <v>10</v>
      </c>
      <c r="U233" s="58">
        <v>44480</v>
      </c>
      <c r="V233" t="s">
        <v>417</v>
      </c>
      <c r="W233" s="18">
        <v>0</v>
      </c>
      <c r="X233" s="18"/>
      <c r="Y233" s="18"/>
      <c r="Z233" s="18"/>
      <c r="AA233" s="18"/>
      <c r="AB233" s="18">
        <v>0</v>
      </c>
    </row>
    <row r="234" spans="18:28" x14ac:dyDescent="0.35">
      <c r="T234">
        <v>11</v>
      </c>
      <c r="U234" s="58">
        <v>44513</v>
      </c>
      <c r="V234" t="s">
        <v>484</v>
      </c>
      <c r="W234" s="18">
        <v>0</v>
      </c>
      <c r="X234" s="18"/>
      <c r="Y234" s="18"/>
      <c r="Z234" s="18"/>
      <c r="AA234" s="18"/>
      <c r="AB234" s="18">
        <v>0</v>
      </c>
    </row>
    <row r="235" spans="18:28" x14ac:dyDescent="0.35">
      <c r="T235">
        <v>12</v>
      </c>
      <c r="U235" s="58">
        <v>44540</v>
      </c>
      <c r="V235" t="s">
        <v>510</v>
      </c>
      <c r="W235" s="18">
        <v>0</v>
      </c>
      <c r="X235" s="18"/>
      <c r="Y235" s="18"/>
      <c r="Z235" s="18"/>
      <c r="AA235" s="18"/>
      <c r="AB235" s="18">
        <v>0</v>
      </c>
    </row>
    <row r="236" spans="18:28" x14ac:dyDescent="0.35">
      <c r="R236" s="36" t="s">
        <v>261</v>
      </c>
      <c r="S236" s="36"/>
      <c r="T236" s="36"/>
      <c r="U236" s="36"/>
      <c r="V236" s="36"/>
      <c r="W236" s="37">
        <v>0</v>
      </c>
      <c r="X236" s="37"/>
      <c r="Y236" s="37"/>
      <c r="Z236" s="37"/>
      <c r="AA236" s="37"/>
      <c r="AB236" s="37">
        <v>0</v>
      </c>
    </row>
    <row r="237" spans="18:28" x14ac:dyDescent="0.35">
      <c r="R237" t="s">
        <v>268</v>
      </c>
      <c r="S237">
        <v>2021</v>
      </c>
      <c r="T237">
        <v>2</v>
      </c>
      <c r="U237" s="58">
        <v>44230</v>
      </c>
      <c r="V237" t="s">
        <v>262</v>
      </c>
      <c r="W237" s="18">
        <v>0</v>
      </c>
      <c r="X237" s="18"/>
      <c r="Y237" s="18"/>
      <c r="Z237" s="18"/>
      <c r="AA237" s="18"/>
      <c r="AB237" s="18">
        <v>0</v>
      </c>
    </row>
    <row r="238" spans="18:28" x14ac:dyDescent="0.35">
      <c r="U238" s="58">
        <v>44233</v>
      </c>
      <c r="V238" t="s">
        <v>267</v>
      </c>
      <c r="W238" s="18">
        <v>0</v>
      </c>
      <c r="X238" s="18"/>
      <c r="Y238" s="18"/>
      <c r="Z238" s="18"/>
      <c r="AA238" s="18"/>
      <c r="AB238" s="18">
        <v>0</v>
      </c>
    </row>
    <row r="239" spans="18:28" x14ac:dyDescent="0.35">
      <c r="T239">
        <v>3</v>
      </c>
      <c r="U239" s="58">
        <v>44280</v>
      </c>
      <c r="V239" t="s">
        <v>327</v>
      </c>
      <c r="W239" s="18">
        <v>0</v>
      </c>
      <c r="X239" s="18"/>
      <c r="Y239" s="18"/>
      <c r="Z239" s="18"/>
      <c r="AA239" s="18"/>
      <c r="AB239" s="18">
        <v>0</v>
      </c>
    </row>
    <row r="240" spans="18:28" x14ac:dyDescent="0.35">
      <c r="T240">
        <v>10</v>
      </c>
      <c r="U240" s="58">
        <v>44484</v>
      </c>
      <c r="V240" t="s">
        <v>426</v>
      </c>
      <c r="W240" s="18">
        <v>0</v>
      </c>
      <c r="X240" s="18"/>
      <c r="Y240" s="18"/>
      <c r="Z240" s="18"/>
      <c r="AA240" s="18"/>
      <c r="AB240" s="18">
        <v>0</v>
      </c>
    </row>
    <row r="241" spans="18:28" x14ac:dyDescent="0.35">
      <c r="S241">
        <v>2023</v>
      </c>
      <c r="T241">
        <v>1</v>
      </c>
      <c r="U241" s="58">
        <v>44937</v>
      </c>
      <c r="V241" t="s">
        <v>1186</v>
      </c>
      <c r="W241" s="18">
        <v>0</v>
      </c>
      <c r="X241" s="18"/>
      <c r="Y241" s="18"/>
      <c r="Z241" s="18"/>
      <c r="AA241" s="18"/>
      <c r="AB241" s="18">
        <v>0</v>
      </c>
    </row>
    <row r="242" spans="18:28" x14ac:dyDescent="0.35">
      <c r="T242">
        <v>3</v>
      </c>
      <c r="U242" t="s">
        <v>1340</v>
      </c>
      <c r="V242" t="s">
        <v>1339</v>
      </c>
      <c r="W242" s="18">
        <v>0</v>
      </c>
      <c r="X242" s="18"/>
      <c r="Y242" s="18"/>
      <c r="Z242" s="18"/>
      <c r="AA242" s="18"/>
      <c r="AB242" s="18">
        <v>0</v>
      </c>
    </row>
    <row r="243" spans="18:28" x14ac:dyDescent="0.35">
      <c r="U243" t="s">
        <v>1350</v>
      </c>
      <c r="V243" t="s">
        <v>1351</v>
      </c>
      <c r="W243" s="18">
        <v>0</v>
      </c>
      <c r="X243" s="18"/>
      <c r="Y243" s="18"/>
      <c r="Z243" s="18"/>
      <c r="AA243" s="18"/>
      <c r="AB243" s="18">
        <v>0</v>
      </c>
    </row>
    <row r="244" spans="18:28" x14ac:dyDescent="0.35">
      <c r="R244" s="36" t="s">
        <v>269</v>
      </c>
      <c r="S244" s="36"/>
      <c r="T244" s="36"/>
      <c r="U244" s="36"/>
      <c r="V244" s="36"/>
      <c r="W244" s="37">
        <v>0</v>
      </c>
      <c r="X244" s="37"/>
      <c r="Y244" s="37"/>
      <c r="Z244" s="37"/>
      <c r="AA244" s="37"/>
      <c r="AB244" s="37">
        <v>0</v>
      </c>
    </row>
    <row r="245" spans="18:28" x14ac:dyDescent="0.35">
      <c r="R245" t="s">
        <v>286</v>
      </c>
      <c r="S245">
        <v>2021</v>
      </c>
      <c r="T245">
        <v>2</v>
      </c>
      <c r="U245" s="58">
        <v>44253</v>
      </c>
      <c r="V245" t="s">
        <v>284</v>
      </c>
      <c r="W245" s="18">
        <v>0</v>
      </c>
      <c r="X245" s="18"/>
      <c r="Y245" s="18"/>
      <c r="Z245" s="18"/>
      <c r="AA245" s="18"/>
      <c r="AB245" s="18">
        <v>0</v>
      </c>
    </row>
    <row r="246" spans="18:28" x14ac:dyDescent="0.35">
      <c r="T246">
        <v>4</v>
      </c>
      <c r="U246" s="58">
        <v>44294</v>
      </c>
      <c r="V246" t="s">
        <v>331</v>
      </c>
      <c r="W246" s="18">
        <v>0</v>
      </c>
      <c r="X246" s="18"/>
      <c r="Y246" s="18"/>
      <c r="Z246" s="18"/>
      <c r="AA246" s="18"/>
      <c r="AB246" s="18">
        <v>0</v>
      </c>
    </row>
    <row r="247" spans="18:28" x14ac:dyDescent="0.35">
      <c r="R247" s="36" t="s">
        <v>287</v>
      </c>
      <c r="S247" s="36"/>
      <c r="T247" s="36"/>
      <c r="U247" s="36"/>
      <c r="V247" s="36"/>
      <c r="W247" s="37">
        <v>0</v>
      </c>
      <c r="X247" s="37"/>
      <c r="Y247" s="37"/>
      <c r="Z247" s="37"/>
      <c r="AA247" s="37"/>
      <c r="AB247" s="37">
        <v>0</v>
      </c>
    </row>
    <row r="248" spans="18:28" x14ac:dyDescent="0.35">
      <c r="R248" t="s">
        <v>295</v>
      </c>
      <c r="S248">
        <v>2021</v>
      </c>
      <c r="T248">
        <v>3</v>
      </c>
      <c r="U248" s="58">
        <v>44265</v>
      </c>
      <c r="V248" t="s">
        <v>321</v>
      </c>
      <c r="W248" s="18">
        <v>0</v>
      </c>
      <c r="X248" s="18"/>
      <c r="Y248" s="18"/>
      <c r="Z248" s="18"/>
      <c r="AA248" s="18"/>
      <c r="AB248" s="18">
        <v>0</v>
      </c>
    </row>
    <row r="249" spans="18:28" x14ac:dyDescent="0.35">
      <c r="R249" s="36" t="s">
        <v>297</v>
      </c>
      <c r="S249" s="36"/>
      <c r="T249" s="36"/>
      <c r="U249" s="36"/>
      <c r="V249" s="36"/>
      <c r="W249" s="37">
        <v>0</v>
      </c>
      <c r="X249" s="37"/>
      <c r="Y249" s="37"/>
      <c r="Z249" s="37"/>
      <c r="AA249" s="37"/>
      <c r="AB249" s="37">
        <v>0</v>
      </c>
    </row>
    <row r="250" spans="18:28" x14ac:dyDescent="0.35">
      <c r="R250" t="s">
        <v>371</v>
      </c>
      <c r="S250">
        <v>2021</v>
      </c>
      <c r="T250">
        <v>9</v>
      </c>
      <c r="U250" s="58">
        <v>44440</v>
      </c>
      <c r="V250" t="s">
        <v>369</v>
      </c>
      <c r="W250" s="18">
        <v>0</v>
      </c>
      <c r="X250" s="18"/>
      <c r="Y250" s="18"/>
      <c r="Z250" s="18"/>
      <c r="AA250" s="18"/>
      <c r="AB250" s="18">
        <v>0</v>
      </c>
    </row>
    <row r="251" spans="18:28" x14ac:dyDescent="0.35">
      <c r="R251" s="36" t="s">
        <v>388</v>
      </c>
      <c r="S251" s="36"/>
      <c r="T251" s="36"/>
      <c r="U251" s="36"/>
      <c r="V251" s="36"/>
      <c r="W251" s="37">
        <v>0</v>
      </c>
      <c r="X251" s="37"/>
      <c r="Y251" s="37"/>
      <c r="Z251" s="37"/>
      <c r="AA251" s="37"/>
      <c r="AB251" s="37">
        <v>0</v>
      </c>
    </row>
    <row r="252" spans="18:28" x14ac:dyDescent="0.35">
      <c r="R252" t="s">
        <v>381</v>
      </c>
      <c r="S252">
        <v>2021</v>
      </c>
      <c r="T252">
        <v>9</v>
      </c>
      <c r="U252" s="58">
        <v>44460</v>
      </c>
      <c r="V252" t="s">
        <v>379</v>
      </c>
      <c r="W252" s="18">
        <v>0</v>
      </c>
      <c r="X252" s="18"/>
      <c r="Y252" s="18"/>
      <c r="Z252" s="18"/>
      <c r="AA252" s="18"/>
      <c r="AB252" s="18">
        <v>0</v>
      </c>
    </row>
    <row r="253" spans="18:28" x14ac:dyDescent="0.35">
      <c r="R253" s="36" t="s">
        <v>389</v>
      </c>
      <c r="S253" s="36"/>
      <c r="T253" s="36"/>
      <c r="U253" s="36"/>
      <c r="V253" s="36"/>
      <c r="W253" s="37">
        <v>0</v>
      </c>
      <c r="X253" s="37"/>
      <c r="Y253" s="37"/>
      <c r="Z253" s="37"/>
      <c r="AA253" s="37"/>
      <c r="AB253" s="37">
        <v>0</v>
      </c>
    </row>
    <row r="254" spans="18:28" x14ac:dyDescent="0.35">
      <c r="R254" t="s">
        <v>407</v>
      </c>
      <c r="S254">
        <v>2021</v>
      </c>
      <c r="T254">
        <v>10</v>
      </c>
      <c r="U254" s="58">
        <v>44471</v>
      </c>
      <c r="V254" t="s">
        <v>405</v>
      </c>
      <c r="W254" s="18">
        <v>0</v>
      </c>
      <c r="X254" s="18"/>
      <c r="Y254" s="18"/>
      <c r="Z254" s="18"/>
      <c r="AA254" s="18"/>
      <c r="AB254" s="18">
        <v>0</v>
      </c>
    </row>
    <row r="255" spans="18:28" x14ac:dyDescent="0.35">
      <c r="U255" s="58">
        <v>44474</v>
      </c>
      <c r="V255" t="s">
        <v>408</v>
      </c>
      <c r="W255" s="18">
        <v>0</v>
      </c>
      <c r="X255" s="18"/>
      <c r="Y255" s="18"/>
      <c r="Z255" s="18"/>
      <c r="AA255" s="18"/>
      <c r="AB255" s="18">
        <v>0</v>
      </c>
    </row>
    <row r="256" spans="18:28" x14ac:dyDescent="0.35">
      <c r="U256" s="58">
        <v>44482</v>
      </c>
      <c r="V256" t="s">
        <v>422</v>
      </c>
      <c r="W256" s="18">
        <v>0</v>
      </c>
      <c r="X256" s="18"/>
      <c r="Y256" s="18"/>
      <c r="Z256" s="18"/>
      <c r="AA256" s="18"/>
      <c r="AB256" s="18">
        <v>0</v>
      </c>
    </row>
    <row r="257" spans="19:28" x14ac:dyDescent="0.35">
      <c r="U257" s="58">
        <v>44483</v>
      </c>
      <c r="V257" t="s">
        <v>423</v>
      </c>
      <c r="W257" s="18">
        <v>0</v>
      </c>
      <c r="X257" s="18"/>
      <c r="Y257" s="18"/>
      <c r="Z257" s="18"/>
      <c r="AA257" s="18"/>
      <c r="AB257" s="18">
        <v>0</v>
      </c>
    </row>
    <row r="258" spans="19:28" x14ac:dyDescent="0.35">
      <c r="U258" s="58">
        <v>44497</v>
      </c>
      <c r="V258" t="s">
        <v>454</v>
      </c>
      <c r="W258" s="18">
        <v>0</v>
      </c>
      <c r="X258" s="18"/>
      <c r="Y258" s="18"/>
      <c r="Z258" s="18"/>
      <c r="AA258" s="18"/>
      <c r="AB258" s="18">
        <v>0</v>
      </c>
    </row>
    <row r="259" spans="19:28" x14ac:dyDescent="0.35">
      <c r="T259">
        <v>11</v>
      </c>
      <c r="U259" s="58">
        <v>44502</v>
      </c>
      <c r="V259" t="s">
        <v>464</v>
      </c>
      <c r="W259" s="18">
        <v>0</v>
      </c>
      <c r="X259" s="18"/>
      <c r="Y259" s="18"/>
      <c r="Z259" s="18"/>
      <c r="AA259" s="18"/>
      <c r="AB259" s="18">
        <v>0</v>
      </c>
    </row>
    <row r="260" spans="19:28" x14ac:dyDescent="0.35">
      <c r="U260" s="58">
        <v>44513</v>
      </c>
      <c r="V260" t="s">
        <v>485</v>
      </c>
      <c r="W260" s="18">
        <v>0</v>
      </c>
      <c r="X260" s="18"/>
      <c r="Y260" s="18"/>
      <c r="Z260" s="18"/>
      <c r="AA260" s="18"/>
      <c r="AB260" s="18">
        <v>0</v>
      </c>
    </row>
    <row r="261" spans="19:28" x14ac:dyDescent="0.35">
      <c r="U261" s="58">
        <v>44526</v>
      </c>
      <c r="V261" t="s">
        <v>489</v>
      </c>
      <c r="W261" s="18">
        <v>0</v>
      </c>
      <c r="X261" s="18"/>
      <c r="Y261" s="18"/>
      <c r="Z261" s="18"/>
      <c r="AA261" s="18"/>
      <c r="AB261" s="18">
        <v>0</v>
      </c>
    </row>
    <row r="262" spans="19:28" x14ac:dyDescent="0.35">
      <c r="V262" t="s">
        <v>490</v>
      </c>
      <c r="W262" s="18">
        <v>0</v>
      </c>
      <c r="X262" s="18"/>
      <c r="Y262" s="18"/>
      <c r="Z262" s="18"/>
      <c r="AA262" s="18"/>
      <c r="AB262" s="18">
        <v>0</v>
      </c>
    </row>
    <row r="263" spans="19:28" x14ac:dyDescent="0.35">
      <c r="T263">
        <v>12</v>
      </c>
      <c r="U263" s="58">
        <v>44561</v>
      </c>
      <c r="V263" t="s">
        <v>545</v>
      </c>
      <c r="W263" s="18">
        <v>0</v>
      </c>
      <c r="X263" s="18"/>
      <c r="Y263" s="18"/>
      <c r="Z263" s="18"/>
      <c r="AA263" s="18"/>
      <c r="AB263" s="18">
        <v>0</v>
      </c>
    </row>
    <row r="264" spans="19:28" x14ac:dyDescent="0.35">
      <c r="S264">
        <v>2022</v>
      </c>
      <c r="T264">
        <v>1</v>
      </c>
      <c r="U264" s="58">
        <v>44567</v>
      </c>
      <c r="V264" t="s">
        <v>556</v>
      </c>
      <c r="W264" s="18">
        <v>0</v>
      </c>
      <c r="X264" s="18"/>
      <c r="Y264" s="18"/>
      <c r="Z264" s="18"/>
      <c r="AA264" s="18"/>
      <c r="AB264" s="18">
        <v>0</v>
      </c>
    </row>
    <row r="265" spans="19:28" x14ac:dyDescent="0.35">
      <c r="U265" s="58">
        <v>44574</v>
      </c>
      <c r="V265" t="s">
        <v>566</v>
      </c>
      <c r="W265" s="18">
        <v>0</v>
      </c>
      <c r="X265" s="18"/>
      <c r="Y265" s="18"/>
      <c r="Z265" s="18"/>
      <c r="AA265" s="18"/>
      <c r="AB265" s="18">
        <v>0</v>
      </c>
    </row>
    <row r="266" spans="19:28" x14ac:dyDescent="0.35">
      <c r="U266" s="58">
        <v>44583</v>
      </c>
      <c r="V266" t="s">
        <v>574</v>
      </c>
      <c r="W266" s="18">
        <v>0</v>
      </c>
      <c r="X266" s="18"/>
      <c r="Y266" s="18"/>
      <c r="Z266" s="18"/>
      <c r="AA266" s="18"/>
      <c r="AB266" s="18">
        <v>0</v>
      </c>
    </row>
    <row r="267" spans="19:28" x14ac:dyDescent="0.35">
      <c r="T267">
        <v>2</v>
      </c>
      <c r="U267" s="58">
        <v>44602</v>
      </c>
      <c r="V267" t="s">
        <v>610</v>
      </c>
      <c r="W267" s="18">
        <v>0</v>
      </c>
      <c r="X267" s="18"/>
      <c r="Y267" s="18"/>
      <c r="Z267" s="18"/>
      <c r="AA267" s="18"/>
      <c r="AB267" s="18">
        <v>0</v>
      </c>
    </row>
    <row r="268" spans="19:28" x14ac:dyDescent="0.35">
      <c r="U268" s="58">
        <v>44614</v>
      </c>
      <c r="V268" t="s">
        <v>617</v>
      </c>
      <c r="W268" s="18">
        <v>0</v>
      </c>
      <c r="X268" s="18"/>
      <c r="Y268" s="18"/>
      <c r="Z268" s="18"/>
      <c r="AA268" s="18"/>
      <c r="AB268" s="18">
        <v>0</v>
      </c>
    </row>
    <row r="269" spans="19:28" x14ac:dyDescent="0.35">
      <c r="T269">
        <v>3</v>
      </c>
      <c r="U269" s="58">
        <v>44631</v>
      </c>
      <c r="V269" t="s">
        <v>652</v>
      </c>
      <c r="W269" s="18">
        <v>0</v>
      </c>
      <c r="X269" s="18"/>
      <c r="Y269" s="18"/>
      <c r="Z269" s="18"/>
      <c r="AA269" s="18"/>
      <c r="AB269" s="18">
        <v>0</v>
      </c>
    </row>
    <row r="270" spans="19:28" x14ac:dyDescent="0.35">
      <c r="U270" s="58">
        <v>44637</v>
      </c>
      <c r="V270" t="s">
        <v>658</v>
      </c>
      <c r="W270" s="18">
        <v>0</v>
      </c>
      <c r="X270" s="18"/>
      <c r="Y270" s="18"/>
      <c r="Z270" s="18"/>
      <c r="AA270" s="18"/>
      <c r="AB270" s="18">
        <v>0</v>
      </c>
    </row>
    <row r="271" spans="19:28" x14ac:dyDescent="0.35">
      <c r="T271">
        <v>5</v>
      </c>
      <c r="U271" s="58">
        <v>44704</v>
      </c>
      <c r="V271" t="s">
        <v>803</v>
      </c>
      <c r="W271" s="18">
        <v>0</v>
      </c>
      <c r="X271" s="18"/>
      <c r="Y271" s="18"/>
      <c r="Z271" s="18"/>
      <c r="AA271" s="18"/>
      <c r="AB271" s="18">
        <v>0</v>
      </c>
    </row>
    <row r="272" spans="19:28" x14ac:dyDescent="0.35">
      <c r="T272">
        <v>6</v>
      </c>
      <c r="U272" s="58">
        <v>44740</v>
      </c>
      <c r="V272" t="s">
        <v>855</v>
      </c>
      <c r="W272" s="18">
        <v>0</v>
      </c>
      <c r="X272" s="18"/>
      <c r="Y272" s="18"/>
      <c r="Z272" s="18"/>
      <c r="AA272" s="18"/>
      <c r="AB272" s="18">
        <v>0</v>
      </c>
    </row>
    <row r="273" spans="19:28" x14ac:dyDescent="0.35">
      <c r="T273">
        <v>7</v>
      </c>
      <c r="U273" s="58">
        <v>44754</v>
      </c>
      <c r="V273" t="s">
        <v>866</v>
      </c>
      <c r="W273" s="18">
        <v>0</v>
      </c>
      <c r="X273" s="18"/>
      <c r="Y273" s="18"/>
      <c r="Z273" s="18"/>
      <c r="AA273" s="18"/>
      <c r="AB273" s="18">
        <v>0</v>
      </c>
    </row>
    <row r="274" spans="19:28" x14ac:dyDescent="0.35">
      <c r="T274">
        <v>8</v>
      </c>
      <c r="U274" s="58">
        <v>44798</v>
      </c>
      <c r="V274" t="s">
        <v>924</v>
      </c>
      <c r="W274" s="18">
        <v>0</v>
      </c>
      <c r="X274" s="18"/>
      <c r="Y274" s="18"/>
      <c r="Z274" s="18"/>
      <c r="AA274" s="18"/>
      <c r="AB274" s="18">
        <v>0</v>
      </c>
    </row>
    <row r="275" spans="19:28" x14ac:dyDescent="0.35">
      <c r="U275" s="58">
        <v>44799</v>
      </c>
      <c r="V275" t="s">
        <v>924</v>
      </c>
      <c r="W275" s="18">
        <v>0</v>
      </c>
      <c r="X275" s="18"/>
      <c r="Y275" s="18"/>
      <c r="Z275" s="18"/>
      <c r="AA275" s="18"/>
      <c r="AB275" s="18">
        <v>0</v>
      </c>
    </row>
    <row r="276" spans="19:28" x14ac:dyDescent="0.35">
      <c r="T276">
        <v>9</v>
      </c>
      <c r="U276" s="58">
        <v>44827</v>
      </c>
      <c r="V276" t="s">
        <v>952</v>
      </c>
      <c r="W276" s="18">
        <v>0</v>
      </c>
      <c r="X276" s="18"/>
      <c r="Y276" s="18"/>
      <c r="Z276" s="18"/>
      <c r="AA276" s="18"/>
      <c r="AB276" s="18">
        <v>0</v>
      </c>
    </row>
    <row r="277" spans="19:28" x14ac:dyDescent="0.35">
      <c r="T277">
        <v>10</v>
      </c>
      <c r="U277" s="58">
        <v>44845</v>
      </c>
      <c r="V277" t="s">
        <v>1007</v>
      </c>
      <c r="W277" s="18">
        <v>0</v>
      </c>
      <c r="X277" s="18"/>
      <c r="Y277" s="18"/>
      <c r="Z277" s="18"/>
      <c r="AA277" s="18"/>
      <c r="AB277" s="18">
        <v>0</v>
      </c>
    </row>
    <row r="278" spans="19:28" x14ac:dyDescent="0.35">
      <c r="T278">
        <v>11</v>
      </c>
      <c r="U278" s="58">
        <v>44880</v>
      </c>
      <c r="V278" t="s">
        <v>1075</v>
      </c>
      <c r="W278" s="18">
        <v>0</v>
      </c>
      <c r="X278" s="18"/>
      <c r="Y278" s="18"/>
      <c r="Z278" s="18"/>
      <c r="AA278" s="18"/>
      <c r="AB278" s="18">
        <v>0</v>
      </c>
    </row>
    <row r="279" spans="19:28" x14ac:dyDescent="0.35">
      <c r="U279" t="s">
        <v>1078</v>
      </c>
      <c r="V279" t="s">
        <v>1076</v>
      </c>
      <c r="W279" s="18">
        <v>0</v>
      </c>
      <c r="X279" s="18"/>
      <c r="Y279" s="18"/>
      <c r="Z279" s="18"/>
      <c r="AA279" s="18"/>
      <c r="AB279" s="18">
        <v>0</v>
      </c>
    </row>
    <row r="280" spans="19:28" x14ac:dyDescent="0.35">
      <c r="T280">
        <v>12</v>
      </c>
      <c r="U280" t="s">
        <v>1143</v>
      </c>
      <c r="V280" t="s">
        <v>1142</v>
      </c>
      <c r="W280" s="18">
        <v>1524.3000000000002</v>
      </c>
      <c r="X280" s="18"/>
      <c r="Y280" s="18"/>
      <c r="Z280" s="18"/>
      <c r="AA280" s="18"/>
      <c r="AB280" s="18">
        <v>1524.3000000000002</v>
      </c>
    </row>
    <row r="281" spans="19:28" x14ac:dyDescent="0.35">
      <c r="T281">
        <v>4</v>
      </c>
      <c r="U281" s="58">
        <v>44659</v>
      </c>
      <c r="V281" t="s">
        <v>695</v>
      </c>
      <c r="W281" s="18">
        <v>0</v>
      </c>
      <c r="X281" s="18"/>
      <c r="Y281" s="18"/>
      <c r="Z281" s="18"/>
      <c r="AA281" s="18"/>
      <c r="AB281" s="18">
        <v>0</v>
      </c>
    </row>
    <row r="282" spans="19:28" x14ac:dyDescent="0.35">
      <c r="U282" s="58">
        <v>44679</v>
      </c>
      <c r="V282" t="s">
        <v>735</v>
      </c>
      <c r="W282" s="18">
        <v>0</v>
      </c>
      <c r="X282" s="18"/>
      <c r="Y282" s="18"/>
      <c r="Z282" s="18"/>
      <c r="AA282" s="18"/>
      <c r="AB282" s="18">
        <v>0</v>
      </c>
    </row>
    <row r="283" spans="19:28" x14ac:dyDescent="0.35">
      <c r="S283">
        <v>2023</v>
      </c>
      <c r="T283">
        <v>1</v>
      </c>
      <c r="U283" s="58">
        <v>44946</v>
      </c>
      <c r="V283" t="s">
        <v>1203</v>
      </c>
      <c r="W283" s="18">
        <v>6152.1</v>
      </c>
      <c r="X283" s="18"/>
      <c r="Y283" s="18"/>
      <c r="Z283" s="18"/>
      <c r="AA283" s="18"/>
      <c r="AB283" s="18">
        <v>6152.1</v>
      </c>
    </row>
    <row r="284" spans="19:28" x14ac:dyDescent="0.35">
      <c r="T284">
        <v>2</v>
      </c>
      <c r="U284" s="58">
        <v>44968</v>
      </c>
      <c r="V284" t="s">
        <v>1265</v>
      </c>
      <c r="W284" s="18">
        <v>450</v>
      </c>
      <c r="X284" s="18"/>
      <c r="Y284" s="18"/>
      <c r="Z284" s="18"/>
      <c r="AA284" s="18"/>
      <c r="AB284" s="18">
        <v>450</v>
      </c>
    </row>
    <row r="285" spans="19:28" x14ac:dyDescent="0.35">
      <c r="U285" t="s">
        <v>1288</v>
      </c>
      <c r="V285" t="s">
        <v>1289</v>
      </c>
      <c r="W285" s="18">
        <v>842.4</v>
      </c>
      <c r="X285" s="18"/>
      <c r="Y285" s="18"/>
      <c r="Z285" s="18"/>
      <c r="AA285" s="18"/>
      <c r="AB285" s="18">
        <v>842.4</v>
      </c>
    </row>
    <row r="286" spans="19:28" x14ac:dyDescent="0.35">
      <c r="U286" t="s">
        <v>1292</v>
      </c>
      <c r="V286" t="s">
        <v>1290</v>
      </c>
      <c r="W286" s="18">
        <v>312.5</v>
      </c>
      <c r="X286" s="18"/>
      <c r="Y286" s="18"/>
      <c r="Z286" s="18"/>
      <c r="AA286" s="18"/>
      <c r="AB286" s="18">
        <v>312.5</v>
      </c>
    </row>
    <row r="287" spans="19:28" x14ac:dyDescent="0.35">
      <c r="T287">
        <v>3</v>
      </c>
      <c r="U287" t="s">
        <v>1331</v>
      </c>
      <c r="V287" t="s">
        <v>1329</v>
      </c>
      <c r="W287" s="18">
        <v>4406.3999999999996</v>
      </c>
      <c r="X287" s="18"/>
      <c r="Y287" s="18"/>
      <c r="Z287" s="18"/>
      <c r="AA287" s="18"/>
      <c r="AB287" s="18">
        <v>4406.3999999999996</v>
      </c>
    </row>
    <row r="288" spans="19:28" x14ac:dyDescent="0.35">
      <c r="U288" t="s">
        <v>1334</v>
      </c>
      <c r="V288" t="s">
        <v>1330</v>
      </c>
      <c r="W288" s="18">
        <v>1020.5</v>
      </c>
      <c r="X288" s="18"/>
      <c r="Y288" s="18"/>
      <c r="Z288" s="18"/>
      <c r="AA288" s="18"/>
      <c r="AB288" s="18">
        <v>1020.5</v>
      </c>
    </row>
    <row r="289" spans="18:28" x14ac:dyDescent="0.35">
      <c r="U289" t="s">
        <v>1344</v>
      </c>
      <c r="V289" t="s">
        <v>1347</v>
      </c>
      <c r="W289" s="18">
        <v>640</v>
      </c>
      <c r="X289" s="18"/>
      <c r="Y289" s="18"/>
      <c r="Z289" s="18"/>
      <c r="AA289" s="18"/>
      <c r="AB289" s="18">
        <v>640</v>
      </c>
    </row>
    <row r="290" spans="18:28" x14ac:dyDescent="0.35">
      <c r="R290" s="36" t="s">
        <v>428</v>
      </c>
      <c r="S290" s="36"/>
      <c r="T290" s="36"/>
      <c r="U290" s="36"/>
      <c r="V290" s="36"/>
      <c r="W290" s="37">
        <v>15348.2</v>
      </c>
      <c r="X290" s="37"/>
      <c r="Y290" s="37"/>
      <c r="Z290" s="37"/>
      <c r="AA290" s="37"/>
      <c r="AB290" s="37">
        <v>15348.2</v>
      </c>
    </row>
    <row r="291" spans="18:28" x14ac:dyDescent="0.35">
      <c r="R291" t="s">
        <v>416</v>
      </c>
      <c r="S291">
        <v>2021</v>
      </c>
      <c r="T291">
        <v>10</v>
      </c>
      <c r="U291" s="58">
        <v>44478</v>
      </c>
      <c r="V291" t="s">
        <v>414</v>
      </c>
      <c r="W291" s="18">
        <v>0</v>
      </c>
      <c r="X291" s="18"/>
      <c r="Y291" s="18"/>
      <c r="Z291" s="18"/>
      <c r="AA291" s="18"/>
      <c r="AB291" s="18">
        <v>0</v>
      </c>
    </row>
    <row r="292" spans="18:28" x14ac:dyDescent="0.35">
      <c r="U292" s="58">
        <v>44481</v>
      </c>
      <c r="V292" t="s">
        <v>418</v>
      </c>
      <c r="W292" s="18">
        <v>0</v>
      </c>
      <c r="X292" s="18"/>
      <c r="Y292" s="18"/>
      <c r="Z292" s="18"/>
      <c r="AA292" s="18"/>
      <c r="AB292" s="18">
        <v>0</v>
      </c>
    </row>
    <row r="293" spans="18:28" x14ac:dyDescent="0.35">
      <c r="U293" s="58">
        <v>44484</v>
      </c>
      <c r="V293" t="s">
        <v>431</v>
      </c>
      <c r="W293" s="18">
        <v>0</v>
      </c>
      <c r="X293" s="18"/>
      <c r="Y293" s="18"/>
      <c r="Z293" s="18"/>
      <c r="AA293" s="18"/>
      <c r="AB293" s="18">
        <v>0</v>
      </c>
    </row>
    <row r="294" spans="18:28" x14ac:dyDescent="0.35">
      <c r="U294" s="58">
        <v>44487</v>
      </c>
      <c r="V294" t="s">
        <v>432</v>
      </c>
      <c r="W294" s="18">
        <v>0</v>
      </c>
      <c r="X294" s="18"/>
      <c r="Y294" s="18"/>
      <c r="Z294" s="18"/>
      <c r="AA294" s="18"/>
      <c r="AB294" s="18">
        <v>0</v>
      </c>
    </row>
    <row r="295" spans="18:28" x14ac:dyDescent="0.35">
      <c r="U295" s="58">
        <v>44488</v>
      </c>
      <c r="V295" t="s">
        <v>433</v>
      </c>
      <c r="W295" s="18">
        <v>0</v>
      </c>
      <c r="X295" s="18"/>
      <c r="Y295" s="18"/>
      <c r="Z295" s="18"/>
      <c r="AA295" s="18"/>
      <c r="AB295" s="18">
        <v>0</v>
      </c>
    </row>
    <row r="296" spans="18:28" x14ac:dyDescent="0.35">
      <c r="U296" s="58">
        <v>44489</v>
      </c>
      <c r="V296" t="s">
        <v>434</v>
      </c>
      <c r="W296" s="18">
        <v>0</v>
      </c>
      <c r="X296" s="18"/>
      <c r="Y296" s="18"/>
      <c r="Z296" s="18"/>
      <c r="AA296" s="18"/>
      <c r="AB296" s="18">
        <v>0</v>
      </c>
    </row>
    <row r="297" spans="18:28" x14ac:dyDescent="0.35">
      <c r="U297" s="58">
        <v>44495</v>
      </c>
      <c r="V297" t="s">
        <v>450</v>
      </c>
      <c r="W297" s="18">
        <v>0</v>
      </c>
      <c r="X297" s="18"/>
      <c r="Y297" s="18"/>
      <c r="Z297" s="18"/>
      <c r="AA297" s="18"/>
      <c r="AB297" s="18">
        <v>0</v>
      </c>
    </row>
    <row r="298" spans="18:28" x14ac:dyDescent="0.35">
      <c r="U298" s="58">
        <v>44496</v>
      </c>
      <c r="V298" t="s">
        <v>452</v>
      </c>
      <c r="W298" s="18">
        <v>0</v>
      </c>
      <c r="X298" s="18"/>
      <c r="Y298" s="18"/>
      <c r="Z298" s="18"/>
      <c r="AA298" s="18"/>
      <c r="AB298" s="18">
        <v>0</v>
      </c>
    </row>
    <row r="299" spans="18:28" x14ac:dyDescent="0.35">
      <c r="T299">
        <v>11</v>
      </c>
      <c r="U299" s="58">
        <v>44503</v>
      </c>
      <c r="V299" t="s">
        <v>466</v>
      </c>
      <c r="W299" s="18">
        <v>0</v>
      </c>
      <c r="X299" s="18"/>
      <c r="Y299" s="18"/>
      <c r="Z299" s="18"/>
      <c r="AA299" s="18"/>
      <c r="AB299" s="18">
        <v>0</v>
      </c>
    </row>
    <row r="300" spans="18:28" x14ac:dyDescent="0.35">
      <c r="U300" s="58">
        <v>44506</v>
      </c>
      <c r="V300" t="s">
        <v>471</v>
      </c>
      <c r="W300" s="18">
        <v>0</v>
      </c>
      <c r="X300" s="18"/>
      <c r="Y300" s="18"/>
      <c r="Z300" s="18"/>
      <c r="AA300" s="18"/>
      <c r="AB300" s="18">
        <v>0</v>
      </c>
    </row>
    <row r="301" spans="18:28" x14ac:dyDescent="0.35">
      <c r="U301" s="58">
        <v>44511</v>
      </c>
      <c r="V301" t="s">
        <v>481</v>
      </c>
      <c r="W301" s="18">
        <v>0</v>
      </c>
      <c r="X301" s="18"/>
      <c r="Y301" s="18"/>
      <c r="Z301" s="18"/>
      <c r="AA301" s="18"/>
      <c r="AB301" s="18">
        <v>0</v>
      </c>
    </row>
    <row r="302" spans="18:28" x14ac:dyDescent="0.35">
      <c r="V302" t="s">
        <v>483</v>
      </c>
      <c r="W302" s="18">
        <v>0</v>
      </c>
      <c r="X302" s="18"/>
      <c r="Y302" s="18"/>
      <c r="Z302" s="18"/>
      <c r="AA302" s="18"/>
      <c r="AB302" s="18">
        <v>0</v>
      </c>
    </row>
    <row r="303" spans="18:28" x14ac:dyDescent="0.35">
      <c r="T303">
        <v>12</v>
      </c>
      <c r="U303" s="58">
        <v>44537</v>
      </c>
      <c r="V303" t="s">
        <v>509</v>
      </c>
      <c r="W303" s="18">
        <v>0</v>
      </c>
      <c r="X303" s="18"/>
      <c r="Y303" s="18"/>
      <c r="Z303" s="18"/>
      <c r="AA303" s="18"/>
      <c r="AB303" s="18">
        <v>0</v>
      </c>
    </row>
    <row r="304" spans="18:28" x14ac:dyDescent="0.35">
      <c r="U304" s="58">
        <v>44540</v>
      </c>
      <c r="V304" t="s">
        <v>512</v>
      </c>
      <c r="W304" s="18">
        <v>0</v>
      </c>
      <c r="X304" s="18"/>
      <c r="Y304" s="18"/>
      <c r="Z304" s="18"/>
      <c r="AA304" s="18"/>
      <c r="AB304" s="18">
        <v>0</v>
      </c>
    </row>
    <row r="305" spans="19:28" x14ac:dyDescent="0.35">
      <c r="U305" s="58">
        <v>44550</v>
      </c>
      <c r="V305" t="s">
        <v>520</v>
      </c>
      <c r="W305" s="18">
        <v>0</v>
      </c>
      <c r="X305" s="18"/>
      <c r="Y305" s="18"/>
      <c r="Z305" s="18"/>
      <c r="AA305" s="18"/>
      <c r="AB305" s="18">
        <v>0</v>
      </c>
    </row>
    <row r="306" spans="19:28" x14ac:dyDescent="0.35">
      <c r="U306" s="58">
        <v>44552</v>
      </c>
      <c r="V306" t="s">
        <v>531</v>
      </c>
      <c r="W306" s="18">
        <v>0</v>
      </c>
      <c r="X306" s="18"/>
      <c r="Y306" s="18"/>
      <c r="Z306" s="18"/>
      <c r="AA306" s="18"/>
      <c r="AB306" s="18">
        <v>0</v>
      </c>
    </row>
    <row r="307" spans="19:28" x14ac:dyDescent="0.35">
      <c r="U307" s="58">
        <v>44554</v>
      </c>
      <c r="V307" t="s">
        <v>538</v>
      </c>
      <c r="W307" s="18">
        <v>0</v>
      </c>
      <c r="X307" s="18"/>
      <c r="Y307" s="18"/>
      <c r="Z307" s="18"/>
      <c r="AA307" s="18"/>
      <c r="AB307" s="18">
        <v>0</v>
      </c>
    </row>
    <row r="308" spans="19:28" x14ac:dyDescent="0.35">
      <c r="U308" s="58">
        <v>44557</v>
      </c>
      <c r="V308" t="s">
        <v>539</v>
      </c>
      <c r="W308" s="18">
        <v>0</v>
      </c>
      <c r="X308" s="18"/>
      <c r="Y308" s="18"/>
      <c r="Z308" s="18"/>
      <c r="AA308" s="18"/>
      <c r="AB308" s="18">
        <v>0</v>
      </c>
    </row>
    <row r="309" spans="19:28" x14ac:dyDescent="0.35">
      <c r="U309" s="58">
        <v>44560</v>
      </c>
      <c r="V309" t="s">
        <v>541</v>
      </c>
      <c r="W309" s="18">
        <v>0</v>
      </c>
      <c r="X309" s="18"/>
      <c r="Y309" s="18"/>
      <c r="Z309" s="18"/>
      <c r="AA309" s="18"/>
      <c r="AB309" s="18">
        <v>0</v>
      </c>
    </row>
    <row r="310" spans="19:28" x14ac:dyDescent="0.35">
      <c r="S310">
        <v>2022</v>
      </c>
      <c r="T310">
        <v>1</v>
      </c>
      <c r="U310" s="58">
        <v>44564</v>
      </c>
      <c r="V310" t="s">
        <v>555</v>
      </c>
      <c r="W310" s="18">
        <v>0</v>
      </c>
      <c r="X310" s="18"/>
      <c r="Y310" s="18"/>
      <c r="Z310" s="18"/>
      <c r="AA310" s="18"/>
      <c r="AB310" s="18">
        <v>0</v>
      </c>
    </row>
    <row r="311" spans="19:28" x14ac:dyDescent="0.35">
      <c r="U311" s="58">
        <v>44568</v>
      </c>
      <c r="V311" t="s">
        <v>557</v>
      </c>
      <c r="W311" s="18">
        <v>0</v>
      </c>
      <c r="X311" s="18"/>
      <c r="Y311" s="18"/>
      <c r="Z311" s="18"/>
      <c r="AA311" s="18"/>
      <c r="AB311" s="18">
        <v>0</v>
      </c>
    </row>
    <row r="312" spans="19:28" x14ac:dyDescent="0.35">
      <c r="U312" s="58">
        <v>44569</v>
      </c>
      <c r="V312" t="s">
        <v>558</v>
      </c>
      <c r="W312" s="18">
        <v>0</v>
      </c>
      <c r="X312" s="18"/>
      <c r="Y312" s="18"/>
      <c r="Z312" s="18"/>
      <c r="AA312" s="18"/>
      <c r="AB312" s="18">
        <v>0</v>
      </c>
    </row>
    <row r="313" spans="19:28" x14ac:dyDescent="0.35">
      <c r="U313" s="58">
        <v>44574</v>
      </c>
      <c r="V313" t="s">
        <v>567</v>
      </c>
      <c r="W313" s="18">
        <v>0</v>
      </c>
      <c r="X313" s="18"/>
      <c r="Y313" s="18"/>
      <c r="Z313" s="18"/>
      <c r="AA313" s="18"/>
      <c r="AB313" s="18">
        <v>0</v>
      </c>
    </row>
    <row r="314" spans="19:28" x14ac:dyDescent="0.35">
      <c r="U314" s="58">
        <v>44579</v>
      </c>
      <c r="V314" t="s">
        <v>573</v>
      </c>
      <c r="W314" s="18">
        <v>0</v>
      </c>
      <c r="X314" s="18"/>
      <c r="Y314" s="18"/>
      <c r="Z314" s="18"/>
      <c r="AA314" s="18"/>
      <c r="AB314" s="18">
        <v>0</v>
      </c>
    </row>
    <row r="315" spans="19:28" x14ac:dyDescent="0.35">
      <c r="T315">
        <v>2</v>
      </c>
      <c r="U315" s="58">
        <v>44616</v>
      </c>
      <c r="V315" t="s">
        <v>618</v>
      </c>
      <c r="W315" s="18">
        <v>0</v>
      </c>
      <c r="X315" s="18"/>
      <c r="Y315" s="18"/>
      <c r="Z315" s="18"/>
      <c r="AA315" s="18"/>
      <c r="AB315" s="18">
        <v>0</v>
      </c>
    </row>
    <row r="316" spans="19:28" x14ac:dyDescent="0.35">
      <c r="U316" s="58">
        <v>44618</v>
      </c>
      <c r="V316" t="s">
        <v>619</v>
      </c>
      <c r="W316" s="18">
        <v>0</v>
      </c>
      <c r="X316" s="18"/>
      <c r="Y316" s="18"/>
      <c r="Z316" s="18"/>
      <c r="AA316" s="18"/>
      <c r="AB316" s="18">
        <v>0</v>
      </c>
    </row>
    <row r="317" spans="19:28" x14ac:dyDescent="0.35">
      <c r="T317">
        <v>3</v>
      </c>
      <c r="U317" s="58">
        <v>44634</v>
      </c>
      <c r="V317" t="s">
        <v>655</v>
      </c>
      <c r="W317" s="18">
        <v>0</v>
      </c>
      <c r="X317" s="18"/>
      <c r="Y317" s="18"/>
      <c r="Z317" s="18"/>
      <c r="AA317" s="18"/>
      <c r="AB317" s="18">
        <v>0</v>
      </c>
    </row>
    <row r="318" spans="19:28" x14ac:dyDescent="0.35">
      <c r="U318" s="58">
        <v>44635</v>
      </c>
      <c r="V318" t="s">
        <v>657</v>
      </c>
      <c r="W318" s="18">
        <v>0</v>
      </c>
      <c r="X318" s="18"/>
      <c r="Y318" s="18"/>
      <c r="Z318" s="18"/>
      <c r="AA318" s="18"/>
      <c r="AB318" s="18">
        <v>0</v>
      </c>
    </row>
    <row r="319" spans="19:28" x14ac:dyDescent="0.35">
      <c r="U319" s="58">
        <v>44638</v>
      </c>
      <c r="V319" t="s">
        <v>659</v>
      </c>
      <c r="W319" s="18">
        <v>0</v>
      </c>
      <c r="X319" s="18"/>
      <c r="Y319" s="18"/>
      <c r="Z319" s="18"/>
      <c r="AA319" s="18"/>
      <c r="AB319" s="18">
        <v>0</v>
      </c>
    </row>
    <row r="320" spans="19:28" x14ac:dyDescent="0.35">
      <c r="U320" s="58">
        <v>44643</v>
      </c>
      <c r="V320" t="s">
        <v>662</v>
      </c>
      <c r="W320" s="18">
        <v>0</v>
      </c>
      <c r="X320" s="18"/>
      <c r="Y320" s="18"/>
      <c r="Z320" s="18"/>
      <c r="AA320" s="18"/>
      <c r="AB320" s="18">
        <v>0</v>
      </c>
    </row>
    <row r="321" spans="20:28" x14ac:dyDescent="0.35">
      <c r="U321" s="58">
        <v>44645</v>
      </c>
      <c r="V321" t="s">
        <v>669</v>
      </c>
      <c r="W321" s="18">
        <v>0</v>
      </c>
      <c r="X321" s="18"/>
      <c r="Y321" s="18"/>
      <c r="Z321" s="18"/>
      <c r="AA321" s="18"/>
      <c r="AB321" s="18">
        <v>0</v>
      </c>
    </row>
    <row r="322" spans="20:28" x14ac:dyDescent="0.35">
      <c r="U322" s="58">
        <v>44649</v>
      </c>
      <c r="V322" t="s">
        <v>671</v>
      </c>
      <c r="W322" s="18">
        <v>0</v>
      </c>
      <c r="X322" s="18"/>
      <c r="Y322" s="18"/>
      <c r="Z322" s="18"/>
      <c r="AA322" s="18"/>
      <c r="AB322" s="18">
        <v>0</v>
      </c>
    </row>
    <row r="323" spans="20:28" x14ac:dyDescent="0.35">
      <c r="T323">
        <v>5</v>
      </c>
      <c r="U323" s="58">
        <v>44687</v>
      </c>
      <c r="V323" t="s">
        <v>771</v>
      </c>
      <c r="W323" s="18">
        <v>0</v>
      </c>
      <c r="X323" s="18"/>
      <c r="Y323" s="18"/>
      <c r="Z323" s="18"/>
      <c r="AA323" s="18"/>
      <c r="AB323" s="18">
        <v>0</v>
      </c>
    </row>
    <row r="324" spans="20:28" x14ac:dyDescent="0.35">
      <c r="U324" s="58">
        <v>44688</v>
      </c>
      <c r="V324" t="s">
        <v>773</v>
      </c>
      <c r="W324" s="18">
        <v>0</v>
      </c>
      <c r="X324" s="18"/>
      <c r="Y324" s="18"/>
      <c r="Z324" s="18"/>
      <c r="AA324" s="18"/>
      <c r="AB324" s="18">
        <v>0</v>
      </c>
    </row>
    <row r="325" spans="20:28" x14ac:dyDescent="0.35">
      <c r="U325" s="58">
        <v>44695</v>
      </c>
      <c r="V325" t="s">
        <v>786</v>
      </c>
      <c r="W325" s="18">
        <v>0</v>
      </c>
      <c r="X325" s="18"/>
      <c r="Y325" s="18"/>
      <c r="Z325" s="18"/>
      <c r="AA325" s="18"/>
      <c r="AB325" s="18">
        <v>0</v>
      </c>
    </row>
    <row r="326" spans="20:28" x14ac:dyDescent="0.35">
      <c r="U326" s="58">
        <v>44699</v>
      </c>
      <c r="V326" t="s">
        <v>789</v>
      </c>
      <c r="W326" s="18">
        <v>0</v>
      </c>
      <c r="X326" s="18"/>
      <c r="Y326" s="18"/>
      <c r="Z326" s="18"/>
      <c r="AA326" s="18"/>
      <c r="AB326" s="18">
        <v>0</v>
      </c>
    </row>
    <row r="327" spans="20:28" x14ac:dyDescent="0.35">
      <c r="U327" s="58">
        <v>44701</v>
      </c>
      <c r="V327" t="s">
        <v>792</v>
      </c>
      <c r="W327" s="18">
        <v>0</v>
      </c>
      <c r="X327" s="18"/>
      <c r="Y327" s="18"/>
      <c r="Z327" s="18"/>
      <c r="AA327" s="18"/>
      <c r="AB327" s="18">
        <v>0</v>
      </c>
    </row>
    <row r="328" spans="20:28" x14ac:dyDescent="0.35">
      <c r="U328" s="58">
        <v>44702</v>
      </c>
      <c r="V328" t="s">
        <v>798</v>
      </c>
      <c r="W328" s="18">
        <v>0</v>
      </c>
      <c r="X328" s="18"/>
      <c r="Y328" s="18"/>
      <c r="Z328" s="18"/>
      <c r="AA328" s="18"/>
      <c r="AB328" s="18">
        <v>0</v>
      </c>
    </row>
    <row r="329" spans="20:28" x14ac:dyDescent="0.35">
      <c r="U329" s="58">
        <v>44704</v>
      </c>
      <c r="V329" t="s">
        <v>802</v>
      </c>
      <c r="W329" s="18">
        <v>0</v>
      </c>
      <c r="X329" s="18"/>
      <c r="Y329" s="18"/>
      <c r="Z329" s="18"/>
      <c r="AA329" s="18"/>
      <c r="AB329" s="18">
        <v>0</v>
      </c>
    </row>
    <row r="330" spans="20:28" x14ac:dyDescent="0.35">
      <c r="U330" s="58">
        <v>44706</v>
      </c>
      <c r="V330" t="s">
        <v>805</v>
      </c>
      <c r="W330" s="18">
        <v>0</v>
      </c>
      <c r="X330" s="18"/>
      <c r="Y330" s="18"/>
      <c r="Z330" s="18"/>
      <c r="AA330" s="18"/>
      <c r="AB330" s="18">
        <v>0</v>
      </c>
    </row>
    <row r="331" spans="20:28" x14ac:dyDescent="0.35">
      <c r="T331">
        <v>6</v>
      </c>
      <c r="U331" s="58">
        <v>44714</v>
      </c>
      <c r="V331" t="s">
        <v>835</v>
      </c>
      <c r="W331" s="18">
        <v>0</v>
      </c>
      <c r="X331" s="18"/>
      <c r="Y331" s="18"/>
      <c r="Z331" s="18"/>
      <c r="AA331" s="18"/>
      <c r="AB331" s="18">
        <v>0</v>
      </c>
    </row>
    <row r="332" spans="20:28" x14ac:dyDescent="0.35">
      <c r="U332" s="58">
        <v>44716</v>
      </c>
      <c r="V332" t="s">
        <v>837</v>
      </c>
      <c r="W332" s="18">
        <v>0</v>
      </c>
      <c r="X332" s="18"/>
      <c r="Y332" s="18"/>
      <c r="Z332" s="18"/>
      <c r="AA332" s="18"/>
      <c r="AB332" s="18">
        <v>0</v>
      </c>
    </row>
    <row r="333" spans="20:28" x14ac:dyDescent="0.35">
      <c r="U333" s="58">
        <v>44723</v>
      </c>
      <c r="V333" t="s">
        <v>843</v>
      </c>
      <c r="W333" s="18">
        <v>0</v>
      </c>
      <c r="X333" s="18"/>
      <c r="Y333" s="18"/>
      <c r="Z333" s="18"/>
      <c r="AA333" s="18"/>
      <c r="AB333" s="18">
        <v>0</v>
      </c>
    </row>
    <row r="334" spans="20:28" x14ac:dyDescent="0.35">
      <c r="U334" s="58">
        <v>44730</v>
      </c>
      <c r="V334" t="s">
        <v>851</v>
      </c>
      <c r="W334" s="18">
        <v>0</v>
      </c>
      <c r="X334" s="18"/>
      <c r="Y334" s="18"/>
      <c r="Z334" s="18"/>
      <c r="AA334" s="18"/>
      <c r="AB334" s="18">
        <v>0</v>
      </c>
    </row>
    <row r="335" spans="20:28" x14ac:dyDescent="0.35">
      <c r="U335" s="58">
        <v>44736</v>
      </c>
      <c r="V335" t="s">
        <v>854</v>
      </c>
      <c r="W335" s="18">
        <v>0</v>
      </c>
      <c r="X335" s="18"/>
      <c r="Y335" s="18"/>
      <c r="Z335" s="18"/>
      <c r="AA335" s="18"/>
      <c r="AB335" s="18">
        <v>0</v>
      </c>
    </row>
    <row r="336" spans="20:28" x14ac:dyDescent="0.35">
      <c r="T336">
        <v>7</v>
      </c>
      <c r="U336" s="58">
        <v>44756</v>
      </c>
      <c r="V336" t="s">
        <v>867</v>
      </c>
      <c r="W336" s="18">
        <v>0</v>
      </c>
      <c r="X336" s="18"/>
      <c r="Y336" s="18"/>
      <c r="Z336" s="18"/>
      <c r="AA336" s="18"/>
      <c r="AB336" s="18">
        <v>0</v>
      </c>
    </row>
    <row r="337" spans="20:28" x14ac:dyDescent="0.35">
      <c r="U337" s="58">
        <v>44760</v>
      </c>
      <c r="V337" t="s">
        <v>875</v>
      </c>
      <c r="W337" s="18">
        <v>0</v>
      </c>
      <c r="X337" s="18"/>
      <c r="Y337" s="18"/>
      <c r="Z337" s="18"/>
      <c r="AA337" s="18"/>
      <c r="AB337" s="18">
        <v>0</v>
      </c>
    </row>
    <row r="338" spans="20:28" x14ac:dyDescent="0.35">
      <c r="U338" s="58">
        <v>44762</v>
      </c>
      <c r="V338" t="s">
        <v>876</v>
      </c>
      <c r="W338" s="18">
        <v>0</v>
      </c>
      <c r="X338" s="18"/>
      <c r="Y338" s="18"/>
      <c r="Z338" s="18"/>
      <c r="AA338" s="18"/>
      <c r="AB338" s="18">
        <v>0</v>
      </c>
    </row>
    <row r="339" spans="20:28" x14ac:dyDescent="0.35">
      <c r="U339" s="58">
        <v>44765</v>
      </c>
      <c r="V339" t="s">
        <v>877</v>
      </c>
      <c r="W339" s="18">
        <v>0</v>
      </c>
      <c r="X339" s="18"/>
      <c r="Y339" s="18"/>
      <c r="Z339" s="18"/>
      <c r="AA339" s="18"/>
      <c r="AB339" s="18">
        <v>0</v>
      </c>
    </row>
    <row r="340" spans="20:28" x14ac:dyDescent="0.35">
      <c r="T340">
        <v>8</v>
      </c>
      <c r="U340" s="58">
        <v>44779</v>
      </c>
      <c r="V340" t="s">
        <v>904</v>
      </c>
      <c r="W340" s="18">
        <v>0</v>
      </c>
      <c r="X340" s="18"/>
      <c r="Y340" s="18"/>
      <c r="Z340" s="18"/>
      <c r="AA340" s="18"/>
      <c r="AB340" s="18">
        <v>0</v>
      </c>
    </row>
    <row r="341" spans="20:28" x14ac:dyDescent="0.35">
      <c r="U341" s="58">
        <v>44785</v>
      </c>
      <c r="V341" t="s">
        <v>908</v>
      </c>
      <c r="W341" s="18">
        <v>0</v>
      </c>
      <c r="X341" s="18"/>
      <c r="Y341" s="18"/>
      <c r="Z341" s="18"/>
      <c r="AA341" s="18"/>
      <c r="AB341" s="18">
        <v>0</v>
      </c>
    </row>
    <row r="342" spans="20:28" x14ac:dyDescent="0.35">
      <c r="U342" s="58">
        <v>44796</v>
      </c>
      <c r="V342" t="s">
        <v>919</v>
      </c>
      <c r="W342" s="18">
        <v>0</v>
      </c>
      <c r="X342" s="18"/>
      <c r="Y342" s="18"/>
      <c r="Z342" s="18"/>
      <c r="AA342" s="18"/>
      <c r="AB342" s="18">
        <v>0</v>
      </c>
    </row>
    <row r="343" spans="20:28" x14ac:dyDescent="0.35">
      <c r="T343">
        <v>9</v>
      </c>
      <c r="U343" s="58">
        <v>44806</v>
      </c>
      <c r="V343" t="s">
        <v>933</v>
      </c>
      <c r="W343" s="18">
        <v>0</v>
      </c>
      <c r="X343" s="18"/>
      <c r="Y343" s="18"/>
      <c r="Z343" s="18"/>
      <c r="AA343" s="18"/>
      <c r="AB343" s="18">
        <v>0</v>
      </c>
    </row>
    <row r="344" spans="20:28" x14ac:dyDescent="0.35">
      <c r="U344" s="58">
        <v>44810</v>
      </c>
      <c r="V344" t="s">
        <v>936</v>
      </c>
      <c r="W344" s="18">
        <v>0</v>
      </c>
      <c r="X344" s="18"/>
      <c r="Y344" s="18"/>
      <c r="Z344" s="18"/>
      <c r="AA344" s="18"/>
      <c r="AB344" s="18">
        <v>0</v>
      </c>
    </row>
    <row r="345" spans="20:28" x14ac:dyDescent="0.35">
      <c r="U345" s="58">
        <v>44813</v>
      </c>
      <c r="V345" t="s">
        <v>940</v>
      </c>
      <c r="W345" s="18">
        <v>0</v>
      </c>
      <c r="X345" s="18"/>
      <c r="Y345" s="18"/>
      <c r="Z345" s="18"/>
      <c r="AA345" s="18"/>
      <c r="AB345" s="18">
        <v>0</v>
      </c>
    </row>
    <row r="346" spans="20:28" x14ac:dyDescent="0.35">
      <c r="U346" s="58">
        <v>44817</v>
      </c>
      <c r="V346" t="s">
        <v>942</v>
      </c>
      <c r="W346" s="18">
        <v>0</v>
      </c>
      <c r="X346" s="18"/>
      <c r="Y346" s="18"/>
      <c r="Z346" s="18"/>
      <c r="AA346" s="18"/>
      <c r="AB346" s="18">
        <v>0</v>
      </c>
    </row>
    <row r="347" spans="20:28" x14ac:dyDescent="0.35">
      <c r="V347" t="s">
        <v>943</v>
      </c>
      <c r="W347" s="18">
        <v>0</v>
      </c>
      <c r="X347" s="18"/>
      <c r="Y347" s="18"/>
      <c r="Z347" s="18"/>
      <c r="AA347" s="18"/>
      <c r="AB347" s="18">
        <v>0</v>
      </c>
    </row>
    <row r="348" spans="20:28" x14ac:dyDescent="0.35">
      <c r="T348">
        <v>10</v>
      </c>
      <c r="U348" t="s">
        <v>1001</v>
      </c>
      <c r="V348" t="s">
        <v>996</v>
      </c>
      <c r="W348" s="18">
        <v>0</v>
      </c>
      <c r="X348" s="18"/>
      <c r="Y348" s="18"/>
      <c r="Z348" s="18"/>
      <c r="AA348" s="18"/>
      <c r="AB348" s="18">
        <v>0</v>
      </c>
    </row>
    <row r="349" spans="20:28" x14ac:dyDescent="0.35">
      <c r="U349" s="58">
        <v>44847</v>
      </c>
      <c r="V349" t="s">
        <v>1008</v>
      </c>
      <c r="W349" s="18">
        <v>0</v>
      </c>
      <c r="X349" s="18"/>
      <c r="Y349" s="18"/>
      <c r="Z349" s="18"/>
      <c r="AA349" s="18"/>
      <c r="AB349" s="18">
        <v>0</v>
      </c>
    </row>
    <row r="350" spans="20:28" x14ac:dyDescent="0.35">
      <c r="U350" s="58">
        <v>44856</v>
      </c>
      <c r="V350" t="s">
        <v>1019</v>
      </c>
      <c r="W350" s="18">
        <v>0</v>
      </c>
      <c r="X350" s="18"/>
      <c r="Y350" s="18"/>
      <c r="Z350" s="18"/>
      <c r="AA350" s="18"/>
      <c r="AB350" s="18">
        <v>0</v>
      </c>
    </row>
    <row r="351" spans="20:28" x14ac:dyDescent="0.35">
      <c r="U351" s="58">
        <v>44861</v>
      </c>
      <c r="V351" t="s">
        <v>1021</v>
      </c>
      <c r="W351" s="18">
        <v>0</v>
      </c>
      <c r="X351" s="18"/>
      <c r="Y351" s="18"/>
      <c r="Z351" s="18"/>
      <c r="AA351" s="18"/>
      <c r="AB351" s="18">
        <v>0</v>
      </c>
    </row>
    <row r="352" spans="20:28" x14ac:dyDescent="0.35">
      <c r="U352" s="58">
        <v>44865</v>
      </c>
      <c r="V352" t="s">
        <v>1023</v>
      </c>
      <c r="W352" s="18">
        <v>0</v>
      </c>
      <c r="X352" s="18"/>
      <c r="Y352" s="18"/>
      <c r="Z352" s="18"/>
      <c r="AA352" s="18"/>
      <c r="AB352" s="18">
        <v>0</v>
      </c>
    </row>
    <row r="353" spans="20:28" x14ac:dyDescent="0.35">
      <c r="T353">
        <v>11</v>
      </c>
      <c r="U353" s="58">
        <v>44869</v>
      </c>
      <c r="V353" t="s">
        <v>1059</v>
      </c>
      <c r="W353" s="18">
        <v>0</v>
      </c>
      <c r="X353" s="18"/>
      <c r="Y353" s="18"/>
      <c r="Z353" s="18"/>
      <c r="AA353" s="18"/>
      <c r="AB353" s="18">
        <v>0</v>
      </c>
    </row>
    <row r="354" spans="20:28" x14ac:dyDescent="0.35">
      <c r="U354" s="58">
        <v>44876</v>
      </c>
      <c r="V354" t="s">
        <v>1073</v>
      </c>
      <c r="W354" s="18">
        <v>6782.1</v>
      </c>
      <c r="X354" s="18"/>
      <c r="Y354" s="18"/>
      <c r="Z354" s="18"/>
      <c r="AA354" s="18"/>
      <c r="AB354" s="18">
        <v>6782.1</v>
      </c>
    </row>
    <row r="355" spans="20:28" x14ac:dyDescent="0.35">
      <c r="U355" t="s">
        <v>1079</v>
      </c>
      <c r="V355" t="s">
        <v>1084</v>
      </c>
      <c r="W355" s="18">
        <v>17236.599999999999</v>
      </c>
      <c r="X355" s="18"/>
      <c r="Y355" s="18"/>
      <c r="Z355" s="18"/>
      <c r="AA355" s="18"/>
      <c r="AB355" s="18">
        <v>17236.599999999999</v>
      </c>
    </row>
    <row r="356" spans="20:28" x14ac:dyDescent="0.35">
      <c r="T356">
        <v>12</v>
      </c>
      <c r="U356" s="58">
        <v>44897</v>
      </c>
      <c r="V356" t="s">
        <v>1118</v>
      </c>
      <c r="W356" s="18">
        <v>4489</v>
      </c>
      <c r="X356" s="18"/>
      <c r="Y356" s="18"/>
      <c r="Z356" s="18"/>
      <c r="AA356" s="18"/>
      <c r="AB356" s="18">
        <v>4489</v>
      </c>
    </row>
    <row r="357" spans="20:28" x14ac:dyDescent="0.35">
      <c r="V357" t="s">
        <v>1120</v>
      </c>
      <c r="W357" s="18">
        <v>3915</v>
      </c>
      <c r="X357" s="18"/>
      <c r="Y357" s="18"/>
      <c r="Z357" s="18"/>
      <c r="AA357" s="18"/>
      <c r="AB357" s="18">
        <v>3915</v>
      </c>
    </row>
    <row r="358" spans="20:28" x14ac:dyDescent="0.35">
      <c r="U358" s="58">
        <v>44898</v>
      </c>
      <c r="V358" t="s">
        <v>1124</v>
      </c>
      <c r="W358" s="18">
        <v>7395.5</v>
      </c>
      <c r="X358" s="18"/>
      <c r="Y358" s="18"/>
      <c r="Z358" s="18"/>
      <c r="AA358" s="18"/>
      <c r="AB358" s="18">
        <v>7395.5</v>
      </c>
    </row>
    <row r="359" spans="20:28" x14ac:dyDescent="0.35">
      <c r="U359" s="58">
        <v>44904</v>
      </c>
      <c r="V359" t="s">
        <v>1131</v>
      </c>
      <c r="W359" s="18">
        <v>49088.1</v>
      </c>
      <c r="X359" s="18"/>
      <c r="Y359" s="18"/>
      <c r="Z359" s="18"/>
      <c r="AA359" s="18"/>
      <c r="AB359" s="18">
        <v>49088.1</v>
      </c>
    </row>
    <row r="360" spans="20:28" x14ac:dyDescent="0.35">
      <c r="U360" s="58">
        <v>44917</v>
      </c>
      <c r="V360" t="s">
        <v>1136</v>
      </c>
      <c r="W360" s="18">
        <v>47686.5</v>
      </c>
      <c r="X360" s="18"/>
      <c r="Y360" s="18"/>
      <c r="Z360" s="18"/>
      <c r="AA360" s="18"/>
      <c r="AB360" s="18">
        <v>47686.5</v>
      </c>
    </row>
    <row r="361" spans="20:28" x14ac:dyDescent="0.35">
      <c r="U361" s="58">
        <v>44923</v>
      </c>
      <c r="V361" t="s">
        <v>1147</v>
      </c>
      <c r="W361" s="18">
        <v>0</v>
      </c>
      <c r="X361" s="18"/>
      <c r="Y361" s="18"/>
      <c r="Z361" s="18"/>
      <c r="AA361" s="18"/>
      <c r="AB361" s="18">
        <v>0</v>
      </c>
    </row>
    <row r="362" spans="20:28" x14ac:dyDescent="0.35">
      <c r="U362" s="58">
        <v>44925</v>
      </c>
      <c r="V362" t="s">
        <v>1148</v>
      </c>
      <c r="W362" s="18">
        <v>21740.5</v>
      </c>
      <c r="X362" s="18"/>
      <c r="Y362" s="18"/>
      <c r="Z362" s="18"/>
      <c r="AA362" s="18"/>
      <c r="AB362" s="18">
        <v>21740.5</v>
      </c>
    </row>
    <row r="363" spans="20:28" x14ac:dyDescent="0.35">
      <c r="T363">
        <v>4</v>
      </c>
      <c r="U363" s="58">
        <v>44652</v>
      </c>
      <c r="V363" t="s">
        <v>692</v>
      </c>
      <c r="W363" s="18">
        <v>0</v>
      </c>
      <c r="X363" s="18"/>
      <c r="Y363" s="18"/>
      <c r="Z363" s="18"/>
      <c r="AA363" s="18"/>
      <c r="AB363" s="18">
        <v>0</v>
      </c>
    </row>
    <row r="364" spans="20:28" x14ac:dyDescent="0.35">
      <c r="U364" s="58">
        <v>44656</v>
      </c>
      <c r="V364" t="s">
        <v>694</v>
      </c>
      <c r="W364" s="18">
        <v>0</v>
      </c>
      <c r="X364" s="18"/>
      <c r="Y364" s="18"/>
      <c r="Z364" s="18"/>
      <c r="AA364" s="18"/>
      <c r="AB364" s="18">
        <v>0</v>
      </c>
    </row>
    <row r="365" spans="20:28" x14ac:dyDescent="0.35">
      <c r="U365" s="58">
        <v>44660</v>
      </c>
      <c r="V365" t="s">
        <v>698</v>
      </c>
      <c r="W365" s="18">
        <v>0</v>
      </c>
      <c r="X365" s="18"/>
      <c r="Y365" s="18"/>
      <c r="Z365" s="18"/>
      <c r="AA365" s="18"/>
      <c r="AB365" s="18">
        <v>0</v>
      </c>
    </row>
    <row r="366" spans="20:28" x14ac:dyDescent="0.35">
      <c r="U366" s="58">
        <v>44664</v>
      </c>
      <c r="V366" t="s">
        <v>702</v>
      </c>
      <c r="W366" s="18">
        <v>0</v>
      </c>
      <c r="X366" s="18"/>
      <c r="Y366" s="18"/>
      <c r="Z366" s="18"/>
      <c r="AA366" s="18"/>
      <c r="AB366" s="18">
        <v>0</v>
      </c>
    </row>
    <row r="367" spans="20:28" x14ac:dyDescent="0.35">
      <c r="U367" s="58">
        <v>44667</v>
      </c>
      <c r="V367" t="s">
        <v>705</v>
      </c>
      <c r="W367" s="18">
        <v>0</v>
      </c>
      <c r="X367" s="18"/>
      <c r="Y367" s="18"/>
      <c r="Z367" s="18"/>
      <c r="AA367" s="18"/>
      <c r="AB367" s="18">
        <v>0</v>
      </c>
    </row>
    <row r="368" spans="20:28" x14ac:dyDescent="0.35">
      <c r="U368" s="58">
        <v>44670</v>
      </c>
      <c r="V368" t="s">
        <v>707</v>
      </c>
      <c r="W368" s="18">
        <v>0</v>
      </c>
      <c r="X368" s="18"/>
      <c r="Y368" s="18"/>
      <c r="Z368" s="18"/>
      <c r="AA368" s="18"/>
      <c r="AB368" s="18">
        <v>0</v>
      </c>
    </row>
    <row r="369" spans="19:28" x14ac:dyDescent="0.35">
      <c r="U369" s="58">
        <v>44674</v>
      </c>
      <c r="V369" t="s">
        <v>727</v>
      </c>
      <c r="W369" s="18">
        <v>0</v>
      </c>
      <c r="X369" s="18"/>
      <c r="Y369" s="18"/>
      <c r="Z369" s="18"/>
      <c r="AA369" s="18"/>
      <c r="AB369" s="18">
        <v>0</v>
      </c>
    </row>
    <row r="370" spans="19:28" x14ac:dyDescent="0.35">
      <c r="U370" s="58">
        <v>44679</v>
      </c>
      <c r="V370" t="s">
        <v>734</v>
      </c>
      <c r="W370" s="18">
        <v>0</v>
      </c>
      <c r="X370" s="18"/>
      <c r="Y370" s="18"/>
      <c r="Z370" s="18"/>
      <c r="AA370" s="18"/>
      <c r="AB370" s="18">
        <v>0</v>
      </c>
    </row>
    <row r="371" spans="19:28" x14ac:dyDescent="0.35">
      <c r="U371" s="58">
        <v>44681</v>
      </c>
      <c r="V371" t="s">
        <v>738</v>
      </c>
      <c r="W371" s="18">
        <v>0</v>
      </c>
      <c r="X371" s="18"/>
      <c r="Y371" s="18"/>
      <c r="Z371" s="18"/>
      <c r="AA371" s="18"/>
      <c r="AB371" s="18">
        <v>0</v>
      </c>
    </row>
    <row r="372" spans="19:28" x14ac:dyDescent="0.35">
      <c r="S372">
        <v>2023</v>
      </c>
      <c r="T372">
        <v>1</v>
      </c>
      <c r="U372" s="58">
        <v>44931</v>
      </c>
      <c r="V372" t="s">
        <v>1176</v>
      </c>
      <c r="W372" s="18">
        <v>31500</v>
      </c>
      <c r="X372" s="18"/>
      <c r="Y372" s="18"/>
      <c r="Z372" s="18"/>
      <c r="AA372" s="18"/>
      <c r="AB372" s="18">
        <v>31500</v>
      </c>
    </row>
    <row r="373" spans="19:28" x14ac:dyDescent="0.35">
      <c r="U373" s="58">
        <v>44933</v>
      </c>
      <c r="V373" t="s">
        <v>1180</v>
      </c>
      <c r="W373" s="18">
        <v>9213.5</v>
      </c>
      <c r="X373" s="18"/>
      <c r="Y373" s="18"/>
      <c r="Z373" s="18"/>
      <c r="AA373" s="18"/>
      <c r="AB373" s="18">
        <v>9213.5</v>
      </c>
    </row>
    <row r="374" spans="19:28" x14ac:dyDescent="0.35">
      <c r="U374" s="58">
        <v>44935</v>
      </c>
      <c r="V374" t="s">
        <v>1183</v>
      </c>
      <c r="W374" s="18">
        <v>800</v>
      </c>
      <c r="X374" s="18"/>
      <c r="Y374" s="18"/>
      <c r="Z374" s="18"/>
      <c r="AA374" s="18"/>
      <c r="AB374" s="18">
        <v>800</v>
      </c>
    </row>
    <row r="375" spans="19:28" x14ac:dyDescent="0.35">
      <c r="U375" s="58">
        <v>44938</v>
      </c>
      <c r="V375" t="s">
        <v>1190</v>
      </c>
      <c r="W375" s="18">
        <v>15570.5</v>
      </c>
      <c r="X375" s="18"/>
      <c r="Y375" s="18"/>
      <c r="Z375" s="18"/>
      <c r="AA375" s="18"/>
      <c r="AB375" s="18">
        <v>15570.5</v>
      </c>
    </row>
    <row r="376" spans="19:28" x14ac:dyDescent="0.35">
      <c r="U376" s="58">
        <v>44940</v>
      </c>
      <c r="V376" t="s">
        <v>1198</v>
      </c>
      <c r="W376" s="18">
        <v>14150.5</v>
      </c>
      <c r="X376" s="18"/>
      <c r="Y376" s="18"/>
      <c r="Z376" s="18"/>
      <c r="AA376" s="18"/>
      <c r="AB376" s="18">
        <v>14150.5</v>
      </c>
    </row>
    <row r="377" spans="19:28" x14ac:dyDescent="0.35">
      <c r="U377" s="58">
        <v>44945</v>
      </c>
      <c r="V377" t="s">
        <v>1202</v>
      </c>
      <c r="W377" s="18">
        <v>14565</v>
      </c>
      <c r="X377" s="18"/>
      <c r="Y377" s="18"/>
      <c r="Z377" s="18"/>
      <c r="AA377" s="18"/>
      <c r="AB377" s="18">
        <v>14565</v>
      </c>
    </row>
    <row r="378" spans="19:28" x14ac:dyDescent="0.35">
      <c r="U378" s="58">
        <v>44956</v>
      </c>
      <c r="V378" t="s">
        <v>1213</v>
      </c>
      <c r="W378" s="18">
        <v>14617.8</v>
      </c>
      <c r="X378" s="18"/>
      <c r="Y378" s="18"/>
      <c r="Z378" s="18"/>
      <c r="AA378" s="18"/>
      <c r="AB378" s="18">
        <v>14617.8</v>
      </c>
    </row>
    <row r="379" spans="19:28" x14ac:dyDescent="0.35">
      <c r="T379">
        <v>2</v>
      </c>
      <c r="U379" t="s">
        <v>1247</v>
      </c>
      <c r="V379" t="s">
        <v>1246</v>
      </c>
      <c r="W379" s="18">
        <v>7081.8</v>
      </c>
      <c r="X379" s="18"/>
      <c r="Y379" s="18"/>
      <c r="Z379" s="18"/>
      <c r="AA379" s="18"/>
      <c r="AB379" s="18">
        <v>7081.8</v>
      </c>
    </row>
    <row r="380" spans="19:28" x14ac:dyDescent="0.35">
      <c r="U380" t="s">
        <v>1255</v>
      </c>
      <c r="V380" t="s">
        <v>1254</v>
      </c>
      <c r="W380" s="18">
        <v>13868.8</v>
      </c>
      <c r="X380" s="18"/>
      <c r="Y380" s="18"/>
      <c r="Z380" s="18"/>
      <c r="AA380" s="18"/>
      <c r="AB380" s="18">
        <v>13868.8</v>
      </c>
    </row>
    <row r="381" spans="19:28" x14ac:dyDescent="0.35">
      <c r="V381" t="s">
        <v>1256</v>
      </c>
      <c r="W381" s="18">
        <v>250</v>
      </c>
      <c r="X381" s="18"/>
      <c r="Y381" s="18"/>
      <c r="Z381" s="18"/>
      <c r="AA381" s="18"/>
      <c r="AB381" s="18">
        <v>250</v>
      </c>
    </row>
    <row r="382" spans="19:28" x14ac:dyDescent="0.35">
      <c r="U382" s="58">
        <v>44968</v>
      </c>
      <c r="V382" t="s">
        <v>1263</v>
      </c>
      <c r="W382" s="18">
        <v>15226.8</v>
      </c>
      <c r="X382" s="18"/>
      <c r="Y382" s="18"/>
      <c r="Z382" s="18"/>
      <c r="AA382" s="18"/>
      <c r="AB382" s="18">
        <v>15226.8</v>
      </c>
    </row>
    <row r="383" spans="19:28" x14ac:dyDescent="0.35">
      <c r="V383" t="s">
        <v>1264</v>
      </c>
      <c r="W383" s="18">
        <v>312.5</v>
      </c>
      <c r="X383" s="18"/>
      <c r="Y383" s="18"/>
      <c r="Z383" s="18"/>
      <c r="AA383" s="18"/>
      <c r="AB383" s="18">
        <v>312.5</v>
      </c>
    </row>
    <row r="384" spans="19:28" x14ac:dyDescent="0.35">
      <c r="U384" t="s">
        <v>1273</v>
      </c>
      <c r="V384" t="s">
        <v>1272</v>
      </c>
      <c r="W384" s="18">
        <v>13369.6</v>
      </c>
      <c r="X384" s="18"/>
      <c r="Y384" s="18"/>
      <c r="Z384" s="18"/>
      <c r="AA384" s="18"/>
      <c r="AB384" s="18">
        <v>13369.6</v>
      </c>
    </row>
    <row r="385" spans="18:28" x14ac:dyDescent="0.35">
      <c r="V385" t="s">
        <v>1275</v>
      </c>
      <c r="W385" s="18">
        <v>437.5</v>
      </c>
      <c r="X385" s="18"/>
      <c r="Y385" s="18"/>
      <c r="Z385" s="18"/>
      <c r="AA385" s="18"/>
      <c r="AB385" s="18">
        <v>437.5</v>
      </c>
    </row>
    <row r="386" spans="18:28" x14ac:dyDescent="0.35">
      <c r="V386" t="s">
        <v>1276</v>
      </c>
      <c r="W386" s="18">
        <v>7304</v>
      </c>
      <c r="X386" s="18"/>
      <c r="Y386" s="18"/>
      <c r="Z386" s="18"/>
      <c r="AA386" s="18"/>
      <c r="AB386" s="18">
        <v>7304</v>
      </c>
    </row>
    <row r="387" spans="18:28" x14ac:dyDescent="0.35">
      <c r="U387" s="58">
        <v>44978</v>
      </c>
      <c r="V387" t="s">
        <v>1283</v>
      </c>
      <c r="W387" s="18">
        <v>750</v>
      </c>
      <c r="X387" s="18"/>
      <c r="Y387" s="18"/>
      <c r="Z387" s="18"/>
      <c r="AA387" s="18"/>
      <c r="AB387" s="18">
        <v>750</v>
      </c>
    </row>
    <row r="388" spans="18:28" x14ac:dyDescent="0.35">
      <c r="V388" t="s">
        <v>1284</v>
      </c>
      <c r="W388" s="18">
        <v>43750</v>
      </c>
      <c r="X388" s="18"/>
      <c r="Y388" s="18"/>
      <c r="Z388" s="18"/>
      <c r="AA388" s="18"/>
      <c r="AB388" s="18">
        <v>43750</v>
      </c>
    </row>
    <row r="389" spans="18:28" x14ac:dyDescent="0.35">
      <c r="U389" t="s">
        <v>1288</v>
      </c>
      <c r="V389" t="s">
        <v>1286</v>
      </c>
      <c r="W389" s="18">
        <v>1567.5</v>
      </c>
      <c r="X389" s="18"/>
      <c r="Y389" s="18"/>
      <c r="Z389" s="18"/>
      <c r="AA389" s="18"/>
      <c r="AB389" s="18">
        <v>1567.5</v>
      </c>
    </row>
    <row r="390" spans="18:28" x14ac:dyDescent="0.35">
      <c r="T390">
        <v>3</v>
      </c>
      <c r="U390" t="s">
        <v>1318</v>
      </c>
      <c r="V390" t="s">
        <v>1317</v>
      </c>
      <c r="W390" s="18">
        <v>937.5</v>
      </c>
      <c r="X390" s="18"/>
      <c r="Y390" s="18"/>
      <c r="Z390" s="18"/>
      <c r="AA390" s="18"/>
      <c r="AB390" s="18">
        <v>937.5</v>
      </c>
    </row>
    <row r="391" spans="18:28" x14ac:dyDescent="0.35">
      <c r="V391" t="s">
        <v>1321</v>
      </c>
      <c r="W391" s="18">
        <v>42610</v>
      </c>
      <c r="X391" s="18"/>
      <c r="Y391" s="18"/>
      <c r="Z391" s="18"/>
      <c r="AA391" s="18"/>
      <c r="AB391" s="18">
        <v>42610</v>
      </c>
    </row>
    <row r="392" spans="18:28" x14ac:dyDescent="0.35">
      <c r="U392" t="s">
        <v>1342</v>
      </c>
      <c r="V392" t="s">
        <v>1341</v>
      </c>
      <c r="W392" s="18">
        <v>200</v>
      </c>
      <c r="X392" s="18"/>
      <c r="Y392" s="18"/>
      <c r="Z392" s="18"/>
      <c r="AA392" s="18"/>
      <c r="AB392" s="18">
        <v>200</v>
      </c>
    </row>
    <row r="393" spans="18:28" x14ac:dyDescent="0.35">
      <c r="U393" t="s">
        <v>1344</v>
      </c>
      <c r="V393" t="s">
        <v>1345</v>
      </c>
      <c r="W393" s="18">
        <v>625</v>
      </c>
      <c r="X393" s="18"/>
      <c r="Y393" s="18"/>
      <c r="Z393" s="18"/>
      <c r="AA393" s="18"/>
      <c r="AB393" s="18">
        <v>625</v>
      </c>
    </row>
    <row r="394" spans="18:28" x14ac:dyDescent="0.35">
      <c r="V394" t="s">
        <v>1346</v>
      </c>
      <c r="W394" s="18">
        <v>29168</v>
      </c>
      <c r="X394" s="18"/>
      <c r="Y394" s="18"/>
      <c r="Z394" s="18"/>
      <c r="AA394" s="18"/>
      <c r="AB394" s="18">
        <v>29168</v>
      </c>
    </row>
    <row r="395" spans="18:28" x14ac:dyDescent="0.35">
      <c r="U395" t="s">
        <v>1358</v>
      </c>
      <c r="V395" t="s">
        <v>1356</v>
      </c>
      <c r="W395" s="18">
        <v>312.5</v>
      </c>
      <c r="X395" s="18"/>
      <c r="Y395" s="18"/>
      <c r="Z395" s="18"/>
      <c r="AA395" s="18"/>
      <c r="AB395" s="18">
        <v>312.5</v>
      </c>
    </row>
    <row r="396" spans="18:28" x14ac:dyDescent="0.35">
      <c r="V396" t="s">
        <v>1357</v>
      </c>
      <c r="W396" s="18">
        <v>15506</v>
      </c>
      <c r="X396" s="18"/>
      <c r="Y396" s="18"/>
      <c r="Z396" s="18"/>
      <c r="AA396" s="18"/>
      <c r="AB396" s="18">
        <v>15506</v>
      </c>
    </row>
    <row r="397" spans="18:28" x14ac:dyDescent="0.35">
      <c r="U397" t="s">
        <v>1372</v>
      </c>
      <c r="V397" t="s">
        <v>1375</v>
      </c>
      <c r="W397" s="18">
        <v>312.5</v>
      </c>
      <c r="X397" s="18"/>
      <c r="Y397" s="18"/>
      <c r="Z397" s="18"/>
      <c r="AA397" s="18"/>
      <c r="AB397" s="18">
        <v>312.5</v>
      </c>
    </row>
    <row r="398" spans="18:28" x14ac:dyDescent="0.35">
      <c r="V398" t="s">
        <v>1376</v>
      </c>
      <c r="W398" s="18">
        <v>12610</v>
      </c>
      <c r="X398" s="18"/>
      <c r="Y398" s="18"/>
      <c r="Z398" s="18"/>
      <c r="AA398" s="18"/>
      <c r="AB398" s="18">
        <v>12610</v>
      </c>
    </row>
    <row r="399" spans="18:28" x14ac:dyDescent="0.35">
      <c r="R399" s="36" t="s">
        <v>429</v>
      </c>
      <c r="S399" s="36"/>
      <c r="T399" s="36"/>
      <c r="U399" s="36"/>
      <c r="V399" s="36"/>
      <c r="W399" s="37">
        <v>464950.59999999992</v>
      </c>
      <c r="X399" s="37"/>
      <c r="Y399" s="37"/>
      <c r="Z399" s="37"/>
      <c r="AA399" s="37"/>
      <c r="AB399" s="37">
        <v>464950.59999999992</v>
      </c>
    </row>
    <row r="400" spans="18:28" x14ac:dyDescent="0.35">
      <c r="R400" t="s">
        <v>476</v>
      </c>
      <c r="S400">
        <v>2021</v>
      </c>
      <c r="T400">
        <v>11</v>
      </c>
      <c r="U400" s="58">
        <v>44509</v>
      </c>
      <c r="V400" t="s">
        <v>478</v>
      </c>
      <c r="W400" s="18">
        <v>0</v>
      </c>
      <c r="X400" s="18"/>
      <c r="Y400" s="18"/>
      <c r="Z400" s="18"/>
      <c r="AA400" s="18"/>
      <c r="AB400" s="18">
        <v>0</v>
      </c>
    </row>
    <row r="401" spans="18:28" x14ac:dyDescent="0.35">
      <c r="R401" s="36" t="s">
        <v>491</v>
      </c>
      <c r="S401" s="36"/>
      <c r="T401" s="36"/>
      <c r="U401" s="36"/>
      <c r="V401" s="36"/>
      <c r="W401" s="37">
        <v>0</v>
      </c>
      <c r="X401" s="37"/>
      <c r="Y401" s="37"/>
      <c r="Z401" s="37"/>
      <c r="AA401" s="37"/>
      <c r="AB401" s="37">
        <v>0</v>
      </c>
    </row>
    <row r="402" spans="18:28" x14ac:dyDescent="0.35">
      <c r="R402" t="s">
        <v>499</v>
      </c>
      <c r="S402">
        <v>2021</v>
      </c>
      <c r="T402">
        <v>11</v>
      </c>
      <c r="U402" s="58">
        <v>44510</v>
      </c>
      <c r="V402" t="s">
        <v>480</v>
      </c>
      <c r="W402" s="18">
        <v>0</v>
      </c>
      <c r="X402" s="18"/>
      <c r="Y402" s="18"/>
      <c r="Z402" s="18"/>
      <c r="AA402" s="18"/>
      <c r="AB402" s="18">
        <v>0</v>
      </c>
    </row>
    <row r="403" spans="18:28" x14ac:dyDescent="0.35">
      <c r="S403">
        <v>2022</v>
      </c>
      <c r="T403">
        <v>2</v>
      </c>
      <c r="U403" s="58">
        <v>44613</v>
      </c>
      <c r="V403" t="s">
        <v>615</v>
      </c>
      <c r="W403" s="18">
        <v>0</v>
      </c>
      <c r="X403" s="18"/>
      <c r="Y403" s="18"/>
      <c r="Z403" s="18"/>
      <c r="AA403" s="18"/>
      <c r="AB403" s="18">
        <v>0</v>
      </c>
    </row>
    <row r="404" spans="18:28" x14ac:dyDescent="0.35">
      <c r="T404">
        <v>3</v>
      </c>
      <c r="U404" s="58">
        <v>44625</v>
      </c>
      <c r="V404" t="s">
        <v>642</v>
      </c>
      <c r="W404" s="18">
        <v>0</v>
      </c>
      <c r="X404" s="18"/>
      <c r="Y404" s="18"/>
      <c r="Z404" s="18"/>
      <c r="AA404" s="18"/>
      <c r="AB404" s="18">
        <v>0</v>
      </c>
    </row>
    <row r="405" spans="18:28" x14ac:dyDescent="0.35">
      <c r="U405" s="58">
        <v>44639</v>
      </c>
      <c r="V405" t="s">
        <v>660</v>
      </c>
      <c r="W405" s="18">
        <v>0</v>
      </c>
      <c r="X405" s="18"/>
      <c r="Y405" s="18"/>
      <c r="Z405" s="18"/>
      <c r="AA405" s="18"/>
      <c r="AB405" s="18">
        <v>0</v>
      </c>
    </row>
    <row r="406" spans="18:28" x14ac:dyDescent="0.35">
      <c r="T406">
        <v>5</v>
      </c>
      <c r="U406" s="58">
        <v>44700</v>
      </c>
      <c r="V406" t="s">
        <v>790</v>
      </c>
      <c r="W406" s="18">
        <v>0</v>
      </c>
      <c r="X406" s="18"/>
      <c r="Y406" s="18"/>
      <c r="Z406" s="18"/>
      <c r="AA406" s="18"/>
      <c r="AB406" s="18">
        <v>0</v>
      </c>
    </row>
    <row r="407" spans="18:28" x14ac:dyDescent="0.35">
      <c r="U407" s="58">
        <v>44709</v>
      </c>
      <c r="V407" t="s">
        <v>806</v>
      </c>
      <c r="W407" s="18">
        <v>0</v>
      </c>
      <c r="X407" s="18"/>
      <c r="Y407" s="18"/>
      <c r="Z407" s="18"/>
      <c r="AA407" s="18"/>
      <c r="AB407" s="18">
        <v>0</v>
      </c>
    </row>
    <row r="408" spans="18:28" x14ac:dyDescent="0.35">
      <c r="T408">
        <v>6</v>
      </c>
      <c r="U408" s="58">
        <v>44722</v>
      </c>
      <c r="V408" t="s">
        <v>842</v>
      </c>
      <c r="W408" s="18">
        <v>0</v>
      </c>
      <c r="X408" s="18"/>
      <c r="Y408" s="18"/>
      <c r="Z408" s="18"/>
      <c r="AA408" s="18"/>
      <c r="AB408" s="18">
        <v>0</v>
      </c>
    </row>
    <row r="409" spans="18:28" x14ac:dyDescent="0.35">
      <c r="U409" s="58">
        <v>44736</v>
      </c>
      <c r="V409" t="s">
        <v>853</v>
      </c>
      <c r="W409" s="18">
        <v>0</v>
      </c>
      <c r="X409" s="18"/>
      <c r="Y409" s="18"/>
      <c r="Z409" s="18"/>
      <c r="AA409" s="18"/>
      <c r="AB409" s="18">
        <v>0</v>
      </c>
    </row>
    <row r="410" spans="18:28" x14ac:dyDescent="0.35">
      <c r="T410">
        <v>7</v>
      </c>
      <c r="U410" s="58">
        <v>44771</v>
      </c>
      <c r="V410" t="s">
        <v>880</v>
      </c>
      <c r="W410" s="18">
        <v>0</v>
      </c>
      <c r="X410" s="18"/>
      <c r="Y410" s="18"/>
      <c r="Z410" s="18"/>
      <c r="AA410" s="18"/>
      <c r="AB410" s="18">
        <v>0</v>
      </c>
    </row>
    <row r="411" spans="18:28" x14ac:dyDescent="0.35">
      <c r="T411">
        <v>8</v>
      </c>
      <c r="U411" s="58">
        <v>44789</v>
      </c>
      <c r="V411" t="s">
        <v>916</v>
      </c>
      <c r="W411" s="18">
        <v>0</v>
      </c>
      <c r="X411" s="18"/>
      <c r="Y411" s="18"/>
      <c r="Z411" s="18"/>
      <c r="AA411" s="18"/>
      <c r="AB411" s="18">
        <v>0</v>
      </c>
    </row>
    <row r="412" spans="18:28" x14ac:dyDescent="0.35">
      <c r="T412">
        <v>9</v>
      </c>
      <c r="U412" s="58">
        <v>44813</v>
      </c>
      <c r="V412" t="s">
        <v>941</v>
      </c>
      <c r="W412" s="18">
        <v>0</v>
      </c>
      <c r="X412" s="18"/>
      <c r="Y412" s="18"/>
      <c r="Z412" s="18"/>
      <c r="AA412" s="18"/>
      <c r="AB412" s="18">
        <v>0</v>
      </c>
    </row>
    <row r="413" spans="18:28" x14ac:dyDescent="0.35">
      <c r="U413" s="58">
        <v>44819</v>
      </c>
      <c r="V413" t="s">
        <v>946</v>
      </c>
      <c r="W413" s="18">
        <v>0</v>
      </c>
      <c r="X413" s="18"/>
      <c r="Y413" s="18"/>
      <c r="Z413" s="18"/>
      <c r="AA413" s="18"/>
      <c r="AB413" s="18">
        <v>0</v>
      </c>
    </row>
    <row r="414" spans="18:28" x14ac:dyDescent="0.35">
      <c r="U414" s="58">
        <v>44830</v>
      </c>
      <c r="V414" t="s">
        <v>959</v>
      </c>
      <c r="W414" s="18">
        <v>0</v>
      </c>
      <c r="X414" s="18"/>
      <c r="Y414" s="18"/>
      <c r="Z414" s="18"/>
      <c r="AA414" s="18"/>
      <c r="AB414" s="18">
        <v>0</v>
      </c>
    </row>
    <row r="415" spans="18:28" x14ac:dyDescent="0.35">
      <c r="T415">
        <v>10</v>
      </c>
      <c r="U415" t="s">
        <v>1003</v>
      </c>
      <c r="V415" t="s">
        <v>1002</v>
      </c>
      <c r="W415" s="18">
        <v>0</v>
      </c>
      <c r="X415" s="18"/>
      <c r="Y415" s="18"/>
      <c r="Z415" s="18"/>
      <c r="AA415" s="18"/>
      <c r="AB415" s="18">
        <v>0</v>
      </c>
    </row>
    <row r="416" spans="18:28" x14ac:dyDescent="0.35">
      <c r="U416" s="58">
        <v>44847</v>
      </c>
      <c r="V416" t="s">
        <v>1009</v>
      </c>
      <c r="W416" s="18">
        <v>0</v>
      </c>
      <c r="X416" s="18"/>
      <c r="Y416" s="18"/>
      <c r="Z416" s="18"/>
      <c r="AA416" s="18"/>
      <c r="AB416" s="18">
        <v>0</v>
      </c>
    </row>
    <row r="417" spans="19:28" x14ac:dyDescent="0.35">
      <c r="U417" s="58">
        <v>44856</v>
      </c>
      <c r="V417" t="s">
        <v>1020</v>
      </c>
      <c r="W417" s="18">
        <v>0</v>
      </c>
      <c r="X417" s="18"/>
      <c r="Y417" s="18"/>
      <c r="Z417" s="18"/>
      <c r="AA417" s="18"/>
      <c r="AB417" s="18">
        <v>0</v>
      </c>
    </row>
    <row r="418" spans="19:28" x14ac:dyDescent="0.35">
      <c r="U418" s="58">
        <v>44865</v>
      </c>
      <c r="V418" t="s">
        <v>1024</v>
      </c>
      <c r="W418" s="18">
        <v>0</v>
      </c>
      <c r="X418" s="18"/>
      <c r="Y418" s="18"/>
      <c r="Z418" s="18"/>
      <c r="AA418" s="18"/>
      <c r="AB418" s="18">
        <v>0</v>
      </c>
    </row>
    <row r="419" spans="19:28" x14ac:dyDescent="0.35">
      <c r="T419">
        <v>11</v>
      </c>
      <c r="U419" s="58">
        <v>44874</v>
      </c>
      <c r="V419" t="s">
        <v>1072</v>
      </c>
      <c r="W419" s="18">
        <v>0</v>
      </c>
      <c r="X419" s="18"/>
      <c r="Y419" s="18"/>
      <c r="Z419" s="18"/>
      <c r="AA419" s="18"/>
      <c r="AB419" s="18">
        <v>0</v>
      </c>
    </row>
    <row r="420" spans="19:28" x14ac:dyDescent="0.35">
      <c r="T420">
        <v>12</v>
      </c>
      <c r="U420" s="58">
        <v>44901</v>
      </c>
      <c r="V420" t="s">
        <v>1128</v>
      </c>
      <c r="W420" s="18">
        <v>0</v>
      </c>
      <c r="X420" s="18"/>
      <c r="Y420" s="18"/>
      <c r="Z420" s="18"/>
      <c r="AA420" s="18"/>
      <c r="AB420" s="18">
        <v>0</v>
      </c>
    </row>
    <row r="421" spans="19:28" x14ac:dyDescent="0.35">
      <c r="U421" s="58">
        <v>44908</v>
      </c>
      <c r="V421" t="s">
        <v>1132</v>
      </c>
      <c r="W421" s="18">
        <v>2842</v>
      </c>
      <c r="X421" s="18"/>
      <c r="Y421" s="18"/>
      <c r="Z421" s="18"/>
      <c r="AA421" s="18"/>
      <c r="AB421" s="18">
        <v>2842</v>
      </c>
    </row>
    <row r="422" spans="19:28" x14ac:dyDescent="0.35">
      <c r="U422" s="58">
        <v>44919</v>
      </c>
      <c r="V422" t="s">
        <v>1144</v>
      </c>
      <c r="W422" s="18">
        <v>2842</v>
      </c>
      <c r="X422" s="18"/>
      <c r="Y422" s="18"/>
      <c r="Z422" s="18"/>
      <c r="AA422" s="18"/>
      <c r="AB422" s="18">
        <v>2842</v>
      </c>
    </row>
    <row r="423" spans="19:28" x14ac:dyDescent="0.35">
      <c r="T423">
        <v>4</v>
      </c>
      <c r="U423" s="58">
        <v>44652</v>
      </c>
      <c r="V423" t="s">
        <v>689</v>
      </c>
      <c r="W423" s="18">
        <v>0</v>
      </c>
      <c r="X423" s="18"/>
      <c r="Y423" s="18"/>
      <c r="Z423" s="18"/>
      <c r="AA423" s="18"/>
      <c r="AB423" s="18">
        <v>0</v>
      </c>
    </row>
    <row r="424" spans="19:28" x14ac:dyDescent="0.35">
      <c r="U424" s="58">
        <v>44665</v>
      </c>
      <c r="V424" t="s">
        <v>703</v>
      </c>
      <c r="W424" s="18">
        <v>0</v>
      </c>
      <c r="X424" s="18"/>
      <c r="Y424" s="18"/>
      <c r="Z424" s="18"/>
      <c r="AA424" s="18"/>
      <c r="AB424" s="18">
        <v>0</v>
      </c>
    </row>
    <row r="425" spans="19:28" x14ac:dyDescent="0.35">
      <c r="U425" s="58">
        <v>44679</v>
      </c>
      <c r="V425" t="s">
        <v>733</v>
      </c>
      <c r="W425" s="18">
        <v>0</v>
      </c>
      <c r="X425" s="18"/>
      <c r="Y425" s="18"/>
      <c r="Z425" s="18"/>
      <c r="AA425" s="18"/>
      <c r="AB425" s="18">
        <v>0</v>
      </c>
    </row>
    <row r="426" spans="19:28" x14ac:dyDescent="0.35">
      <c r="S426">
        <v>2023</v>
      </c>
      <c r="T426">
        <v>1</v>
      </c>
      <c r="U426" s="58">
        <v>44935</v>
      </c>
      <c r="V426" t="s">
        <v>1181</v>
      </c>
      <c r="W426" s="18">
        <v>3373.5</v>
      </c>
      <c r="X426" s="18"/>
      <c r="Y426" s="18"/>
      <c r="Z426" s="18"/>
      <c r="AA426" s="18"/>
      <c r="AB426" s="18">
        <v>3373.5</v>
      </c>
    </row>
    <row r="427" spans="19:28" x14ac:dyDescent="0.35">
      <c r="U427" s="58">
        <v>44942</v>
      </c>
      <c r="V427" t="s">
        <v>1199</v>
      </c>
      <c r="W427" s="18">
        <v>2832</v>
      </c>
      <c r="X427" s="18"/>
      <c r="Y427" s="18"/>
      <c r="Z427" s="18"/>
      <c r="AA427" s="18"/>
      <c r="AB427" s="18">
        <v>2832</v>
      </c>
    </row>
    <row r="428" spans="19:28" x14ac:dyDescent="0.35">
      <c r="T428">
        <v>2</v>
      </c>
      <c r="U428" s="58">
        <v>44959</v>
      </c>
      <c r="V428" t="s">
        <v>1245</v>
      </c>
      <c r="W428" s="18">
        <v>2475</v>
      </c>
      <c r="X428" s="18"/>
      <c r="Y428" s="18"/>
      <c r="Z428" s="18"/>
      <c r="AA428" s="18"/>
      <c r="AB428" s="18">
        <v>2475</v>
      </c>
    </row>
    <row r="429" spans="19:28" x14ac:dyDescent="0.35">
      <c r="U429" t="s">
        <v>1259</v>
      </c>
      <c r="V429" t="s">
        <v>1258</v>
      </c>
      <c r="W429" s="18">
        <v>2730</v>
      </c>
      <c r="X429" s="18"/>
      <c r="Y429" s="18"/>
      <c r="Z429" s="18"/>
      <c r="AA429" s="18"/>
      <c r="AB429" s="18">
        <v>2730</v>
      </c>
    </row>
    <row r="430" spans="19:28" x14ac:dyDescent="0.35">
      <c r="U430" t="s">
        <v>1281</v>
      </c>
      <c r="V430" t="s">
        <v>1280</v>
      </c>
      <c r="W430" s="18">
        <v>2475</v>
      </c>
      <c r="X430" s="18"/>
      <c r="Y430" s="18"/>
      <c r="Z430" s="18"/>
      <c r="AA430" s="18"/>
      <c r="AB430" s="18">
        <v>2475</v>
      </c>
    </row>
    <row r="431" spans="19:28" x14ac:dyDescent="0.35">
      <c r="T431">
        <v>3</v>
      </c>
      <c r="U431" t="s">
        <v>1327</v>
      </c>
      <c r="V431" t="s">
        <v>1328</v>
      </c>
      <c r="W431" s="18">
        <v>2475</v>
      </c>
      <c r="X431" s="18"/>
      <c r="Y431" s="18"/>
      <c r="Z431" s="18"/>
      <c r="AA431" s="18"/>
      <c r="AB431" s="18">
        <v>2475</v>
      </c>
    </row>
    <row r="432" spans="19:28" x14ac:dyDescent="0.35">
      <c r="U432" t="s">
        <v>1350</v>
      </c>
      <c r="V432" t="s">
        <v>1349</v>
      </c>
      <c r="W432" s="18">
        <v>2475</v>
      </c>
      <c r="X432" s="18"/>
      <c r="Y432" s="18"/>
      <c r="Z432" s="18"/>
      <c r="AA432" s="18"/>
      <c r="AB432" s="18">
        <v>2475</v>
      </c>
    </row>
    <row r="433" spans="18:28" x14ac:dyDescent="0.35">
      <c r="U433" t="s">
        <v>1360</v>
      </c>
      <c r="V433" t="s">
        <v>1359</v>
      </c>
      <c r="W433" s="18">
        <v>3240</v>
      </c>
      <c r="X433" s="18"/>
      <c r="Y433" s="18"/>
      <c r="Z433" s="18"/>
      <c r="AA433" s="18"/>
      <c r="AB433" s="18">
        <v>3240</v>
      </c>
    </row>
    <row r="434" spans="18:28" x14ac:dyDescent="0.35">
      <c r="R434" s="36" t="s">
        <v>508</v>
      </c>
      <c r="S434" s="36"/>
      <c r="T434" s="36"/>
      <c r="U434" s="36"/>
      <c r="V434" s="36"/>
      <c r="W434" s="37">
        <v>27759.5</v>
      </c>
      <c r="X434" s="37"/>
      <c r="Y434" s="37"/>
      <c r="Z434" s="37"/>
      <c r="AA434" s="37"/>
      <c r="AB434" s="37">
        <v>27759.5</v>
      </c>
    </row>
    <row r="435" spans="18:28" x14ac:dyDescent="0.35">
      <c r="R435" t="s">
        <v>646</v>
      </c>
      <c r="S435">
        <v>2022</v>
      </c>
      <c r="T435">
        <v>3</v>
      </c>
      <c r="U435" s="58">
        <v>44628</v>
      </c>
      <c r="V435" t="s">
        <v>643</v>
      </c>
      <c r="W435" s="18">
        <v>0</v>
      </c>
      <c r="X435" s="18"/>
      <c r="Y435" s="18"/>
      <c r="Z435" s="18"/>
      <c r="AA435" s="18"/>
      <c r="AB435" s="18">
        <v>0</v>
      </c>
    </row>
    <row r="436" spans="18:28" x14ac:dyDescent="0.35">
      <c r="U436" s="58">
        <v>44629</v>
      </c>
      <c r="V436" t="s">
        <v>651</v>
      </c>
      <c r="W436" s="18">
        <v>0</v>
      </c>
      <c r="X436" s="18"/>
      <c r="Y436" s="18"/>
      <c r="Z436" s="18"/>
      <c r="AA436" s="18"/>
      <c r="AB436" s="18">
        <v>0</v>
      </c>
    </row>
    <row r="437" spans="18:28" x14ac:dyDescent="0.35">
      <c r="U437" s="58">
        <v>44632</v>
      </c>
      <c r="V437" t="s">
        <v>653</v>
      </c>
      <c r="W437" s="18">
        <v>0</v>
      </c>
      <c r="X437" s="18"/>
      <c r="Y437" s="18"/>
      <c r="Z437" s="18"/>
      <c r="AA437" s="18"/>
      <c r="AB437" s="18">
        <v>0</v>
      </c>
    </row>
    <row r="438" spans="18:28" x14ac:dyDescent="0.35">
      <c r="T438">
        <v>5</v>
      </c>
      <c r="U438" s="58">
        <v>44693</v>
      </c>
      <c r="V438" t="s">
        <v>778</v>
      </c>
      <c r="W438" s="18">
        <v>0</v>
      </c>
      <c r="X438" s="18"/>
      <c r="Y438" s="18"/>
      <c r="Z438" s="18"/>
      <c r="AA438" s="18"/>
      <c r="AB438" s="18">
        <v>0</v>
      </c>
    </row>
    <row r="439" spans="18:28" x14ac:dyDescent="0.35">
      <c r="T439">
        <v>6</v>
      </c>
      <c r="U439" s="58">
        <v>44715</v>
      </c>
      <c r="V439" t="s">
        <v>836</v>
      </c>
      <c r="W439" s="18">
        <v>0</v>
      </c>
      <c r="X439" s="18"/>
      <c r="Y439" s="18"/>
      <c r="Z439" s="18"/>
      <c r="AA439" s="18"/>
      <c r="AB439" s="18">
        <v>0</v>
      </c>
    </row>
    <row r="440" spans="18:28" x14ac:dyDescent="0.35">
      <c r="U440" s="58">
        <v>44721</v>
      </c>
      <c r="V440" t="s">
        <v>841</v>
      </c>
      <c r="W440" s="18">
        <v>0</v>
      </c>
      <c r="X440" s="18"/>
      <c r="Y440" s="18"/>
      <c r="Z440" s="18"/>
      <c r="AA440" s="18"/>
      <c r="AB440" s="18">
        <v>0</v>
      </c>
    </row>
    <row r="441" spans="18:28" x14ac:dyDescent="0.35">
      <c r="T441">
        <v>9</v>
      </c>
      <c r="U441" s="58">
        <v>44830</v>
      </c>
      <c r="V441" t="s">
        <v>961</v>
      </c>
      <c r="W441" s="18">
        <v>0</v>
      </c>
      <c r="X441" s="18"/>
      <c r="Y441" s="18"/>
      <c r="Z441" s="18"/>
      <c r="AA441" s="18"/>
      <c r="AB441" s="18">
        <v>0</v>
      </c>
    </row>
    <row r="442" spans="18:28" x14ac:dyDescent="0.35">
      <c r="V442" t="s">
        <v>962</v>
      </c>
      <c r="W442" s="18">
        <v>0</v>
      </c>
      <c r="X442" s="18"/>
      <c r="Y442" s="18"/>
      <c r="Z442" s="18"/>
      <c r="AA442" s="18"/>
      <c r="AB442" s="18">
        <v>0</v>
      </c>
    </row>
    <row r="443" spans="18:28" x14ac:dyDescent="0.35">
      <c r="T443">
        <v>11</v>
      </c>
      <c r="U443" s="58">
        <v>44872</v>
      </c>
      <c r="V443" t="s">
        <v>1064</v>
      </c>
      <c r="W443" s="18">
        <v>0</v>
      </c>
      <c r="X443" s="18"/>
      <c r="Y443" s="18"/>
      <c r="Z443" s="18"/>
      <c r="AA443" s="18"/>
      <c r="AB443" s="18">
        <v>0</v>
      </c>
    </row>
    <row r="444" spans="18:28" x14ac:dyDescent="0.35">
      <c r="T444">
        <v>12</v>
      </c>
      <c r="U444" s="58">
        <v>44896</v>
      </c>
      <c r="V444" t="s">
        <v>1117</v>
      </c>
      <c r="W444" s="18">
        <v>0</v>
      </c>
      <c r="X444" s="18"/>
      <c r="Y444" s="18"/>
      <c r="Z444" s="18"/>
      <c r="AA444" s="18"/>
      <c r="AB444" s="18">
        <v>0</v>
      </c>
    </row>
    <row r="445" spans="18:28" x14ac:dyDescent="0.35">
      <c r="U445" s="58">
        <v>44900</v>
      </c>
      <c r="V445" t="s">
        <v>1125</v>
      </c>
      <c r="W445" s="18">
        <v>0</v>
      </c>
      <c r="X445" s="18"/>
      <c r="Y445" s="18"/>
      <c r="Z445" s="18"/>
      <c r="AA445" s="18"/>
      <c r="AB445" s="18">
        <v>0</v>
      </c>
    </row>
    <row r="446" spans="18:28" x14ac:dyDescent="0.35">
      <c r="U446" s="58">
        <v>44902</v>
      </c>
      <c r="V446" t="s">
        <v>1129</v>
      </c>
      <c r="W446" s="18">
        <v>0</v>
      </c>
      <c r="X446" s="18"/>
      <c r="Y446" s="18"/>
      <c r="Z446" s="18"/>
      <c r="AA446" s="18"/>
      <c r="AB446" s="18">
        <v>0</v>
      </c>
    </row>
    <row r="447" spans="18:28" x14ac:dyDescent="0.35">
      <c r="U447" s="58">
        <v>44917</v>
      </c>
      <c r="V447" t="s">
        <v>1139</v>
      </c>
      <c r="W447" s="18">
        <v>0</v>
      </c>
      <c r="X447" s="18"/>
      <c r="Y447" s="18"/>
      <c r="Z447" s="18"/>
      <c r="AA447" s="18"/>
      <c r="AB447" s="18">
        <v>0</v>
      </c>
    </row>
    <row r="448" spans="18:28" x14ac:dyDescent="0.35">
      <c r="T448">
        <v>4</v>
      </c>
      <c r="U448" s="58">
        <v>44652</v>
      </c>
      <c r="V448" t="s">
        <v>693</v>
      </c>
      <c r="W448" s="18">
        <v>0</v>
      </c>
      <c r="X448" s="18"/>
      <c r="Y448" s="18"/>
      <c r="Z448" s="18"/>
      <c r="AA448" s="18"/>
      <c r="AB448" s="18">
        <v>0</v>
      </c>
    </row>
    <row r="449" spans="18:28" x14ac:dyDescent="0.35">
      <c r="U449" s="58">
        <v>44663</v>
      </c>
      <c r="V449" t="s">
        <v>700</v>
      </c>
      <c r="W449" s="18">
        <v>0</v>
      </c>
      <c r="X449" s="18"/>
      <c r="Y449" s="18"/>
      <c r="Z449" s="18"/>
      <c r="AA449" s="18"/>
      <c r="AB449" s="18">
        <v>0</v>
      </c>
    </row>
    <row r="450" spans="18:28" x14ac:dyDescent="0.35">
      <c r="S450">
        <v>2023</v>
      </c>
      <c r="T450">
        <v>1</v>
      </c>
      <c r="U450" s="58">
        <v>44938</v>
      </c>
      <c r="V450" t="s">
        <v>1191</v>
      </c>
      <c r="W450" s="18">
        <v>0</v>
      </c>
      <c r="X450" s="18"/>
      <c r="Y450" s="18"/>
      <c r="Z450" s="18"/>
      <c r="AA450" s="18"/>
      <c r="AB450" s="18">
        <v>0</v>
      </c>
    </row>
    <row r="451" spans="18:28" x14ac:dyDescent="0.35">
      <c r="U451" s="58">
        <v>44944</v>
      </c>
      <c r="V451" t="s">
        <v>1200</v>
      </c>
      <c r="W451" s="18">
        <v>0</v>
      </c>
      <c r="X451" s="18"/>
      <c r="Y451" s="18"/>
      <c r="Z451" s="18"/>
      <c r="AA451" s="18"/>
      <c r="AB451" s="18">
        <v>0</v>
      </c>
    </row>
    <row r="452" spans="18:28" x14ac:dyDescent="0.35">
      <c r="U452" s="58">
        <v>44956</v>
      </c>
      <c r="V452" t="s">
        <v>1214</v>
      </c>
      <c r="W452" s="18">
        <v>0</v>
      </c>
      <c r="X452" s="18"/>
      <c r="Y452" s="18"/>
      <c r="Z452" s="18"/>
      <c r="AA452" s="18"/>
      <c r="AB452" s="18">
        <v>0</v>
      </c>
    </row>
    <row r="453" spans="18:28" x14ac:dyDescent="0.35">
      <c r="T453">
        <v>2</v>
      </c>
      <c r="U453" t="s">
        <v>1249</v>
      </c>
      <c r="V453" t="s">
        <v>1248</v>
      </c>
      <c r="W453" s="18">
        <v>2242</v>
      </c>
      <c r="X453" s="18"/>
      <c r="Y453" s="18"/>
      <c r="Z453" s="18"/>
      <c r="AA453" s="18"/>
      <c r="AB453" s="18">
        <v>2242</v>
      </c>
    </row>
    <row r="454" spans="18:28" x14ac:dyDescent="0.35">
      <c r="U454" t="s">
        <v>1255</v>
      </c>
      <c r="V454" t="s">
        <v>1257</v>
      </c>
      <c r="W454" s="18">
        <v>110</v>
      </c>
      <c r="X454" s="18"/>
      <c r="Y454" s="18"/>
      <c r="Z454" s="18"/>
      <c r="AA454" s="18"/>
      <c r="AB454" s="18">
        <v>110</v>
      </c>
    </row>
    <row r="455" spans="18:28" x14ac:dyDescent="0.35">
      <c r="U455" t="s">
        <v>1273</v>
      </c>
      <c r="V455" t="s">
        <v>1277</v>
      </c>
      <c r="W455" s="18">
        <v>202</v>
      </c>
      <c r="X455" s="18"/>
      <c r="Y455" s="18"/>
      <c r="Z455" s="18"/>
      <c r="AA455" s="18"/>
      <c r="AB455" s="18">
        <v>202</v>
      </c>
    </row>
    <row r="456" spans="18:28" x14ac:dyDescent="0.35">
      <c r="T456">
        <v>3</v>
      </c>
      <c r="U456" t="s">
        <v>1311</v>
      </c>
      <c r="V456" t="s">
        <v>1291</v>
      </c>
      <c r="W456" s="18">
        <v>1936</v>
      </c>
      <c r="X456" s="18"/>
      <c r="Y456" s="18"/>
      <c r="Z456" s="18"/>
      <c r="AA456" s="18"/>
      <c r="AB456" s="18">
        <v>1936</v>
      </c>
    </row>
    <row r="457" spans="18:28" x14ac:dyDescent="0.35">
      <c r="R457" s="36" t="s">
        <v>650</v>
      </c>
      <c r="S457" s="36"/>
      <c r="T457" s="36"/>
      <c r="U457" s="36"/>
      <c r="V457" s="36"/>
      <c r="W457" s="37">
        <v>4490</v>
      </c>
      <c r="X457" s="37"/>
      <c r="Y457" s="37"/>
      <c r="Z457" s="37"/>
      <c r="AA457" s="37"/>
      <c r="AB457" s="37">
        <v>4490</v>
      </c>
    </row>
    <row r="458" spans="18:28" x14ac:dyDescent="0.35">
      <c r="R458" t="s">
        <v>674</v>
      </c>
      <c r="S458">
        <v>2022</v>
      </c>
      <c r="T458">
        <v>3</v>
      </c>
      <c r="U458" s="58">
        <v>44651</v>
      </c>
      <c r="V458" t="s">
        <v>672</v>
      </c>
      <c r="W458" s="18">
        <v>0</v>
      </c>
      <c r="X458" s="18"/>
      <c r="Y458" s="18"/>
      <c r="Z458" s="18"/>
      <c r="AA458" s="18"/>
      <c r="AB458" s="18">
        <v>0</v>
      </c>
    </row>
    <row r="459" spans="18:28" x14ac:dyDescent="0.35">
      <c r="T459">
        <v>5</v>
      </c>
      <c r="U459" s="58">
        <v>44687</v>
      </c>
      <c r="V459" t="s">
        <v>772</v>
      </c>
      <c r="W459" s="18">
        <v>0</v>
      </c>
      <c r="X459" s="18"/>
      <c r="Y459" s="18"/>
      <c r="Z459" s="18"/>
      <c r="AA459" s="18"/>
      <c r="AB459" s="18">
        <v>0</v>
      </c>
    </row>
    <row r="460" spans="18:28" x14ac:dyDescent="0.35">
      <c r="T460">
        <v>6</v>
      </c>
      <c r="U460" s="58">
        <v>44725</v>
      </c>
      <c r="V460" t="s">
        <v>844</v>
      </c>
      <c r="W460" s="18">
        <v>0</v>
      </c>
      <c r="X460" s="18"/>
      <c r="Y460" s="18"/>
      <c r="Z460" s="18"/>
      <c r="AA460" s="18"/>
      <c r="AB460" s="18">
        <v>0</v>
      </c>
    </row>
    <row r="461" spans="18:28" x14ac:dyDescent="0.35">
      <c r="T461">
        <v>4</v>
      </c>
      <c r="U461" s="58">
        <v>44667</v>
      </c>
      <c r="V461" t="s">
        <v>706</v>
      </c>
      <c r="W461" s="18">
        <v>0</v>
      </c>
      <c r="X461" s="18"/>
      <c r="Y461" s="18"/>
      <c r="Z461" s="18"/>
      <c r="AA461" s="18"/>
      <c r="AB461" s="18">
        <v>0</v>
      </c>
    </row>
    <row r="462" spans="18:28" x14ac:dyDescent="0.35">
      <c r="U462" t="s">
        <v>730</v>
      </c>
      <c r="V462" t="s">
        <v>729</v>
      </c>
      <c r="W462" s="18">
        <v>0</v>
      </c>
      <c r="X462" s="18"/>
      <c r="Y462" s="18"/>
      <c r="Z462" s="18"/>
      <c r="AA462" s="18"/>
      <c r="AB462" s="18">
        <v>0</v>
      </c>
    </row>
    <row r="463" spans="18:28" x14ac:dyDescent="0.35">
      <c r="U463" s="58">
        <v>44680</v>
      </c>
      <c r="V463" t="s">
        <v>737</v>
      </c>
      <c r="W463" s="18">
        <v>0</v>
      </c>
      <c r="X463" s="18"/>
      <c r="Y463" s="18"/>
      <c r="Z463" s="18"/>
      <c r="AA463" s="18"/>
      <c r="AB463" s="18">
        <v>0</v>
      </c>
    </row>
    <row r="464" spans="18:28" x14ac:dyDescent="0.35">
      <c r="S464">
        <v>2023</v>
      </c>
      <c r="T464">
        <v>1</v>
      </c>
      <c r="U464" s="58">
        <v>44932</v>
      </c>
      <c r="V464" t="s">
        <v>1179</v>
      </c>
      <c r="W464" s="18">
        <v>0</v>
      </c>
      <c r="X464" s="18"/>
      <c r="Y464" s="18"/>
      <c r="Z464" s="18"/>
      <c r="AA464" s="18"/>
      <c r="AB464" s="18">
        <v>0</v>
      </c>
    </row>
    <row r="465" spans="18:28" x14ac:dyDescent="0.35">
      <c r="U465" s="58">
        <v>44935</v>
      </c>
      <c r="V465" t="s">
        <v>1182</v>
      </c>
      <c r="W465" s="18">
        <v>0</v>
      </c>
      <c r="X465" s="18"/>
      <c r="Y465" s="18"/>
      <c r="Z465" s="18"/>
      <c r="AA465" s="18"/>
      <c r="AB465" s="18">
        <v>0</v>
      </c>
    </row>
    <row r="466" spans="18:28" x14ac:dyDescent="0.35">
      <c r="U466" s="58">
        <v>44937</v>
      </c>
      <c r="V466" t="s">
        <v>1188</v>
      </c>
      <c r="W466" s="18">
        <v>0</v>
      </c>
      <c r="X466" s="18"/>
      <c r="Y466" s="18"/>
      <c r="Z466" s="18"/>
      <c r="AA466" s="18"/>
      <c r="AB466" s="18">
        <v>0</v>
      </c>
    </row>
    <row r="467" spans="18:28" x14ac:dyDescent="0.35">
      <c r="U467" s="58">
        <v>44939</v>
      </c>
      <c r="V467" t="s">
        <v>1192</v>
      </c>
      <c r="W467" s="18">
        <v>0</v>
      </c>
      <c r="X467" s="18"/>
      <c r="Y467" s="18"/>
      <c r="Z467" s="18"/>
      <c r="AA467" s="18"/>
      <c r="AB467" s="18">
        <v>0</v>
      </c>
    </row>
    <row r="468" spans="18:28" x14ac:dyDescent="0.35">
      <c r="R468" s="36" t="s">
        <v>688</v>
      </c>
      <c r="S468" s="36"/>
      <c r="T468" s="36"/>
      <c r="U468" s="36"/>
      <c r="V468" s="36"/>
      <c r="W468" s="37">
        <v>0</v>
      </c>
      <c r="X468" s="37"/>
      <c r="Y468" s="37"/>
      <c r="Z468" s="37"/>
      <c r="AA468" s="37"/>
      <c r="AB468" s="37">
        <v>0</v>
      </c>
    </row>
    <row r="469" spans="18:28" x14ac:dyDescent="0.35">
      <c r="R469" t="s">
        <v>718</v>
      </c>
      <c r="S469">
        <v>2022</v>
      </c>
      <c r="T469">
        <v>4</v>
      </c>
      <c r="U469" s="58">
        <v>44671</v>
      </c>
      <c r="V469" t="s">
        <v>708</v>
      </c>
      <c r="W469" s="18">
        <v>0</v>
      </c>
      <c r="X469" s="18"/>
      <c r="Y469" s="18"/>
      <c r="Z469" s="18"/>
      <c r="AA469" s="18"/>
      <c r="AB469" s="18">
        <v>0</v>
      </c>
    </row>
    <row r="470" spans="18:28" x14ac:dyDescent="0.35">
      <c r="U470" s="58">
        <v>44672</v>
      </c>
      <c r="V470" t="s">
        <v>710</v>
      </c>
      <c r="W470" s="18">
        <v>0</v>
      </c>
      <c r="X470" s="18"/>
      <c r="Y470" s="18"/>
      <c r="Z470" s="18"/>
      <c r="AA470" s="18"/>
      <c r="AB470" s="18">
        <v>0</v>
      </c>
    </row>
    <row r="471" spans="18:28" x14ac:dyDescent="0.35">
      <c r="R471" s="36" t="s">
        <v>763</v>
      </c>
      <c r="S471" s="36"/>
      <c r="T471" s="36"/>
      <c r="U471" s="36"/>
      <c r="V471" s="36"/>
      <c r="W471" s="37">
        <v>0</v>
      </c>
      <c r="X471" s="37"/>
      <c r="Y471" s="37"/>
      <c r="Z471" s="37"/>
      <c r="AA471" s="37"/>
      <c r="AB471" s="37">
        <v>0</v>
      </c>
    </row>
    <row r="472" spans="18:28" x14ac:dyDescent="0.35">
      <c r="R472" t="s">
        <v>782</v>
      </c>
      <c r="S472">
        <v>2022</v>
      </c>
      <c r="T472">
        <v>5</v>
      </c>
      <c r="U472" s="58">
        <v>44693</v>
      </c>
      <c r="V472" t="s">
        <v>783</v>
      </c>
      <c r="W472" s="18">
        <v>0</v>
      </c>
      <c r="X472" s="18"/>
      <c r="Y472" s="18"/>
      <c r="Z472" s="18"/>
      <c r="AA472" s="18"/>
      <c r="AB472" s="18">
        <v>0</v>
      </c>
    </row>
    <row r="473" spans="18:28" x14ac:dyDescent="0.35">
      <c r="T473">
        <v>4</v>
      </c>
      <c r="U473" s="58">
        <v>44660</v>
      </c>
      <c r="V473" t="s">
        <v>699</v>
      </c>
      <c r="W473" s="18">
        <v>0</v>
      </c>
      <c r="X473" s="18"/>
      <c r="Y473" s="18"/>
      <c r="Z473" s="18"/>
      <c r="AA473" s="18"/>
      <c r="AB473" s="18">
        <v>0</v>
      </c>
    </row>
    <row r="474" spans="18:28" x14ac:dyDescent="0.35">
      <c r="U474" s="58">
        <v>44664</v>
      </c>
      <c r="V474" t="s">
        <v>701</v>
      </c>
      <c r="W474" s="18">
        <v>0</v>
      </c>
      <c r="X474" s="18"/>
      <c r="Y474" s="18"/>
      <c r="Z474" s="18"/>
      <c r="AA474" s="18"/>
      <c r="AB474" s="18">
        <v>0</v>
      </c>
    </row>
    <row r="475" spans="18:28" x14ac:dyDescent="0.35">
      <c r="U475" s="58">
        <v>44666</v>
      </c>
      <c r="V475" t="s">
        <v>704</v>
      </c>
      <c r="W475" s="18">
        <v>0</v>
      </c>
      <c r="X475" s="18"/>
      <c r="Y475" s="18"/>
      <c r="Z475" s="18"/>
      <c r="AA475" s="18"/>
      <c r="AB475" s="18">
        <v>0</v>
      </c>
    </row>
    <row r="476" spans="18:28" x14ac:dyDescent="0.35">
      <c r="R476" s="36" t="s">
        <v>807</v>
      </c>
      <c r="S476" s="36"/>
      <c r="T476" s="36"/>
      <c r="U476" s="36"/>
      <c r="V476" s="36"/>
      <c r="W476" s="37">
        <v>0</v>
      </c>
      <c r="X476" s="37"/>
      <c r="Y476" s="37"/>
      <c r="Z476" s="37"/>
      <c r="AA476" s="37"/>
      <c r="AB476" s="37">
        <v>0</v>
      </c>
    </row>
    <row r="477" spans="18:28" x14ac:dyDescent="0.35">
      <c r="R477" t="s">
        <v>793</v>
      </c>
      <c r="S477">
        <v>2022</v>
      </c>
      <c r="T477">
        <v>5</v>
      </c>
      <c r="U477" s="58">
        <v>44702</v>
      </c>
      <c r="V477" t="s">
        <v>797</v>
      </c>
      <c r="W477" s="18">
        <v>0</v>
      </c>
      <c r="X477" s="18"/>
      <c r="Y477" s="18"/>
      <c r="Z477" s="18"/>
      <c r="AA477" s="18"/>
      <c r="AB477" s="18">
        <v>0</v>
      </c>
    </row>
    <row r="478" spans="18:28" x14ac:dyDescent="0.35">
      <c r="T478">
        <v>8</v>
      </c>
      <c r="U478" s="58">
        <v>44782</v>
      </c>
      <c r="V478" t="s">
        <v>907</v>
      </c>
      <c r="W478" s="18">
        <v>0</v>
      </c>
      <c r="X478" s="18"/>
      <c r="Y478" s="18"/>
      <c r="Z478" s="18"/>
      <c r="AA478" s="18"/>
      <c r="AB478" s="18">
        <v>0</v>
      </c>
    </row>
    <row r="479" spans="18:28" x14ac:dyDescent="0.35">
      <c r="T479">
        <v>10</v>
      </c>
      <c r="U479" s="58">
        <v>44851</v>
      </c>
      <c r="V479" t="s">
        <v>1013</v>
      </c>
      <c r="W479" s="18">
        <v>0</v>
      </c>
      <c r="X479" s="18"/>
      <c r="Y479" s="18"/>
      <c r="Z479" s="18"/>
      <c r="AA479" s="18"/>
      <c r="AB479" s="18">
        <v>0</v>
      </c>
    </row>
    <row r="480" spans="18:28" x14ac:dyDescent="0.35">
      <c r="T480">
        <v>12</v>
      </c>
      <c r="U480" t="s">
        <v>1133</v>
      </c>
      <c r="V480" t="s">
        <v>1134</v>
      </c>
      <c r="W480" s="18">
        <v>0</v>
      </c>
      <c r="X480" s="18"/>
      <c r="Y480" s="18"/>
      <c r="Z480" s="18"/>
      <c r="AA480" s="18"/>
      <c r="AB480" s="18">
        <v>0</v>
      </c>
    </row>
    <row r="481" spans="18:28" x14ac:dyDescent="0.35">
      <c r="S481">
        <v>2023</v>
      </c>
      <c r="T481">
        <v>3</v>
      </c>
      <c r="U481" t="s">
        <v>1369</v>
      </c>
      <c r="V481" t="s">
        <v>1368</v>
      </c>
      <c r="W481" s="18">
        <v>1026.2</v>
      </c>
      <c r="X481" s="18"/>
      <c r="Y481" s="18"/>
      <c r="Z481" s="18"/>
      <c r="AA481" s="18"/>
      <c r="AB481" s="18">
        <v>1026.2</v>
      </c>
    </row>
    <row r="482" spans="18:28" x14ac:dyDescent="0.35">
      <c r="R482" s="36" t="s">
        <v>808</v>
      </c>
      <c r="S482" s="36"/>
      <c r="T482" s="36"/>
      <c r="U482" s="36"/>
      <c r="V482" s="36"/>
      <c r="W482" s="37">
        <v>1026.2</v>
      </c>
      <c r="X482" s="37"/>
      <c r="Y482" s="37"/>
      <c r="Z482" s="37"/>
      <c r="AA482" s="37"/>
      <c r="AB482" s="37">
        <v>1026.2</v>
      </c>
    </row>
    <row r="483" spans="18:28" x14ac:dyDescent="0.35">
      <c r="R483" t="s">
        <v>868</v>
      </c>
      <c r="S483">
        <v>2022</v>
      </c>
      <c r="T483">
        <v>7</v>
      </c>
      <c r="U483" s="58">
        <v>44756</v>
      </c>
      <c r="V483" t="s">
        <v>870</v>
      </c>
      <c r="W483" s="18">
        <v>0</v>
      </c>
      <c r="X483" s="18"/>
      <c r="Y483" s="18"/>
      <c r="Z483" s="18"/>
      <c r="AA483" s="18"/>
      <c r="AB483" s="18">
        <v>0</v>
      </c>
    </row>
    <row r="484" spans="18:28" x14ac:dyDescent="0.35">
      <c r="T484">
        <v>8</v>
      </c>
      <c r="U484" s="58">
        <v>44777</v>
      </c>
      <c r="V484" t="s">
        <v>900</v>
      </c>
      <c r="W484" s="18">
        <v>0.20000000000004547</v>
      </c>
      <c r="X484" s="18"/>
      <c r="Y484" s="18"/>
      <c r="Z484" s="18"/>
      <c r="AA484" s="18"/>
      <c r="AB484" s="18">
        <v>0.20000000000004547</v>
      </c>
    </row>
    <row r="485" spans="18:28" x14ac:dyDescent="0.35">
      <c r="U485" s="58">
        <v>44796</v>
      </c>
      <c r="V485" t="s">
        <v>918</v>
      </c>
      <c r="W485" s="18">
        <v>0</v>
      </c>
      <c r="X485" s="18"/>
      <c r="Y485" s="18"/>
      <c r="Z485" s="18"/>
      <c r="AA485" s="18"/>
      <c r="AB485" s="18">
        <v>0</v>
      </c>
    </row>
    <row r="486" spans="18:28" x14ac:dyDescent="0.35">
      <c r="U486" s="58">
        <v>44798</v>
      </c>
      <c r="V486" t="s">
        <v>923</v>
      </c>
      <c r="W486" s="18">
        <v>0</v>
      </c>
      <c r="X486" s="18"/>
      <c r="Y486" s="18"/>
      <c r="Z486" s="18"/>
      <c r="AA486" s="18"/>
      <c r="AB486" s="18">
        <v>0</v>
      </c>
    </row>
    <row r="487" spans="18:28" x14ac:dyDescent="0.35">
      <c r="T487">
        <v>9</v>
      </c>
      <c r="U487" s="58">
        <v>44832</v>
      </c>
      <c r="V487" t="s">
        <v>964</v>
      </c>
      <c r="W487" s="18">
        <v>0</v>
      </c>
      <c r="X487" s="18"/>
      <c r="Y487" s="18"/>
      <c r="Z487" s="18"/>
      <c r="AA487" s="18"/>
      <c r="AB487" s="18">
        <v>0</v>
      </c>
    </row>
    <row r="488" spans="18:28" x14ac:dyDescent="0.35">
      <c r="T488">
        <v>11</v>
      </c>
      <c r="U488" s="58">
        <v>44879</v>
      </c>
      <c r="V488" t="s">
        <v>1074</v>
      </c>
      <c r="W488" s="18">
        <v>14564.6</v>
      </c>
      <c r="X488" s="18"/>
      <c r="Y488" s="18"/>
      <c r="Z488" s="18"/>
      <c r="AA488" s="18"/>
      <c r="AB488" s="18">
        <v>14564.6</v>
      </c>
    </row>
    <row r="489" spans="18:28" x14ac:dyDescent="0.35">
      <c r="S489">
        <v>2023</v>
      </c>
      <c r="T489">
        <v>2</v>
      </c>
      <c r="U489" t="s">
        <v>1287</v>
      </c>
      <c r="V489" t="s">
        <v>1285</v>
      </c>
      <c r="W489" s="18">
        <v>1059.5</v>
      </c>
      <c r="X489" s="18"/>
      <c r="Y489" s="18"/>
      <c r="Z489" s="18"/>
      <c r="AA489" s="18"/>
      <c r="AB489" s="18">
        <v>1059.5</v>
      </c>
    </row>
    <row r="490" spans="18:28" x14ac:dyDescent="0.35">
      <c r="R490" s="36" t="s">
        <v>883</v>
      </c>
      <c r="S490" s="36"/>
      <c r="T490" s="36"/>
      <c r="U490" s="36"/>
      <c r="V490" s="36"/>
      <c r="W490" s="37">
        <v>15624.300000000001</v>
      </c>
      <c r="X490" s="37"/>
      <c r="Y490" s="37"/>
      <c r="Z490" s="37"/>
      <c r="AA490" s="37"/>
      <c r="AB490" s="37">
        <v>15624.300000000001</v>
      </c>
    </row>
    <row r="491" spans="18:28" x14ac:dyDescent="0.35">
      <c r="R491" t="s">
        <v>967</v>
      </c>
      <c r="S491">
        <v>2022</v>
      </c>
      <c r="T491">
        <v>9</v>
      </c>
      <c r="U491" s="58">
        <v>44813</v>
      </c>
      <c r="V491" t="s">
        <v>939</v>
      </c>
      <c r="W491" s="18">
        <v>0</v>
      </c>
      <c r="X491" s="18"/>
      <c r="Y491" s="18"/>
      <c r="Z491" s="18"/>
      <c r="AA491" s="18"/>
      <c r="AB491" s="18">
        <v>0</v>
      </c>
    </row>
    <row r="492" spans="18:28" x14ac:dyDescent="0.35">
      <c r="U492" s="58">
        <v>44832</v>
      </c>
      <c r="V492" t="s">
        <v>965</v>
      </c>
      <c r="W492" s="18">
        <v>0</v>
      </c>
      <c r="X492" s="18"/>
      <c r="Y492" s="18"/>
      <c r="Z492" s="18"/>
      <c r="AA492" s="18"/>
      <c r="AB492" s="18">
        <v>0</v>
      </c>
    </row>
    <row r="493" spans="18:28" x14ac:dyDescent="0.35">
      <c r="S493">
        <v>2023</v>
      </c>
      <c r="T493">
        <v>1</v>
      </c>
      <c r="U493" s="58">
        <v>44940</v>
      </c>
      <c r="V493" t="s">
        <v>1197</v>
      </c>
      <c r="W493" s="18">
        <v>0</v>
      </c>
      <c r="X493" s="18"/>
      <c r="Y493" s="18"/>
      <c r="Z493" s="18"/>
      <c r="AA493" s="18"/>
      <c r="AB493" s="18">
        <v>0</v>
      </c>
    </row>
    <row r="494" spans="18:28" x14ac:dyDescent="0.35">
      <c r="R494" s="36" t="s">
        <v>994</v>
      </c>
      <c r="S494" s="36"/>
      <c r="T494" s="36"/>
      <c r="U494" s="36"/>
      <c r="V494" s="36"/>
      <c r="W494" s="37">
        <v>0</v>
      </c>
      <c r="X494" s="37"/>
      <c r="Y494" s="37"/>
      <c r="Z494" s="37"/>
      <c r="AA494" s="37"/>
      <c r="AB494" s="37">
        <v>0</v>
      </c>
    </row>
    <row r="495" spans="18:28" x14ac:dyDescent="0.35">
      <c r="R495" t="s">
        <v>1053</v>
      </c>
      <c r="S495">
        <v>2022</v>
      </c>
      <c r="T495">
        <v>8</v>
      </c>
      <c r="U495" s="58">
        <v>44788</v>
      </c>
      <c r="V495" t="s">
        <v>909</v>
      </c>
      <c r="W495" s="18">
        <v>0</v>
      </c>
      <c r="X495" s="18"/>
      <c r="Y495" s="18"/>
      <c r="Z495" s="18"/>
      <c r="AA495" s="18"/>
      <c r="AB495" s="18">
        <v>0</v>
      </c>
    </row>
    <row r="496" spans="18:28" x14ac:dyDescent="0.35">
      <c r="R496" s="36" t="s">
        <v>1054</v>
      </c>
      <c r="S496" s="36"/>
      <c r="T496" s="36"/>
      <c r="U496" s="36"/>
      <c r="V496" s="36"/>
      <c r="W496" s="37">
        <v>0</v>
      </c>
      <c r="X496" s="37"/>
      <c r="Y496" s="37"/>
      <c r="Z496" s="37"/>
      <c r="AA496" s="37"/>
      <c r="AB496" s="37">
        <v>0</v>
      </c>
    </row>
    <row r="497" spans="18:28" x14ac:dyDescent="0.35">
      <c r="R497" t="s">
        <v>1060</v>
      </c>
      <c r="S497">
        <v>2022</v>
      </c>
      <c r="T497">
        <v>11</v>
      </c>
      <c r="U497" s="58">
        <v>44870</v>
      </c>
      <c r="V497" t="s">
        <v>1062</v>
      </c>
      <c r="W497" s="18">
        <v>0</v>
      </c>
      <c r="X497" s="18"/>
      <c r="Y497" s="18"/>
      <c r="Z497" s="18"/>
      <c r="AA497" s="18"/>
      <c r="AB497" s="18">
        <v>0</v>
      </c>
    </row>
    <row r="498" spans="18:28" x14ac:dyDescent="0.35">
      <c r="U498" t="s">
        <v>1079</v>
      </c>
      <c r="V498" t="s">
        <v>1080</v>
      </c>
      <c r="W498" s="18">
        <v>0</v>
      </c>
      <c r="X498" s="18"/>
      <c r="Y498" s="18"/>
      <c r="Z498" s="18"/>
      <c r="AA498" s="18"/>
      <c r="AB498" s="18">
        <v>0</v>
      </c>
    </row>
    <row r="499" spans="18:28" x14ac:dyDescent="0.35">
      <c r="T499">
        <v>12</v>
      </c>
      <c r="U499" s="58">
        <v>44896</v>
      </c>
      <c r="V499" t="s">
        <v>1115</v>
      </c>
      <c r="W499" s="18">
        <v>0</v>
      </c>
      <c r="X499" s="18"/>
      <c r="Y499" s="18"/>
      <c r="Z499" s="18"/>
      <c r="AA499" s="18"/>
      <c r="AB499" s="18">
        <v>0</v>
      </c>
    </row>
    <row r="500" spans="18:28" x14ac:dyDescent="0.35">
      <c r="R500" s="36" t="s">
        <v>1097</v>
      </c>
      <c r="S500" s="36"/>
      <c r="T500" s="36"/>
      <c r="U500" s="36"/>
      <c r="V500" s="36"/>
      <c r="W500" s="37">
        <v>0</v>
      </c>
      <c r="X500" s="37"/>
      <c r="Y500" s="37"/>
      <c r="Z500" s="37"/>
      <c r="AA500" s="37"/>
      <c r="AB500" s="37">
        <v>0</v>
      </c>
    </row>
    <row r="501" spans="18:28" x14ac:dyDescent="0.35">
      <c r="R501" t="s">
        <v>1066</v>
      </c>
      <c r="S501">
        <v>2022</v>
      </c>
      <c r="T501">
        <v>11</v>
      </c>
      <c r="U501" s="58">
        <v>44873</v>
      </c>
      <c r="V501" t="s">
        <v>1071</v>
      </c>
      <c r="W501" s="18">
        <v>0</v>
      </c>
      <c r="X501" s="18"/>
      <c r="Y501" s="18"/>
      <c r="Z501" s="18"/>
      <c r="AA501" s="18"/>
      <c r="AB501" s="18">
        <v>0</v>
      </c>
    </row>
    <row r="502" spans="18:28" x14ac:dyDescent="0.35">
      <c r="R502" s="36" t="s">
        <v>1098</v>
      </c>
      <c r="S502" s="36"/>
      <c r="T502" s="36"/>
      <c r="U502" s="36"/>
      <c r="V502" s="36"/>
      <c r="W502" s="37">
        <v>0</v>
      </c>
      <c r="X502" s="37"/>
      <c r="Y502" s="37"/>
      <c r="Z502" s="37"/>
      <c r="AA502" s="37"/>
      <c r="AB502" s="37">
        <v>0</v>
      </c>
    </row>
    <row r="503" spans="18:28" x14ac:dyDescent="0.35">
      <c r="R503" t="s">
        <v>1110</v>
      </c>
      <c r="S503">
        <v>2022</v>
      </c>
      <c r="T503">
        <v>11</v>
      </c>
      <c r="U503" s="58">
        <v>44895</v>
      </c>
      <c r="V503" t="s">
        <v>1105</v>
      </c>
      <c r="W503" s="18">
        <v>0</v>
      </c>
      <c r="X503" s="18"/>
      <c r="Y503" s="18"/>
      <c r="Z503" s="18"/>
      <c r="AA503" s="18"/>
      <c r="AB503" s="18">
        <v>0</v>
      </c>
    </row>
    <row r="504" spans="18:28" x14ac:dyDescent="0.35">
      <c r="R504" s="36" t="s">
        <v>1113</v>
      </c>
      <c r="S504" s="36"/>
      <c r="T504" s="36"/>
      <c r="U504" s="36"/>
      <c r="V504" s="36"/>
      <c r="W504" s="37">
        <v>0</v>
      </c>
      <c r="X504" s="37"/>
      <c r="Y504" s="37"/>
      <c r="Z504" s="37"/>
      <c r="AA504" s="37"/>
      <c r="AB504" s="37">
        <v>0</v>
      </c>
    </row>
    <row r="505" spans="18:28" x14ac:dyDescent="0.35">
      <c r="R505" t="s">
        <v>1109</v>
      </c>
      <c r="S505">
        <v>2022</v>
      </c>
      <c r="T505">
        <v>11</v>
      </c>
      <c r="U505" s="58">
        <v>44895</v>
      </c>
      <c r="V505" t="s">
        <v>1106</v>
      </c>
      <c r="W505" s="18">
        <v>0</v>
      </c>
      <c r="X505" s="18"/>
      <c r="Y505" s="18"/>
      <c r="Z505" s="18"/>
      <c r="AA505" s="18"/>
      <c r="AB505" s="18">
        <v>0</v>
      </c>
    </row>
    <row r="506" spans="18:28" x14ac:dyDescent="0.35">
      <c r="R506" s="36" t="s">
        <v>1114</v>
      </c>
      <c r="S506" s="36"/>
      <c r="T506" s="36"/>
      <c r="U506" s="36"/>
      <c r="V506" s="36"/>
      <c r="W506" s="37">
        <v>0</v>
      </c>
      <c r="X506" s="37"/>
      <c r="Y506" s="37"/>
      <c r="Z506" s="37"/>
      <c r="AA506" s="37"/>
      <c r="AB506" s="37">
        <v>0</v>
      </c>
    </row>
    <row r="507" spans="18:28" x14ac:dyDescent="0.35">
      <c r="R507" t="s">
        <v>1205</v>
      </c>
      <c r="S507">
        <v>2023</v>
      </c>
      <c r="T507">
        <v>1</v>
      </c>
      <c r="U507" s="58">
        <v>44953</v>
      </c>
      <c r="V507" t="s">
        <v>1212</v>
      </c>
      <c r="W507" s="18">
        <v>0</v>
      </c>
      <c r="X507" s="18"/>
      <c r="Y507" s="18"/>
      <c r="Z507" s="18"/>
      <c r="AA507" s="18"/>
      <c r="AB507" s="18">
        <v>0</v>
      </c>
    </row>
    <row r="508" spans="18:28" x14ac:dyDescent="0.35">
      <c r="T508">
        <v>2</v>
      </c>
      <c r="U508" s="58">
        <v>44958</v>
      </c>
      <c r="V508" t="s">
        <v>1243</v>
      </c>
      <c r="W508" s="18">
        <v>0</v>
      </c>
      <c r="X508" s="18"/>
      <c r="Y508" s="18"/>
      <c r="Z508" s="18"/>
      <c r="AA508" s="18"/>
      <c r="AB508" s="18">
        <v>0</v>
      </c>
    </row>
    <row r="509" spans="18:28" x14ac:dyDescent="0.35">
      <c r="U509" t="s">
        <v>1249</v>
      </c>
      <c r="V509" t="s">
        <v>1253</v>
      </c>
      <c r="W509" s="18">
        <v>0</v>
      </c>
      <c r="X509" s="18"/>
      <c r="Y509" s="18"/>
      <c r="Z509" s="18"/>
      <c r="AA509" s="18"/>
      <c r="AB509" s="18">
        <v>0</v>
      </c>
    </row>
    <row r="510" spans="18:28" x14ac:dyDescent="0.35">
      <c r="T510">
        <v>3</v>
      </c>
      <c r="U510" t="s">
        <v>1360</v>
      </c>
      <c r="V510" t="s">
        <v>1363</v>
      </c>
      <c r="W510" s="18">
        <v>0</v>
      </c>
      <c r="X510" s="18"/>
      <c r="Y510" s="18"/>
      <c r="Z510" s="18"/>
      <c r="AA510" s="18"/>
      <c r="AB510" s="18">
        <v>0</v>
      </c>
    </row>
    <row r="511" spans="18:28" x14ac:dyDescent="0.35">
      <c r="U511" t="s">
        <v>1365</v>
      </c>
      <c r="V511" t="s">
        <v>1364</v>
      </c>
      <c r="W511" s="18">
        <v>0</v>
      </c>
      <c r="X511" s="18"/>
      <c r="Y511" s="18"/>
      <c r="Z511" s="18"/>
      <c r="AA511" s="18"/>
      <c r="AB511" s="18">
        <v>0</v>
      </c>
    </row>
    <row r="512" spans="18:28" x14ac:dyDescent="0.35">
      <c r="U512" t="s">
        <v>1372</v>
      </c>
      <c r="V512" t="s">
        <v>1373</v>
      </c>
      <c r="W512" s="18">
        <v>0</v>
      </c>
      <c r="X512" s="18"/>
      <c r="Y512" s="18"/>
      <c r="Z512" s="18"/>
      <c r="AA512" s="18"/>
      <c r="AB512" s="18">
        <v>0</v>
      </c>
    </row>
    <row r="513" spans="18:28" x14ac:dyDescent="0.35">
      <c r="V513" t="s">
        <v>1374</v>
      </c>
      <c r="W513" s="18">
        <v>0</v>
      </c>
      <c r="X513" s="18"/>
      <c r="Y513" s="18"/>
      <c r="Z513" s="18"/>
      <c r="AA513" s="18"/>
      <c r="AB513" s="18">
        <v>0</v>
      </c>
    </row>
    <row r="514" spans="18:28" x14ac:dyDescent="0.35">
      <c r="R514" s="36" t="s">
        <v>1241</v>
      </c>
      <c r="S514" s="36"/>
      <c r="T514" s="36"/>
      <c r="U514" s="36"/>
      <c r="V514" s="36"/>
      <c r="W514" s="37">
        <v>0</v>
      </c>
      <c r="X514" s="37"/>
      <c r="Y514" s="37"/>
      <c r="Z514" s="37"/>
      <c r="AA514" s="37"/>
      <c r="AB514" s="37">
        <v>0</v>
      </c>
    </row>
    <row r="515" spans="18:28" x14ac:dyDescent="0.35">
      <c r="R515" t="s">
        <v>1266</v>
      </c>
      <c r="S515">
        <v>2023</v>
      </c>
      <c r="T515">
        <v>2</v>
      </c>
      <c r="U515" s="58">
        <v>44972</v>
      </c>
      <c r="V515" t="s">
        <v>1271</v>
      </c>
      <c r="W515" s="18">
        <v>0</v>
      </c>
      <c r="X515" s="18"/>
      <c r="Y515" s="18"/>
      <c r="Z515" s="18"/>
      <c r="AA515" s="18"/>
      <c r="AB515" s="18">
        <v>0</v>
      </c>
    </row>
    <row r="516" spans="18:28" x14ac:dyDescent="0.35">
      <c r="R516" s="36" t="s">
        <v>1402</v>
      </c>
      <c r="S516" s="36"/>
      <c r="T516" s="36"/>
      <c r="U516" s="36"/>
      <c r="V516" s="36"/>
      <c r="W516" s="37">
        <v>0</v>
      </c>
      <c r="X516" s="37"/>
      <c r="Y516" s="37"/>
      <c r="Z516" s="37"/>
      <c r="AA516" s="37"/>
      <c r="AB516" s="37">
        <v>0</v>
      </c>
    </row>
    <row r="517" spans="18:28" x14ac:dyDescent="0.35">
      <c r="R517" t="s">
        <v>1314</v>
      </c>
      <c r="S517">
        <v>2023</v>
      </c>
      <c r="T517">
        <v>3</v>
      </c>
      <c r="U517" t="s">
        <v>1313</v>
      </c>
      <c r="V517" t="s">
        <v>1316</v>
      </c>
      <c r="W517" s="18">
        <v>0</v>
      </c>
      <c r="X517" s="18"/>
      <c r="Y517" s="18"/>
      <c r="Z517" s="18"/>
      <c r="AA517" s="18"/>
      <c r="AB517" s="18">
        <v>0</v>
      </c>
    </row>
    <row r="518" spans="18:28" x14ac:dyDescent="0.35">
      <c r="U518" t="s">
        <v>1327</v>
      </c>
      <c r="V518" t="s">
        <v>1323</v>
      </c>
      <c r="W518" s="18">
        <v>0</v>
      </c>
      <c r="X518" s="18"/>
      <c r="Y518" s="18"/>
      <c r="Z518" s="18"/>
      <c r="AA518" s="18"/>
      <c r="AB518" s="18">
        <v>0</v>
      </c>
    </row>
    <row r="519" spans="18:28" x14ac:dyDescent="0.35">
      <c r="R519" s="36" t="s">
        <v>1403</v>
      </c>
      <c r="S519" s="36"/>
      <c r="T519" s="36"/>
      <c r="U519" s="36"/>
      <c r="V519" s="36"/>
      <c r="W519" s="37">
        <v>0</v>
      </c>
      <c r="X519" s="37"/>
      <c r="Y519" s="37"/>
      <c r="Z519" s="37"/>
      <c r="AA519" s="37"/>
      <c r="AB519" s="37">
        <v>0</v>
      </c>
    </row>
    <row r="520" spans="18:28" x14ac:dyDescent="0.35">
      <c r="R520" t="s">
        <v>1319</v>
      </c>
      <c r="S520">
        <v>2023</v>
      </c>
      <c r="T520">
        <v>3</v>
      </c>
      <c r="U520" t="s">
        <v>1318</v>
      </c>
      <c r="V520" t="s">
        <v>1322</v>
      </c>
      <c r="W520" s="18">
        <v>0</v>
      </c>
      <c r="X520" s="18"/>
      <c r="Y520" s="18"/>
      <c r="Z520" s="18"/>
      <c r="AA520" s="18"/>
      <c r="AB520" s="18">
        <v>0</v>
      </c>
    </row>
    <row r="521" spans="18:28" x14ac:dyDescent="0.35">
      <c r="U521" t="s">
        <v>1355</v>
      </c>
      <c r="V521" t="s">
        <v>1354</v>
      </c>
      <c r="W521" s="18">
        <v>0</v>
      </c>
      <c r="X521" s="18"/>
      <c r="Y521" s="18"/>
      <c r="Z521" s="18"/>
      <c r="AA521" s="18"/>
      <c r="AB521" s="18">
        <v>0</v>
      </c>
    </row>
    <row r="522" spans="18:28" x14ac:dyDescent="0.35">
      <c r="U522" t="s">
        <v>1372</v>
      </c>
      <c r="V522" t="s">
        <v>1371</v>
      </c>
      <c r="W522" s="18">
        <v>6644.1</v>
      </c>
      <c r="X522" s="18"/>
      <c r="Y522" s="18"/>
      <c r="Z522" s="18"/>
      <c r="AA522" s="18"/>
      <c r="AB522" s="18">
        <v>6644.1</v>
      </c>
    </row>
    <row r="523" spans="18:28" x14ac:dyDescent="0.35">
      <c r="R523" s="36" t="s">
        <v>1404</v>
      </c>
      <c r="S523" s="36"/>
      <c r="T523" s="36"/>
      <c r="U523" s="36"/>
      <c r="V523" s="36"/>
      <c r="W523" s="37">
        <v>6644.1</v>
      </c>
      <c r="X523" s="37"/>
      <c r="Y523" s="37"/>
      <c r="Z523" s="37"/>
      <c r="AA523" s="37"/>
      <c r="AB523" s="37">
        <v>6644.1</v>
      </c>
    </row>
    <row r="524" spans="18:28" x14ac:dyDescent="0.35">
      <c r="R524" t="s">
        <v>135</v>
      </c>
      <c r="W524" s="18">
        <v>541924.69999999995</v>
      </c>
      <c r="X524" s="18">
        <v>0</v>
      </c>
      <c r="Y524" s="18">
        <v>10248.799999999999</v>
      </c>
      <c r="Z524" s="18">
        <v>0</v>
      </c>
      <c r="AA524" s="18">
        <v>54660.6</v>
      </c>
      <c r="AB524" s="18">
        <v>606834.09999999986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542"/>
  <sheetViews>
    <sheetView tabSelected="1" topLeftCell="A1514" zoomScale="70" zoomScaleNormal="70" workbookViewId="0">
      <selection activeCell="O1542" sqref="O1542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8" style="5" customWidth="1"/>
    <col min="5" max="5" width="11.36328125" style="5" customWidth="1"/>
    <col min="6" max="6" width="18.7265625" style="1" customWidth="1"/>
    <col min="7" max="7" width="28.26953125" style="11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1161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1162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1162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1162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1162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1162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1162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1162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1163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1164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1164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1164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1164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1164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1164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1164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1164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1164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1164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1164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1164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1164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1164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1164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1164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1164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1164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1165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1166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1166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1167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1168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1168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1168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1169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1170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1170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1170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1170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1171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1156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1172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1172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1172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1172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1172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1172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1172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1172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1172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1172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1172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1172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1172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1172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1172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1172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1173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1174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1174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1174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1174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1174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5" t="s">
        <v>5</v>
      </c>
      <c r="S921" s="1" t="s">
        <v>1237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5" t="s">
        <v>5</v>
      </c>
      <c r="S922" s="1" t="s">
        <v>1217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5" t="s">
        <v>5</v>
      </c>
      <c r="S923" s="1" t="s">
        <v>1217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5" t="s">
        <v>5</v>
      </c>
      <c r="S924" s="1" t="s">
        <v>1217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O943" s="6">
        <f t="shared" ref="O943:O946" si="197">-N943</f>
        <v>-2068</v>
      </c>
      <c r="P943" s="6">
        <f t="shared" si="182"/>
        <v>0</v>
      </c>
      <c r="Q943" s="7">
        <f t="shared" si="179"/>
        <v>1689149.7500000005</v>
      </c>
      <c r="R943" s="5" t="s">
        <v>5</v>
      </c>
      <c r="S943" s="1" t="s">
        <v>1217</v>
      </c>
    </row>
    <row r="944" spans="1:19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O944" s="6">
        <f t="shared" si="197"/>
        <v>-2175.6000000000004</v>
      </c>
      <c r="P944" s="6">
        <f t="shared" si="182"/>
        <v>0</v>
      </c>
      <c r="Q944" s="7">
        <f t="shared" si="179"/>
        <v>1691325.3500000006</v>
      </c>
      <c r="R944" s="5" t="s">
        <v>5</v>
      </c>
      <c r="S944" s="1" t="s">
        <v>1217</v>
      </c>
    </row>
    <row r="945" spans="1:19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O945" s="6">
        <f t="shared" si="197"/>
        <v>-900</v>
      </c>
      <c r="P945" s="6">
        <f t="shared" si="182"/>
        <v>0</v>
      </c>
      <c r="Q945" s="7">
        <f t="shared" si="179"/>
        <v>1692225.3500000006</v>
      </c>
      <c r="R945" s="5" t="s">
        <v>5</v>
      </c>
      <c r="S945" s="1" t="s">
        <v>1217</v>
      </c>
    </row>
    <row r="946" spans="1:19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O946" s="6">
        <f t="shared" si="197"/>
        <v>-125</v>
      </c>
      <c r="P946" s="6">
        <f t="shared" si="182"/>
        <v>0</v>
      </c>
      <c r="Q946" s="7">
        <f t="shared" si="179"/>
        <v>1692350.3500000006</v>
      </c>
      <c r="R946" s="5" t="s">
        <v>5</v>
      </c>
      <c r="S946" s="1" t="s">
        <v>1217</v>
      </c>
    </row>
    <row r="947" spans="1:19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8">A947+J947</f>
        <v>44779</v>
      </c>
      <c r="L947" s="5">
        <f t="shared" ref="L947:L959" si="199">MONTH(K947)</f>
        <v>8</v>
      </c>
      <c r="M947" s="5">
        <f t="shared" ref="M947:M959" si="200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8"/>
        <v>44782</v>
      </c>
      <c r="L948" s="5">
        <f t="shared" si="199"/>
        <v>8</v>
      </c>
      <c r="M948" s="5">
        <f t="shared" si="200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8"/>
        <v>44785</v>
      </c>
      <c r="L949" s="5">
        <f t="shared" si="199"/>
        <v>8</v>
      </c>
      <c r="M949" s="5">
        <f t="shared" si="200"/>
        <v>2022</v>
      </c>
      <c r="N949" s="6">
        <v>2068</v>
      </c>
      <c r="O949" s="6">
        <f t="shared" ref="O949:O953" si="201">-N949</f>
        <v>-2068</v>
      </c>
      <c r="P949" s="6">
        <f t="shared" si="182"/>
        <v>0</v>
      </c>
      <c r="Q949" s="7">
        <f t="shared" si="179"/>
        <v>1697350.3500000006</v>
      </c>
      <c r="R949" s="5" t="s">
        <v>5</v>
      </c>
      <c r="S949" s="1" t="s">
        <v>1217</v>
      </c>
    </row>
    <row r="950" spans="1:19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8"/>
        <v>44785</v>
      </c>
      <c r="L950" s="5">
        <f t="shared" si="199"/>
        <v>8</v>
      </c>
      <c r="M950" s="5">
        <f t="shared" si="200"/>
        <v>2022</v>
      </c>
      <c r="N950" s="6">
        <v>882</v>
      </c>
      <c r="O950" s="6">
        <f t="shared" si="201"/>
        <v>-882</v>
      </c>
      <c r="P950" s="6">
        <f t="shared" si="182"/>
        <v>0</v>
      </c>
      <c r="Q950" s="7">
        <f t="shared" si="179"/>
        <v>1698232.3500000006</v>
      </c>
      <c r="R950" s="5" t="s">
        <v>5</v>
      </c>
      <c r="S950" s="1" t="s">
        <v>1217</v>
      </c>
    </row>
    <row r="951" spans="1:19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8"/>
        <v>44785</v>
      </c>
      <c r="L951" s="5">
        <f t="shared" si="199"/>
        <v>8</v>
      </c>
      <c r="M951" s="5">
        <f t="shared" si="200"/>
        <v>2022</v>
      </c>
      <c r="N951" s="6">
        <v>300</v>
      </c>
      <c r="O951" s="6">
        <f t="shared" si="201"/>
        <v>-300</v>
      </c>
      <c r="P951" s="6">
        <f t="shared" si="182"/>
        <v>0</v>
      </c>
      <c r="Q951" s="7">
        <f t="shared" si="179"/>
        <v>1698532.3500000006</v>
      </c>
      <c r="R951" s="5" t="s">
        <v>5</v>
      </c>
      <c r="S951" s="1" t="s">
        <v>1217</v>
      </c>
    </row>
    <row r="952" spans="1:19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8"/>
        <v>44785</v>
      </c>
      <c r="L952" s="5">
        <f t="shared" si="199"/>
        <v>8</v>
      </c>
      <c r="M952" s="5">
        <f t="shared" si="200"/>
        <v>2022</v>
      </c>
      <c r="N952" s="6">
        <v>62.5</v>
      </c>
      <c r="O952" s="6">
        <f t="shared" si="201"/>
        <v>-62.5</v>
      </c>
      <c r="P952" s="6">
        <f t="shared" si="182"/>
        <v>0</v>
      </c>
      <c r="Q952" s="7">
        <f t="shared" si="179"/>
        <v>1698594.8500000006</v>
      </c>
      <c r="R952" s="5" t="s">
        <v>5</v>
      </c>
      <c r="S952" s="1" t="s">
        <v>1217</v>
      </c>
    </row>
    <row r="953" spans="1:19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8"/>
        <v>44785</v>
      </c>
      <c r="L953" s="5">
        <f t="shared" si="199"/>
        <v>8</v>
      </c>
      <c r="M953" s="5">
        <f t="shared" si="200"/>
        <v>2022</v>
      </c>
      <c r="N953" s="6">
        <v>1000</v>
      </c>
      <c r="O953" s="6">
        <f t="shared" si="201"/>
        <v>-1000</v>
      </c>
      <c r="P953" s="6">
        <f t="shared" si="182"/>
        <v>0</v>
      </c>
      <c r="Q953" s="7">
        <f t="shared" si="179"/>
        <v>1699594.8500000006</v>
      </c>
      <c r="R953" s="5" t="s">
        <v>5</v>
      </c>
      <c r="S953" s="1" t="s">
        <v>1217</v>
      </c>
    </row>
    <row r="954" spans="1:19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8"/>
        <v>44788</v>
      </c>
      <c r="L954" s="5">
        <f t="shared" si="199"/>
        <v>8</v>
      </c>
      <c r="M954" s="5">
        <f t="shared" si="200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8"/>
        <v>44908</v>
      </c>
      <c r="L955" s="5">
        <f t="shared" si="199"/>
        <v>12</v>
      </c>
      <c r="M955" s="5">
        <f t="shared" si="200"/>
        <v>2022</v>
      </c>
      <c r="N955" s="6">
        <v>9570</v>
      </c>
      <c r="O955" s="6">
        <f t="shared" ref="O955:O960" si="202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8"/>
        <v>44908</v>
      </c>
      <c r="L956" s="5">
        <f t="shared" si="199"/>
        <v>12</v>
      </c>
      <c r="M956" s="5">
        <f t="shared" si="200"/>
        <v>2022</v>
      </c>
      <c r="N956" s="6">
        <v>1957.5</v>
      </c>
      <c r="O956" s="6">
        <f t="shared" si="202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x14ac:dyDescent="0.35">
      <c r="A957" s="4">
        <v>44788</v>
      </c>
      <c r="B957" s="5">
        <f t="shared" ref="B957:B960" si="203">MONTH(A957)</f>
        <v>8</v>
      </c>
      <c r="C957" s="5">
        <f t="shared" ref="C957:C960" si="204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8"/>
        <v>44908</v>
      </c>
      <c r="L957" s="5">
        <f t="shared" si="199"/>
        <v>12</v>
      </c>
      <c r="M957" s="5">
        <f t="shared" si="200"/>
        <v>2022</v>
      </c>
      <c r="N957" s="6">
        <v>2358.4</v>
      </c>
      <c r="O957" s="6">
        <f t="shared" si="202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x14ac:dyDescent="0.35">
      <c r="A958" s="4">
        <v>44788</v>
      </c>
      <c r="B958" s="5">
        <f t="shared" si="203"/>
        <v>8</v>
      </c>
      <c r="C958" s="5">
        <f t="shared" si="204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8"/>
        <v>44908</v>
      </c>
      <c r="L958" s="5">
        <f t="shared" si="199"/>
        <v>12</v>
      </c>
      <c r="M958" s="5">
        <f t="shared" si="200"/>
        <v>2022</v>
      </c>
      <c r="N958" s="6">
        <v>1900.8</v>
      </c>
      <c r="O958" s="6">
        <f t="shared" si="202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x14ac:dyDescent="0.35">
      <c r="A959" s="4">
        <v>44788</v>
      </c>
      <c r="B959" s="5">
        <f t="shared" si="203"/>
        <v>8</v>
      </c>
      <c r="C959" s="5">
        <f t="shared" si="204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8"/>
        <v>44908</v>
      </c>
      <c r="L959" s="5">
        <f t="shared" si="199"/>
        <v>12</v>
      </c>
      <c r="M959" s="5">
        <f t="shared" si="200"/>
        <v>2022</v>
      </c>
      <c r="N959" s="6">
        <v>360</v>
      </c>
      <c r="O959" s="6">
        <f t="shared" si="202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x14ac:dyDescent="0.35">
      <c r="A960" s="4">
        <v>44788</v>
      </c>
      <c r="B960" s="5">
        <f t="shared" si="203"/>
        <v>8</v>
      </c>
      <c r="C960" s="5">
        <f t="shared" si="204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8"/>
        <v>44908</v>
      </c>
      <c r="L960" s="5">
        <f t="shared" ref="L960" si="205">MONTH(K960)</f>
        <v>12</v>
      </c>
      <c r="M960" s="5">
        <f t="shared" ref="M960" si="206">YEAR(K960)</f>
        <v>2022</v>
      </c>
      <c r="N960" s="6">
        <v>390</v>
      </c>
      <c r="O960" s="6">
        <f t="shared" si="202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x14ac:dyDescent="0.35">
      <c r="A961" s="4">
        <v>44788</v>
      </c>
      <c r="B961" s="5">
        <f t="shared" ref="B961:B971" si="207">MONTH(A961)</f>
        <v>8</v>
      </c>
      <c r="C961" s="5">
        <f t="shared" ref="C961:C971" si="208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9">A961+J961</f>
        <v>44833</v>
      </c>
      <c r="L961" s="5">
        <f t="shared" ref="L961:L965" si="210">MONTH(K961)</f>
        <v>9</v>
      </c>
      <c r="M961" s="5">
        <f t="shared" ref="M961:M965" si="211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x14ac:dyDescent="0.35">
      <c r="A962" s="4">
        <v>44788</v>
      </c>
      <c r="B962" s="5">
        <f t="shared" si="207"/>
        <v>8</v>
      </c>
      <c r="C962" s="5">
        <f t="shared" si="208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9"/>
        <v>44833</v>
      </c>
      <c r="L962" s="5">
        <f t="shared" si="210"/>
        <v>9</v>
      </c>
      <c r="M962" s="5">
        <f t="shared" si="211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x14ac:dyDescent="0.35">
      <c r="A963" s="4">
        <v>44788</v>
      </c>
      <c r="B963" s="5">
        <f t="shared" si="207"/>
        <v>8</v>
      </c>
      <c r="C963" s="5">
        <f t="shared" si="208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9"/>
        <v>44833</v>
      </c>
      <c r="L963" s="5">
        <f t="shared" si="210"/>
        <v>9</v>
      </c>
      <c r="M963" s="5">
        <f t="shared" si="211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2">SUM(Q962+N963)</f>
        <v>1723292.5500000005</v>
      </c>
      <c r="R963" s="5" t="s">
        <v>91</v>
      </c>
      <c r="S963" s="1" t="s">
        <v>1038</v>
      </c>
    </row>
    <row r="964" spans="1:19" x14ac:dyDescent="0.35">
      <c r="A964" s="4">
        <v>44788</v>
      </c>
      <c r="B964" s="5">
        <f t="shared" si="207"/>
        <v>8</v>
      </c>
      <c r="C964" s="5">
        <f t="shared" si="208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9"/>
        <v>44833</v>
      </c>
      <c r="L964" s="5">
        <f t="shared" si="210"/>
        <v>9</v>
      </c>
      <c r="M964" s="5">
        <f t="shared" si="211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2"/>
        <v>1723337.5500000005</v>
      </c>
      <c r="R964" s="5" t="s">
        <v>91</v>
      </c>
      <c r="S964" s="1" t="s">
        <v>1038</v>
      </c>
    </row>
    <row r="965" spans="1:19" x14ac:dyDescent="0.35">
      <c r="A965" s="4">
        <v>44788</v>
      </c>
      <c r="B965" s="5">
        <f t="shared" si="207"/>
        <v>8</v>
      </c>
      <c r="C965" s="5">
        <f t="shared" si="208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9"/>
        <v>44833</v>
      </c>
      <c r="L965" s="5">
        <f t="shared" si="210"/>
        <v>9</v>
      </c>
      <c r="M965" s="5">
        <f t="shared" si="211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2"/>
        <v>1723652.5500000005</v>
      </c>
      <c r="R965" s="5" t="s">
        <v>91</v>
      </c>
      <c r="S965" s="1" t="s">
        <v>1038</v>
      </c>
    </row>
    <row r="966" spans="1:19" x14ac:dyDescent="0.35">
      <c r="A966" s="4">
        <v>44789</v>
      </c>
      <c r="B966" s="5">
        <f t="shared" si="207"/>
        <v>8</v>
      </c>
      <c r="C966" s="5">
        <f t="shared" si="208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3">A966+J966</f>
        <v>44789</v>
      </c>
      <c r="L966" s="5">
        <f t="shared" ref="L966:L969" si="214">MONTH(K966)</f>
        <v>8</v>
      </c>
      <c r="M966" s="5">
        <f t="shared" ref="M966:M969" si="215">YEAR(K966)</f>
        <v>2022</v>
      </c>
      <c r="N966" s="6">
        <v>2002</v>
      </c>
      <c r="O966" s="6">
        <f t="shared" ref="O966:O977" si="216">-N966</f>
        <v>-2002</v>
      </c>
      <c r="P966" s="6">
        <f t="shared" si="182"/>
        <v>0</v>
      </c>
      <c r="Q966" s="7">
        <f t="shared" si="212"/>
        <v>1725654.5500000005</v>
      </c>
      <c r="R966" s="5" t="s">
        <v>5</v>
      </c>
      <c r="S966" s="1" t="s">
        <v>1034</v>
      </c>
    </row>
    <row r="967" spans="1:19" x14ac:dyDescent="0.35">
      <c r="A967" s="4">
        <v>44789</v>
      </c>
      <c r="B967" s="5">
        <f t="shared" si="207"/>
        <v>8</v>
      </c>
      <c r="C967" s="5">
        <f t="shared" si="208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3"/>
        <v>44789</v>
      </c>
      <c r="L967" s="5">
        <f t="shared" si="214"/>
        <v>8</v>
      </c>
      <c r="M967" s="5">
        <f t="shared" si="215"/>
        <v>2022</v>
      </c>
      <c r="N967" s="6">
        <v>1054.5</v>
      </c>
      <c r="O967" s="6">
        <f t="shared" si="216"/>
        <v>-1054.5</v>
      </c>
      <c r="P967" s="6">
        <f t="shared" si="182"/>
        <v>0</v>
      </c>
      <c r="Q967" s="7">
        <f t="shared" si="212"/>
        <v>1726709.0500000005</v>
      </c>
      <c r="R967" s="5" t="s">
        <v>5</v>
      </c>
      <c r="S967" s="1" t="s">
        <v>1034</v>
      </c>
    </row>
    <row r="968" spans="1:19" x14ac:dyDescent="0.35">
      <c r="A968" s="4">
        <v>44789</v>
      </c>
      <c r="B968" s="5">
        <f t="shared" si="207"/>
        <v>8</v>
      </c>
      <c r="C968" s="5">
        <f t="shared" si="208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3"/>
        <v>44789</v>
      </c>
      <c r="L968" s="5">
        <f t="shared" si="214"/>
        <v>8</v>
      </c>
      <c r="M968" s="5">
        <f t="shared" si="215"/>
        <v>2022</v>
      </c>
      <c r="N968" s="6">
        <v>90</v>
      </c>
      <c r="O968" s="6">
        <f t="shared" si="216"/>
        <v>-90</v>
      </c>
      <c r="P968" s="6">
        <f t="shared" si="182"/>
        <v>0</v>
      </c>
      <c r="Q968" s="7">
        <f t="shared" si="212"/>
        <v>1726799.0500000005</v>
      </c>
      <c r="R968" s="5" t="s">
        <v>5</v>
      </c>
      <c r="S968" s="1" t="s">
        <v>1034</v>
      </c>
    </row>
    <row r="969" spans="1:19" x14ac:dyDescent="0.35">
      <c r="A969" s="4">
        <v>44789</v>
      </c>
      <c r="B969" s="5">
        <f t="shared" si="207"/>
        <v>8</v>
      </c>
      <c r="C969" s="5">
        <f t="shared" si="208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3"/>
        <v>44789</v>
      </c>
      <c r="L969" s="5">
        <f t="shared" si="214"/>
        <v>8</v>
      </c>
      <c r="M969" s="5">
        <f t="shared" si="215"/>
        <v>2022</v>
      </c>
      <c r="N969" s="6">
        <v>312.5</v>
      </c>
      <c r="O969" s="6">
        <f t="shared" si="216"/>
        <v>-312.5</v>
      </c>
      <c r="P969" s="6">
        <f t="shared" si="182"/>
        <v>0</v>
      </c>
      <c r="Q969" s="7">
        <f t="shared" si="212"/>
        <v>1727111.5500000005</v>
      </c>
      <c r="R969" s="5" t="s">
        <v>5</v>
      </c>
      <c r="S969" s="1" t="s">
        <v>1034</v>
      </c>
    </row>
    <row r="970" spans="1:19" x14ac:dyDescent="0.35">
      <c r="A970" s="4">
        <v>44796</v>
      </c>
      <c r="B970" s="5">
        <f t="shared" si="207"/>
        <v>8</v>
      </c>
      <c r="C970" s="5">
        <f t="shared" si="208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7">A970+J970</f>
        <v>44796</v>
      </c>
      <c r="L970" s="5">
        <f t="shared" ref="L970:L973" si="218">MONTH(K970)</f>
        <v>8</v>
      </c>
      <c r="M970" s="5">
        <f t="shared" ref="M970:M973" si="219">YEAR(K970)</f>
        <v>2022</v>
      </c>
      <c r="N970" s="6">
        <v>4004</v>
      </c>
      <c r="O970" s="6">
        <f t="shared" si="216"/>
        <v>-4004</v>
      </c>
      <c r="P970" s="6">
        <f t="shared" ref="P970:P977" si="220">SUM(N970+O970)</f>
        <v>0</v>
      </c>
      <c r="Q970" s="7">
        <f t="shared" ref="Q970:Q977" si="221">SUM(Q969+N970)</f>
        <v>1731115.5500000005</v>
      </c>
      <c r="R970" s="5" t="s">
        <v>5</v>
      </c>
      <c r="S970" s="1" t="s">
        <v>1042</v>
      </c>
    </row>
    <row r="971" spans="1:19" x14ac:dyDescent="0.35">
      <c r="A971" s="4">
        <v>44796</v>
      </c>
      <c r="B971" s="5">
        <f t="shared" si="207"/>
        <v>8</v>
      </c>
      <c r="C971" s="5">
        <f t="shared" si="208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7"/>
        <v>44796</v>
      </c>
      <c r="L971" s="5">
        <f t="shared" si="218"/>
        <v>8</v>
      </c>
      <c r="M971" s="5">
        <f t="shared" si="219"/>
        <v>2022</v>
      </c>
      <c r="N971" s="6">
        <v>640</v>
      </c>
      <c r="O971" s="6">
        <f t="shared" si="216"/>
        <v>-640</v>
      </c>
      <c r="P971" s="6">
        <f t="shared" si="220"/>
        <v>0</v>
      </c>
      <c r="Q971" s="7">
        <f t="shared" si="221"/>
        <v>1731755.5500000005</v>
      </c>
      <c r="R971" s="5" t="s">
        <v>5</v>
      </c>
      <c r="S971" s="1" t="s">
        <v>1042</v>
      </c>
    </row>
    <row r="972" spans="1:19" x14ac:dyDescent="0.35">
      <c r="A972" s="4">
        <v>44796</v>
      </c>
      <c r="B972" s="5">
        <f t="shared" ref="B972:B973" si="222">MONTH(A972)</f>
        <v>8</v>
      </c>
      <c r="C972" s="5">
        <f t="shared" ref="C972:C973" si="223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7"/>
        <v>44796</v>
      </c>
      <c r="L972" s="5">
        <f t="shared" si="218"/>
        <v>8</v>
      </c>
      <c r="M972" s="5">
        <f t="shared" si="219"/>
        <v>2022</v>
      </c>
      <c r="N972" s="6">
        <v>180</v>
      </c>
      <c r="O972" s="6">
        <f t="shared" si="216"/>
        <v>-180</v>
      </c>
      <c r="P972" s="6">
        <f t="shared" si="220"/>
        <v>0</v>
      </c>
      <c r="Q972" s="7">
        <f t="shared" si="221"/>
        <v>1731935.5500000005</v>
      </c>
      <c r="R972" s="5" t="s">
        <v>5</v>
      </c>
      <c r="S972" s="1" t="s">
        <v>1042</v>
      </c>
    </row>
    <row r="973" spans="1:19" x14ac:dyDescent="0.35">
      <c r="A973" s="4">
        <v>44796</v>
      </c>
      <c r="B973" s="5">
        <f t="shared" si="222"/>
        <v>8</v>
      </c>
      <c r="C973" s="5">
        <f t="shared" si="223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7"/>
        <v>44796</v>
      </c>
      <c r="L973" s="5">
        <f t="shared" si="218"/>
        <v>8</v>
      </c>
      <c r="M973" s="5">
        <f t="shared" si="219"/>
        <v>2022</v>
      </c>
      <c r="N973" s="6">
        <v>1016</v>
      </c>
      <c r="O973" s="6">
        <f t="shared" si="216"/>
        <v>-1016</v>
      </c>
      <c r="P973" s="6">
        <f t="shared" si="220"/>
        <v>0</v>
      </c>
      <c r="Q973" s="7">
        <f t="shared" si="221"/>
        <v>1732951.5500000005</v>
      </c>
      <c r="R973" s="5" t="s">
        <v>5</v>
      </c>
      <c r="S973" s="1" t="s">
        <v>1042</v>
      </c>
    </row>
    <row r="974" spans="1:19" x14ac:dyDescent="0.35">
      <c r="A974" s="4">
        <v>44796</v>
      </c>
      <c r="B974" s="5">
        <f t="shared" ref="B974:B977" si="224">MONTH(A974)</f>
        <v>8</v>
      </c>
      <c r="C974" s="5">
        <f t="shared" ref="C974:C977" si="225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6">A974+J974</f>
        <v>44796</v>
      </c>
      <c r="L974" s="5">
        <f t="shared" ref="L974:L977" si="227">MONTH(K974)</f>
        <v>8</v>
      </c>
      <c r="M974" s="5">
        <f t="shared" ref="M974:M977" si="228">YEAR(K974)</f>
        <v>2022</v>
      </c>
      <c r="N974" s="6">
        <v>4092</v>
      </c>
      <c r="O974" s="6">
        <f t="shared" si="216"/>
        <v>-4092</v>
      </c>
      <c r="P974" s="6">
        <f t="shared" si="220"/>
        <v>0</v>
      </c>
      <c r="Q974" s="7">
        <f t="shared" si="221"/>
        <v>1737043.5500000005</v>
      </c>
      <c r="R974" s="5" t="s">
        <v>5</v>
      </c>
      <c r="S974" s="1" t="s">
        <v>1217</v>
      </c>
    </row>
    <row r="975" spans="1:19" x14ac:dyDescent="0.35">
      <c r="A975" s="4">
        <v>44796</v>
      </c>
      <c r="B975" s="5">
        <f t="shared" si="224"/>
        <v>8</v>
      </c>
      <c r="C975" s="5">
        <f t="shared" si="225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6"/>
        <v>44796</v>
      </c>
      <c r="L975" s="5">
        <f t="shared" si="227"/>
        <v>8</v>
      </c>
      <c r="M975" s="5">
        <f t="shared" si="228"/>
        <v>2022</v>
      </c>
      <c r="N975" s="6">
        <v>1757.5</v>
      </c>
      <c r="O975" s="6">
        <f t="shared" si="216"/>
        <v>-1757.5</v>
      </c>
      <c r="P975" s="6">
        <f t="shared" si="220"/>
        <v>0</v>
      </c>
      <c r="Q975" s="7">
        <f t="shared" si="221"/>
        <v>1738801.0500000005</v>
      </c>
      <c r="R975" s="5" t="s">
        <v>5</v>
      </c>
      <c r="S975" s="1" t="s">
        <v>1217</v>
      </c>
    </row>
    <row r="976" spans="1:19" x14ac:dyDescent="0.35">
      <c r="A976" s="4">
        <v>44796</v>
      </c>
      <c r="B976" s="5">
        <f t="shared" si="224"/>
        <v>8</v>
      </c>
      <c r="C976" s="5">
        <f t="shared" si="225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6"/>
        <v>44796</v>
      </c>
      <c r="L976" s="5">
        <f t="shared" si="227"/>
        <v>8</v>
      </c>
      <c r="M976" s="5">
        <f t="shared" si="228"/>
        <v>2022</v>
      </c>
      <c r="N976" s="6">
        <v>864</v>
      </c>
      <c r="O976" s="6">
        <f t="shared" si="216"/>
        <v>-864</v>
      </c>
      <c r="P976" s="6">
        <f t="shared" si="220"/>
        <v>0</v>
      </c>
      <c r="Q976" s="7">
        <f t="shared" si="221"/>
        <v>1739665.0500000005</v>
      </c>
      <c r="R976" s="5" t="s">
        <v>5</v>
      </c>
      <c r="S976" s="1" t="s">
        <v>1217</v>
      </c>
    </row>
    <row r="977" spans="1:19" x14ac:dyDescent="0.35">
      <c r="A977" s="4">
        <v>44796</v>
      </c>
      <c r="B977" s="5">
        <f t="shared" si="224"/>
        <v>8</v>
      </c>
      <c r="C977" s="5">
        <f t="shared" si="225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6"/>
        <v>44796</v>
      </c>
      <c r="L977" s="5">
        <f t="shared" si="227"/>
        <v>8</v>
      </c>
      <c r="M977" s="5">
        <f t="shared" si="228"/>
        <v>2022</v>
      </c>
      <c r="N977" s="6">
        <v>125</v>
      </c>
      <c r="O977" s="6">
        <f t="shared" si="216"/>
        <v>-125</v>
      </c>
      <c r="P977" s="6">
        <f t="shared" si="220"/>
        <v>0</v>
      </c>
      <c r="Q977" s="7">
        <f t="shared" si="221"/>
        <v>1739790.0500000005</v>
      </c>
      <c r="R977" s="5" t="s">
        <v>5</v>
      </c>
      <c r="S977" s="1" t="s">
        <v>1217</v>
      </c>
    </row>
    <row r="978" spans="1:19" x14ac:dyDescent="0.35">
      <c r="A978" s="4">
        <v>44796</v>
      </c>
      <c r="B978" s="5">
        <f t="shared" ref="B978:B985" si="229">MONTH(A978)</f>
        <v>8</v>
      </c>
      <c r="C978" s="5">
        <f t="shared" ref="C978:C985" si="230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31">A978+J978</f>
        <v>44856</v>
      </c>
      <c r="L978" s="5">
        <f t="shared" ref="L978:L987" si="232">MONTH(K978)</f>
        <v>10</v>
      </c>
      <c r="M978" s="5">
        <f t="shared" ref="M978:M987" si="233">YEAR(K978)</f>
        <v>2022</v>
      </c>
      <c r="N978" s="6">
        <v>762</v>
      </c>
      <c r="O978" s="6">
        <f>-N978</f>
        <v>-762</v>
      </c>
      <c r="P978" s="6">
        <f t="shared" ref="P978:P987" si="234">SUM(N978+O978)</f>
        <v>0</v>
      </c>
      <c r="Q978" s="7">
        <f t="shared" ref="Q978:Q987" si="235">SUM(Q977+N978)</f>
        <v>1740552.0500000005</v>
      </c>
      <c r="R978" s="5" t="s">
        <v>91</v>
      </c>
      <c r="S978" s="1" t="s">
        <v>1231</v>
      </c>
    </row>
    <row r="979" spans="1:19" x14ac:dyDescent="0.35">
      <c r="A979" s="4">
        <v>44798</v>
      </c>
      <c r="B979" s="5">
        <f t="shared" si="229"/>
        <v>8</v>
      </c>
      <c r="C979" s="5">
        <f t="shared" si="230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31"/>
        <v>44918</v>
      </c>
      <c r="L979" s="5">
        <f t="shared" si="232"/>
        <v>12</v>
      </c>
      <c r="M979" s="5">
        <f t="shared" si="233"/>
        <v>2022</v>
      </c>
      <c r="N979" s="6">
        <v>11616</v>
      </c>
      <c r="O979" s="6">
        <f t="shared" ref="O979:O983" si="236">-N979</f>
        <v>-11616</v>
      </c>
      <c r="P979" s="6">
        <f t="shared" si="234"/>
        <v>0</v>
      </c>
      <c r="Q979" s="7">
        <f t="shared" si="235"/>
        <v>1752168.0500000005</v>
      </c>
      <c r="R979" s="5" t="s">
        <v>91</v>
      </c>
      <c r="S979" s="1" t="s">
        <v>1104</v>
      </c>
    </row>
    <row r="980" spans="1:19" x14ac:dyDescent="0.35">
      <c r="A980" s="4">
        <v>44798</v>
      </c>
      <c r="B980" s="5">
        <f t="shared" si="229"/>
        <v>8</v>
      </c>
      <c r="C980" s="5">
        <f t="shared" si="230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31"/>
        <v>44918</v>
      </c>
      <c r="L980" s="5">
        <f t="shared" si="232"/>
        <v>12</v>
      </c>
      <c r="M980" s="5">
        <f t="shared" si="233"/>
        <v>2022</v>
      </c>
      <c r="N980" s="6">
        <v>2670</v>
      </c>
      <c r="O980" s="6">
        <f t="shared" si="236"/>
        <v>-2670</v>
      </c>
      <c r="P980" s="6">
        <f t="shared" si="234"/>
        <v>0</v>
      </c>
      <c r="Q980" s="7">
        <f t="shared" si="235"/>
        <v>1754838.0500000005</v>
      </c>
      <c r="R980" s="5" t="s">
        <v>91</v>
      </c>
      <c r="S980" s="1" t="s">
        <v>1104</v>
      </c>
    </row>
    <row r="981" spans="1:19" x14ac:dyDescent="0.35">
      <c r="A981" s="4">
        <v>44798</v>
      </c>
      <c r="B981" s="5">
        <f t="shared" si="229"/>
        <v>8</v>
      </c>
      <c r="C981" s="5">
        <f t="shared" si="230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31"/>
        <v>44918</v>
      </c>
      <c r="L981" s="5">
        <f t="shared" si="232"/>
        <v>12</v>
      </c>
      <c r="M981" s="5">
        <f t="shared" si="233"/>
        <v>2022</v>
      </c>
      <c r="N981" s="6">
        <v>550</v>
      </c>
      <c r="O981" s="6">
        <f t="shared" si="236"/>
        <v>-550</v>
      </c>
      <c r="P981" s="6">
        <f t="shared" si="234"/>
        <v>0</v>
      </c>
      <c r="Q981" s="7">
        <f t="shared" si="235"/>
        <v>1755388.0500000005</v>
      </c>
      <c r="R981" s="5" t="s">
        <v>91</v>
      </c>
      <c r="S981" s="1" t="s">
        <v>1104</v>
      </c>
    </row>
    <row r="982" spans="1:19" x14ac:dyDescent="0.35">
      <c r="A982" s="4">
        <v>44798</v>
      </c>
      <c r="B982" s="5">
        <f t="shared" si="229"/>
        <v>8</v>
      </c>
      <c r="C982" s="5">
        <f t="shared" si="230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31"/>
        <v>44918</v>
      </c>
      <c r="L982" s="5">
        <f t="shared" si="232"/>
        <v>12</v>
      </c>
      <c r="M982" s="5">
        <f t="shared" si="233"/>
        <v>2022</v>
      </c>
      <c r="N982" s="6">
        <v>440</v>
      </c>
      <c r="O982" s="6">
        <f t="shared" si="236"/>
        <v>-440</v>
      </c>
      <c r="P982" s="6">
        <f t="shared" si="234"/>
        <v>0</v>
      </c>
      <c r="Q982" s="7">
        <f t="shared" si="235"/>
        <v>1755828.0500000005</v>
      </c>
      <c r="R982" s="5" t="s">
        <v>91</v>
      </c>
      <c r="S982" s="1" t="s">
        <v>1104</v>
      </c>
    </row>
    <row r="983" spans="1:19" x14ac:dyDescent="0.35">
      <c r="A983" s="4">
        <v>44798</v>
      </c>
      <c r="B983" s="5">
        <f t="shared" si="229"/>
        <v>8</v>
      </c>
      <c r="C983" s="5">
        <f t="shared" si="230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31"/>
        <v>44918</v>
      </c>
      <c r="L983" s="5">
        <f t="shared" si="232"/>
        <v>12</v>
      </c>
      <c r="M983" s="5">
        <f t="shared" si="233"/>
        <v>2022</v>
      </c>
      <c r="N983" s="6">
        <v>395</v>
      </c>
      <c r="O983" s="6">
        <f t="shared" si="236"/>
        <v>-395</v>
      </c>
      <c r="P983" s="6">
        <f t="shared" si="234"/>
        <v>0</v>
      </c>
      <c r="Q983" s="7">
        <f t="shared" si="235"/>
        <v>1756223.0500000005</v>
      </c>
      <c r="R983" s="5" t="s">
        <v>91</v>
      </c>
      <c r="S983" s="1" t="s">
        <v>1104</v>
      </c>
    </row>
    <row r="984" spans="1:19" x14ac:dyDescent="0.35">
      <c r="A984" s="4">
        <v>44798</v>
      </c>
      <c r="B984" s="5">
        <f t="shared" si="229"/>
        <v>8</v>
      </c>
      <c r="C984" s="5">
        <f t="shared" si="230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2"/>
        <v>8</v>
      </c>
      <c r="M984" s="5">
        <f t="shared" si="233"/>
        <v>2022</v>
      </c>
      <c r="N984" s="6">
        <v>6006</v>
      </c>
      <c r="O984" s="6">
        <f t="shared" ref="O984" si="237">-N984</f>
        <v>-6006</v>
      </c>
      <c r="P984" s="6">
        <f t="shared" si="234"/>
        <v>0</v>
      </c>
      <c r="Q984" s="7">
        <f t="shared" si="235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9"/>
        <v>8</v>
      </c>
      <c r="C985" s="5">
        <f t="shared" si="230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2"/>
        <v>8</v>
      </c>
      <c r="M985" s="5">
        <f t="shared" si="233"/>
        <v>2022</v>
      </c>
      <c r="N985" s="6">
        <v>4092</v>
      </c>
      <c r="O985" s="6">
        <f>-3000-1000-92</f>
        <v>-4092</v>
      </c>
      <c r="P985" s="6">
        <f t="shared" si="234"/>
        <v>0</v>
      </c>
      <c r="Q985" s="7">
        <f t="shared" si="235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8">MONTH(A986)</f>
        <v>8</v>
      </c>
      <c r="C986" s="5">
        <f t="shared" ref="C986:C987" si="239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31"/>
        <v>44798</v>
      </c>
      <c r="L986" s="5">
        <f t="shared" si="232"/>
        <v>8</v>
      </c>
      <c r="M986" s="5">
        <f t="shared" si="233"/>
        <v>2022</v>
      </c>
      <c r="N986" s="6">
        <v>1299.8</v>
      </c>
      <c r="O986" s="6">
        <f>-908-391.8</f>
        <v>-1299.8</v>
      </c>
      <c r="P986" s="6">
        <f t="shared" si="234"/>
        <v>0</v>
      </c>
      <c r="Q986" s="7">
        <f t="shared" si="235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8"/>
        <v>8</v>
      </c>
      <c r="C987" s="5">
        <f t="shared" si="239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31"/>
        <v>44798</v>
      </c>
      <c r="L987" s="5">
        <f t="shared" si="232"/>
        <v>8</v>
      </c>
      <c r="M987" s="5">
        <f t="shared" si="233"/>
        <v>2022</v>
      </c>
      <c r="N987" s="6">
        <v>105</v>
      </c>
      <c r="O987" s="6">
        <f t="shared" ref="O987:O993" si="240">-N987</f>
        <v>-105</v>
      </c>
      <c r="P987" s="6">
        <f t="shared" si="234"/>
        <v>0</v>
      </c>
      <c r="Q987" s="7">
        <f t="shared" si="235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41">MONTH(A988)</f>
        <v>8</v>
      </c>
      <c r="C988" s="5">
        <f t="shared" ref="C988:C989" si="242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3">A988+J988</f>
        <v>44798</v>
      </c>
      <c r="L988" s="5">
        <f t="shared" ref="L988:L989" si="244">MONTH(K988)</f>
        <v>8</v>
      </c>
      <c r="M988" s="5">
        <f t="shared" ref="M988:M989" si="245">YEAR(K988)</f>
        <v>2022</v>
      </c>
      <c r="N988" s="6">
        <v>390</v>
      </c>
      <c r="O988" s="6">
        <f t="shared" si="240"/>
        <v>-390</v>
      </c>
      <c r="P988" s="6">
        <f t="shared" ref="P988:P1030" si="246">SUM(N988+O988)</f>
        <v>0</v>
      </c>
      <c r="Q988" s="7">
        <f t="shared" ref="Q988:Q989" si="247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41"/>
        <v>8</v>
      </c>
      <c r="C989" s="5">
        <f t="shared" si="242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3"/>
        <v>44799</v>
      </c>
      <c r="L989" s="5">
        <f t="shared" si="244"/>
        <v>8</v>
      </c>
      <c r="M989" s="5">
        <f t="shared" si="245"/>
        <v>2022</v>
      </c>
      <c r="N989" s="6">
        <v>250</v>
      </c>
      <c r="O989" s="6">
        <f t="shared" si="240"/>
        <v>-250</v>
      </c>
      <c r="P989" s="6">
        <f t="shared" si="246"/>
        <v>0</v>
      </c>
      <c r="Q989" s="7">
        <f t="shared" si="247"/>
        <v>1768365.8500000006</v>
      </c>
      <c r="R989" s="5" t="s">
        <v>5</v>
      </c>
      <c r="S989" s="1" t="s">
        <v>1031</v>
      </c>
    </row>
    <row r="990" spans="1:19" x14ac:dyDescent="0.35">
      <c r="A990" s="4">
        <v>44806</v>
      </c>
      <c r="B990" s="5">
        <f t="shared" ref="B990:B993" si="248">MONTH(A990)</f>
        <v>9</v>
      </c>
      <c r="C990" s="5">
        <f t="shared" ref="C990:C993" si="249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50">A990+J990</f>
        <v>44806</v>
      </c>
      <c r="L990" s="5">
        <f t="shared" ref="L990:L1005" si="251">MONTH(K990)</f>
        <v>9</v>
      </c>
      <c r="M990" s="5">
        <f t="shared" ref="M990:M1005" si="252">YEAR(K990)</f>
        <v>2022</v>
      </c>
      <c r="N990" s="97">
        <v>5742</v>
      </c>
      <c r="O990" s="6">
        <f t="shared" si="240"/>
        <v>-5742</v>
      </c>
      <c r="P990" s="6">
        <f t="shared" si="246"/>
        <v>0</v>
      </c>
      <c r="Q990" s="7">
        <f t="shared" ref="Q990:Q1030" si="253">SUM(Q989+N990)</f>
        <v>1774107.8500000006</v>
      </c>
      <c r="R990" s="5" t="s">
        <v>5</v>
      </c>
      <c r="S990" s="1" t="s">
        <v>1217</v>
      </c>
    </row>
    <row r="991" spans="1:19" x14ac:dyDescent="0.35">
      <c r="A991" s="4">
        <v>44806</v>
      </c>
      <c r="B991" s="5">
        <f t="shared" si="248"/>
        <v>9</v>
      </c>
      <c r="C991" s="5">
        <f t="shared" si="249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50"/>
        <v>44806</v>
      </c>
      <c r="L991" s="5">
        <f t="shared" si="251"/>
        <v>9</v>
      </c>
      <c r="M991" s="5">
        <f t="shared" si="252"/>
        <v>2022</v>
      </c>
      <c r="N991" s="97">
        <v>2358.4</v>
      </c>
      <c r="O991" s="6">
        <f t="shared" si="240"/>
        <v>-2358.4</v>
      </c>
      <c r="P991" s="6">
        <f t="shared" si="246"/>
        <v>0</v>
      </c>
      <c r="Q991" s="7">
        <f t="shared" si="253"/>
        <v>1776466.2500000005</v>
      </c>
      <c r="R991" s="5" t="s">
        <v>5</v>
      </c>
      <c r="S991" s="1" t="s">
        <v>1217</v>
      </c>
    </row>
    <row r="992" spans="1:19" x14ac:dyDescent="0.35">
      <c r="A992" s="4">
        <v>44806</v>
      </c>
      <c r="B992" s="5">
        <f t="shared" si="248"/>
        <v>9</v>
      </c>
      <c r="C992" s="5">
        <f t="shared" si="249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50"/>
        <v>44806</v>
      </c>
      <c r="L992" s="5">
        <f t="shared" si="251"/>
        <v>9</v>
      </c>
      <c r="M992" s="5">
        <f t="shared" si="252"/>
        <v>2022</v>
      </c>
      <c r="N992" s="97">
        <v>1056</v>
      </c>
      <c r="O992" s="6">
        <f>-525.3-530.7</f>
        <v>-1056</v>
      </c>
      <c r="P992" s="6">
        <f t="shared" si="246"/>
        <v>0</v>
      </c>
      <c r="Q992" s="7">
        <f t="shared" si="253"/>
        <v>1777522.2500000005</v>
      </c>
      <c r="R992" s="5" t="s">
        <v>5</v>
      </c>
      <c r="S992" s="1" t="s">
        <v>1193</v>
      </c>
    </row>
    <row r="993" spans="1:19" x14ac:dyDescent="0.35">
      <c r="A993" s="4">
        <v>44806</v>
      </c>
      <c r="B993" s="5">
        <f t="shared" si="248"/>
        <v>9</v>
      </c>
      <c r="C993" s="5">
        <f t="shared" si="249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50"/>
        <v>44806</v>
      </c>
      <c r="L993" s="5">
        <f t="shared" si="251"/>
        <v>9</v>
      </c>
      <c r="M993" s="5">
        <f t="shared" si="252"/>
        <v>2022</v>
      </c>
      <c r="N993" s="97">
        <v>187.5</v>
      </c>
      <c r="O993" s="6">
        <f t="shared" si="240"/>
        <v>-187.5</v>
      </c>
      <c r="P993" s="6">
        <f t="shared" si="246"/>
        <v>0</v>
      </c>
      <c r="Q993" s="7">
        <f t="shared" si="253"/>
        <v>1777709.7500000005</v>
      </c>
      <c r="R993" s="5" t="s">
        <v>5</v>
      </c>
      <c r="S993" s="1" t="s">
        <v>1194</v>
      </c>
    </row>
    <row r="994" spans="1:19" x14ac:dyDescent="0.35">
      <c r="A994" s="98" t="s">
        <v>935</v>
      </c>
      <c r="B994" s="5">
        <f t="shared" ref="B994:B1031" si="254">MONTH(A994)</f>
        <v>9</v>
      </c>
      <c r="C994" s="5">
        <f t="shared" ref="C994:C1031" si="255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50"/>
        <v>44869</v>
      </c>
      <c r="L994" s="5">
        <f t="shared" si="251"/>
        <v>11</v>
      </c>
      <c r="M994" s="5">
        <f t="shared" si="252"/>
        <v>2022</v>
      </c>
      <c r="N994" s="99">
        <v>3784</v>
      </c>
      <c r="O994" s="6">
        <f>-N994</f>
        <v>-3784</v>
      </c>
      <c r="P994" s="6">
        <f t="shared" si="246"/>
        <v>0</v>
      </c>
      <c r="Q994" s="7">
        <f t="shared" si="253"/>
        <v>1781493.7500000005</v>
      </c>
      <c r="R994" s="5" t="s">
        <v>91</v>
      </c>
      <c r="S994" s="1" t="s">
        <v>1231</v>
      </c>
    </row>
    <row r="995" spans="1:19" x14ac:dyDescent="0.35">
      <c r="A995" s="4">
        <v>44810</v>
      </c>
      <c r="B995" s="5">
        <f t="shared" si="254"/>
        <v>9</v>
      </c>
      <c r="C995" s="5">
        <f t="shared" si="255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50"/>
        <v>44810</v>
      </c>
      <c r="L995" s="5">
        <f t="shared" si="251"/>
        <v>9</v>
      </c>
      <c r="M995" s="5">
        <f t="shared" si="252"/>
        <v>2022</v>
      </c>
      <c r="N995" s="97">
        <v>5742</v>
      </c>
      <c r="O995" s="6">
        <f>-4281.8-1460.2</f>
        <v>-5742</v>
      </c>
      <c r="P995" s="6">
        <f t="shared" si="246"/>
        <v>0</v>
      </c>
      <c r="Q995" s="7">
        <f t="shared" si="253"/>
        <v>1787235.7500000005</v>
      </c>
      <c r="R995" s="5" t="s">
        <v>5</v>
      </c>
      <c r="S995" s="1" t="s">
        <v>1196</v>
      </c>
    </row>
    <row r="996" spans="1:19" x14ac:dyDescent="0.35">
      <c r="A996" s="4">
        <v>44810</v>
      </c>
      <c r="B996" s="5">
        <f t="shared" si="254"/>
        <v>9</v>
      </c>
      <c r="C996" s="5">
        <f t="shared" si="255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50"/>
        <v>44810</v>
      </c>
      <c r="L996" s="5">
        <f t="shared" si="251"/>
        <v>9</v>
      </c>
      <c r="M996" s="5">
        <f t="shared" si="252"/>
        <v>2022</v>
      </c>
      <c r="N996" s="97">
        <v>3537.6000000000004</v>
      </c>
      <c r="O996" s="6">
        <f t="shared" ref="O996" si="256">-N996</f>
        <v>-3537.6000000000004</v>
      </c>
      <c r="P996" s="6">
        <f t="shared" si="246"/>
        <v>0</v>
      </c>
      <c r="Q996" s="7">
        <f t="shared" si="253"/>
        <v>1790773.3500000006</v>
      </c>
      <c r="R996" s="5" t="s">
        <v>5</v>
      </c>
      <c r="S996" s="1" t="s">
        <v>1195</v>
      </c>
    </row>
    <row r="997" spans="1:19" x14ac:dyDescent="0.35">
      <c r="A997" s="4">
        <v>44810</v>
      </c>
      <c r="B997" s="5">
        <f t="shared" si="254"/>
        <v>9</v>
      </c>
      <c r="C997" s="5">
        <f t="shared" si="255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50"/>
        <v>44810</v>
      </c>
      <c r="L997" s="5">
        <f t="shared" si="251"/>
        <v>9</v>
      </c>
      <c r="M997" s="5">
        <f t="shared" si="252"/>
        <v>2022</v>
      </c>
      <c r="N997" s="97">
        <v>1584</v>
      </c>
      <c r="O997" s="12">
        <f>-2.2-1581.8</f>
        <v>-1584</v>
      </c>
      <c r="P997" s="12">
        <f t="shared" si="246"/>
        <v>0</v>
      </c>
      <c r="Q997" s="7">
        <f t="shared" si="253"/>
        <v>1792357.3500000006</v>
      </c>
      <c r="R997" s="5" t="s">
        <v>5</v>
      </c>
      <c r="S997" s="1" t="s">
        <v>1238</v>
      </c>
    </row>
    <row r="998" spans="1:19" x14ac:dyDescent="0.35">
      <c r="A998" s="4">
        <v>44810</v>
      </c>
      <c r="B998" s="5">
        <f t="shared" si="254"/>
        <v>9</v>
      </c>
      <c r="C998" s="5">
        <f t="shared" si="255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50"/>
        <v>44810</v>
      </c>
      <c r="L998" s="5">
        <f t="shared" si="251"/>
        <v>9</v>
      </c>
      <c r="M998" s="5">
        <f t="shared" si="252"/>
        <v>2022</v>
      </c>
      <c r="N998" s="97">
        <v>250</v>
      </c>
      <c r="O998" s="6">
        <f t="shared" ref="O998:O999" si="257">-N998</f>
        <v>-250</v>
      </c>
      <c r="P998" s="6">
        <f t="shared" si="246"/>
        <v>0</v>
      </c>
      <c r="Q998" s="7">
        <f t="shared" si="253"/>
        <v>1792607.3500000006</v>
      </c>
      <c r="R998" s="5" t="s">
        <v>5</v>
      </c>
      <c r="S998" s="1" t="s">
        <v>1239</v>
      </c>
    </row>
    <row r="999" spans="1:19" x14ac:dyDescent="0.35">
      <c r="A999" s="4">
        <v>44810</v>
      </c>
      <c r="B999" s="5">
        <f t="shared" si="254"/>
        <v>9</v>
      </c>
      <c r="C999" s="5">
        <f t="shared" si="255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50"/>
        <v>44810</v>
      </c>
      <c r="L999" s="5">
        <f t="shared" si="251"/>
        <v>9</v>
      </c>
      <c r="M999" s="5">
        <f t="shared" si="252"/>
        <v>2022</v>
      </c>
      <c r="N999" s="97">
        <v>340</v>
      </c>
      <c r="O999" s="6">
        <f t="shared" si="257"/>
        <v>-340</v>
      </c>
      <c r="P999" s="6">
        <f t="shared" si="246"/>
        <v>0</v>
      </c>
      <c r="Q999" s="7">
        <f t="shared" si="253"/>
        <v>1792947.3500000006</v>
      </c>
      <c r="R999" s="5" t="s">
        <v>5</v>
      </c>
      <c r="S999" s="1" t="s">
        <v>1239</v>
      </c>
    </row>
    <row r="1000" spans="1:19" x14ac:dyDescent="0.35">
      <c r="A1000" s="4">
        <v>44813</v>
      </c>
      <c r="B1000" s="5">
        <f t="shared" si="254"/>
        <v>9</v>
      </c>
      <c r="C1000" s="5">
        <f t="shared" si="255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50"/>
        <v>44813</v>
      </c>
      <c r="L1000" s="5">
        <f t="shared" si="251"/>
        <v>9</v>
      </c>
      <c r="M1000" s="5">
        <f t="shared" si="252"/>
        <v>2022</v>
      </c>
      <c r="N1000" s="6">
        <v>340</v>
      </c>
      <c r="O1000" s="6">
        <f t="shared" ref="O1000:O1002" si="258">-N1000</f>
        <v>-340</v>
      </c>
      <c r="P1000" s="6">
        <f t="shared" si="246"/>
        <v>0</v>
      </c>
      <c r="Q1000" s="7">
        <f t="shared" si="253"/>
        <v>1793287.3500000006</v>
      </c>
      <c r="R1000" s="5" t="s">
        <v>5</v>
      </c>
      <c r="S1000" s="1" t="s">
        <v>982</v>
      </c>
    </row>
    <row r="1001" spans="1:19" x14ac:dyDescent="0.35">
      <c r="A1001" s="4">
        <v>44813</v>
      </c>
      <c r="B1001" s="5">
        <f t="shared" si="254"/>
        <v>9</v>
      </c>
      <c r="C1001" s="5">
        <f t="shared" si="255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50"/>
        <v>44813</v>
      </c>
      <c r="L1001" s="5">
        <f t="shared" si="251"/>
        <v>9</v>
      </c>
      <c r="M1001" s="5">
        <f t="shared" si="252"/>
        <v>2022</v>
      </c>
      <c r="N1001" s="6">
        <v>2112</v>
      </c>
      <c r="O1001" s="6">
        <f t="shared" si="258"/>
        <v>-2112</v>
      </c>
      <c r="P1001" s="6">
        <f t="shared" si="246"/>
        <v>0</v>
      </c>
      <c r="Q1001" s="7">
        <f t="shared" si="253"/>
        <v>1795399.3500000006</v>
      </c>
      <c r="R1001" s="5" t="s">
        <v>5</v>
      </c>
      <c r="S1001" s="1" t="s">
        <v>982</v>
      </c>
    </row>
    <row r="1002" spans="1:19" x14ac:dyDescent="0.35">
      <c r="A1002" s="4">
        <v>44813</v>
      </c>
      <c r="B1002" s="5">
        <f t="shared" si="254"/>
        <v>9</v>
      </c>
      <c r="C1002" s="5">
        <f t="shared" si="255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50"/>
        <v>44813</v>
      </c>
      <c r="L1002" s="5">
        <f t="shared" si="251"/>
        <v>9</v>
      </c>
      <c r="M1002" s="5">
        <f t="shared" si="252"/>
        <v>2022</v>
      </c>
      <c r="N1002" s="97">
        <v>1914</v>
      </c>
      <c r="O1002" s="6">
        <f t="shared" si="258"/>
        <v>-1914</v>
      </c>
      <c r="P1002" s="6">
        <f t="shared" si="246"/>
        <v>0</v>
      </c>
      <c r="Q1002" s="7">
        <f t="shared" si="253"/>
        <v>1797313.3500000006</v>
      </c>
      <c r="R1002" s="5" t="s">
        <v>5</v>
      </c>
      <c r="S1002" s="1" t="s">
        <v>1239</v>
      </c>
    </row>
    <row r="1003" spans="1:19" x14ac:dyDescent="0.35">
      <c r="A1003" s="4">
        <v>44813</v>
      </c>
      <c r="B1003" s="5">
        <f t="shared" si="254"/>
        <v>9</v>
      </c>
      <c r="C1003" s="5">
        <f t="shared" si="255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50"/>
        <v>44813</v>
      </c>
      <c r="L1003" s="5">
        <f t="shared" si="251"/>
        <v>9</v>
      </c>
      <c r="M1003" s="5">
        <f t="shared" si="252"/>
        <v>2022</v>
      </c>
      <c r="N1003" s="6">
        <v>1936</v>
      </c>
      <c r="O1003" s="6">
        <f t="shared" ref="O1003:O1005" si="259">-N1003</f>
        <v>-1936</v>
      </c>
      <c r="P1003" s="6">
        <f t="shared" si="246"/>
        <v>0</v>
      </c>
      <c r="Q1003" s="7">
        <f t="shared" si="253"/>
        <v>1799249.3500000006</v>
      </c>
      <c r="R1003" s="5" t="s">
        <v>5</v>
      </c>
      <c r="S1003" s="1" t="s">
        <v>1094</v>
      </c>
    </row>
    <row r="1004" spans="1:19" x14ac:dyDescent="0.35">
      <c r="A1004" s="4">
        <v>44813</v>
      </c>
      <c r="B1004" s="5">
        <f t="shared" si="254"/>
        <v>9</v>
      </c>
      <c r="C1004" s="5">
        <f t="shared" si="255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50"/>
        <v>44813</v>
      </c>
      <c r="L1004" s="5">
        <f t="shared" si="251"/>
        <v>9</v>
      </c>
      <c r="M1004" s="5">
        <f t="shared" si="252"/>
        <v>2022</v>
      </c>
      <c r="N1004" s="6">
        <v>90</v>
      </c>
      <c r="O1004" s="6">
        <f t="shared" si="259"/>
        <v>-90</v>
      </c>
      <c r="P1004" s="6">
        <f t="shared" si="246"/>
        <v>0</v>
      </c>
      <c r="Q1004" s="7">
        <f t="shared" si="253"/>
        <v>1799339.3500000006</v>
      </c>
      <c r="R1004" s="5" t="s">
        <v>5</v>
      </c>
      <c r="S1004" s="1" t="s">
        <v>1094</v>
      </c>
    </row>
    <row r="1005" spans="1:19" x14ac:dyDescent="0.35">
      <c r="A1005" s="4">
        <v>44813</v>
      </c>
      <c r="B1005" s="5">
        <f t="shared" si="254"/>
        <v>9</v>
      </c>
      <c r="C1005" s="5">
        <f t="shared" si="255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50"/>
        <v>44813</v>
      </c>
      <c r="L1005" s="5">
        <f t="shared" si="251"/>
        <v>9</v>
      </c>
      <c r="M1005" s="5">
        <f t="shared" si="252"/>
        <v>2022</v>
      </c>
      <c r="N1005" s="6">
        <v>225</v>
      </c>
      <c r="O1005" s="6">
        <f t="shared" si="259"/>
        <v>-225</v>
      </c>
      <c r="P1005" s="6">
        <f t="shared" si="246"/>
        <v>0</v>
      </c>
      <c r="Q1005" s="7">
        <f t="shared" si="253"/>
        <v>1799564.3500000006</v>
      </c>
      <c r="R1005" s="5" t="s">
        <v>5</v>
      </c>
      <c r="S1005" s="1" t="s">
        <v>1094</v>
      </c>
    </row>
    <row r="1006" spans="1:19" x14ac:dyDescent="0.35">
      <c r="A1006" s="4">
        <v>44817</v>
      </c>
      <c r="B1006" s="5">
        <f t="shared" si="254"/>
        <v>9</v>
      </c>
      <c r="C1006" s="5">
        <f t="shared" si="255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60">A1006+J1006</f>
        <v>44817</v>
      </c>
      <c r="L1006" s="5">
        <f t="shared" ref="L1006:L1030" si="261">MONTH(K1006)</f>
        <v>9</v>
      </c>
      <c r="M1006" s="5">
        <f t="shared" ref="M1006:M1030" si="262">YEAR(K1006)</f>
        <v>2022</v>
      </c>
      <c r="N1006" s="12">
        <v>7392</v>
      </c>
      <c r="O1006" s="12">
        <f>-5914.2-1477.8</f>
        <v>-7392</v>
      </c>
      <c r="P1006" s="12">
        <f t="shared" si="246"/>
        <v>0</v>
      </c>
      <c r="Q1006" s="7">
        <f t="shared" si="253"/>
        <v>1806956.3500000006</v>
      </c>
      <c r="R1006" s="5" t="s">
        <v>5</v>
      </c>
      <c r="S1006" s="1" t="s">
        <v>1240</v>
      </c>
    </row>
    <row r="1007" spans="1:19" x14ac:dyDescent="0.35">
      <c r="A1007" s="4">
        <v>44817</v>
      </c>
      <c r="B1007" s="5">
        <f t="shared" si="254"/>
        <v>9</v>
      </c>
      <c r="C1007" s="5">
        <f t="shared" si="255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60"/>
        <v>44817</v>
      </c>
      <c r="L1007" s="5">
        <f t="shared" si="261"/>
        <v>9</v>
      </c>
      <c r="M1007" s="5">
        <f t="shared" si="262"/>
        <v>2022</v>
      </c>
      <c r="N1007" s="6">
        <v>2881</v>
      </c>
      <c r="O1007" s="6">
        <f t="shared" ref="O1007:O1015" si="263">-N1007</f>
        <v>-2881</v>
      </c>
      <c r="P1007" s="6">
        <f t="shared" si="246"/>
        <v>0</v>
      </c>
      <c r="Q1007" s="7">
        <f t="shared" si="253"/>
        <v>1809837.3500000006</v>
      </c>
      <c r="R1007" s="5" t="s">
        <v>5</v>
      </c>
      <c r="S1007" s="1" t="s">
        <v>1218</v>
      </c>
    </row>
    <row r="1008" spans="1:19" x14ac:dyDescent="0.35">
      <c r="A1008" s="4">
        <v>44817</v>
      </c>
      <c r="B1008" s="5">
        <f t="shared" si="254"/>
        <v>9</v>
      </c>
      <c r="C1008" s="5">
        <f t="shared" si="255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60"/>
        <v>44817</v>
      </c>
      <c r="L1008" s="5">
        <f t="shared" si="261"/>
        <v>9</v>
      </c>
      <c r="M1008" s="5">
        <f t="shared" si="262"/>
        <v>2022</v>
      </c>
      <c r="N1008" s="6">
        <v>1300</v>
      </c>
      <c r="O1008" s="6">
        <f t="shared" si="263"/>
        <v>-1300</v>
      </c>
      <c r="P1008" s="6">
        <f t="shared" si="246"/>
        <v>0</v>
      </c>
      <c r="Q1008" s="7">
        <f t="shared" si="253"/>
        <v>1811137.3500000006</v>
      </c>
      <c r="R1008" s="5" t="s">
        <v>5</v>
      </c>
      <c r="S1008" s="1" t="s">
        <v>1218</v>
      </c>
    </row>
    <row r="1009" spans="1:19" x14ac:dyDescent="0.35">
      <c r="A1009" s="4">
        <v>44817</v>
      </c>
      <c r="B1009" s="5">
        <f t="shared" si="254"/>
        <v>9</v>
      </c>
      <c r="C1009" s="5">
        <f t="shared" si="255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60"/>
        <v>44817</v>
      </c>
      <c r="L1009" s="5">
        <f t="shared" si="261"/>
        <v>9</v>
      </c>
      <c r="M1009" s="5">
        <f t="shared" si="262"/>
        <v>2022</v>
      </c>
      <c r="N1009" s="6">
        <v>250</v>
      </c>
      <c r="O1009" s="6">
        <f t="shared" si="263"/>
        <v>-250</v>
      </c>
      <c r="P1009" s="6">
        <f t="shared" si="246"/>
        <v>0</v>
      </c>
      <c r="Q1009" s="7">
        <f t="shared" si="253"/>
        <v>1811387.3500000006</v>
      </c>
      <c r="R1009" s="5" t="s">
        <v>5</v>
      </c>
      <c r="S1009" s="1" t="s">
        <v>1218</v>
      </c>
    </row>
    <row r="1010" spans="1:19" x14ac:dyDescent="0.35">
      <c r="A1010" s="4">
        <v>44817</v>
      </c>
      <c r="B1010" s="5">
        <f t="shared" si="254"/>
        <v>9</v>
      </c>
      <c r="C1010" s="5">
        <f t="shared" si="255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60"/>
        <v>44817</v>
      </c>
      <c r="L1010" s="5">
        <f t="shared" si="261"/>
        <v>9</v>
      </c>
      <c r="M1010" s="5">
        <f t="shared" si="262"/>
        <v>2022</v>
      </c>
      <c r="N1010" s="6">
        <v>340</v>
      </c>
      <c r="O1010" s="6">
        <f t="shared" si="263"/>
        <v>-340</v>
      </c>
      <c r="P1010" s="6">
        <f t="shared" si="246"/>
        <v>0</v>
      </c>
      <c r="Q1010" s="7">
        <f t="shared" si="253"/>
        <v>1811727.3500000006</v>
      </c>
      <c r="R1010" s="5" t="s">
        <v>5</v>
      </c>
      <c r="S1010" s="1" t="s">
        <v>1218</v>
      </c>
    </row>
    <row r="1011" spans="1:19" x14ac:dyDescent="0.35">
      <c r="A1011" s="4">
        <v>44817</v>
      </c>
      <c r="B1011" s="5">
        <f t="shared" si="254"/>
        <v>9</v>
      </c>
      <c r="C1011" s="5">
        <f t="shared" si="255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60"/>
        <v>44817</v>
      </c>
      <c r="L1011" s="5">
        <f t="shared" si="261"/>
        <v>9</v>
      </c>
      <c r="M1011" s="5">
        <f t="shared" si="262"/>
        <v>2022</v>
      </c>
      <c r="N1011" s="6">
        <v>1000</v>
      </c>
      <c r="O1011" s="6">
        <f t="shared" si="263"/>
        <v>-1000</v>
      </c>
      <c r="P1011" s="6">
        <f t="shared" si="246"/>
        <v>0</v>
      </c>
      <c r="Q1011" s="7">
        <f t="shared" si="253"/>
        <v>1812727.3500000006</v>
      </c>
      <c r="R1011" s="5" t="s">
        <v>5</v>
      </c>
      <c r="S1011" s="1" t="s">
        <v>1218</v>
      </c>
    </row>
    <row r="1012" spans="1:19" x14ac:dyDescent="0.35">
      <c r="A1012" s="4">
        <v>44817</v>
      </c>
      <c r="B1012" s="5">
        <f t="shared" si="254"/>
        <v>9</v>
      </c>
      <c r="C1012" s="5">
        <f t="shared" si="255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60"/>
        <v>44817</v>
      </c>
      <c r="L1012" s="5">
        <f t="shared" si="261"/>
        <v>9</v>
      </c>
      <c r="M1012" s="5">
        <f t="shared" si="262"/>
        <v>2022</v>
      </c>
      <c r="N1012" s="6">
        <v>7392</v>
      </c>
      <c r="O1012" s="6">
        <f t="shared" si="263"/>
        <v>-7392</v>
      </c>
      <c r="P1012" s="6">
        <f t="shared" si="246"/>
        <v>0</v>
      </c>
      <c r="Q1012" s="7">
        <f t="shared" si="253"/>
        <v>1820119.3500000006</v>
      </c>
      <c r="R1012" s="5" t="s">
        <v>5</v>
      </c>
      <c r="S1012" s="1" t="s">
        <v>1218</v>
      </c>
    </row>
    <row r="1013" spans="1:19" x14ac:dyDescent="0.35">
      <c r="A1013" s="4">
        <v>44817</v>
      </c>
      <c r="B1013" s="5">
        <f t="shared" si="254"/>
        <v>9</v>
      </c>
      <c r="C1013" s="5">
        <f t="shared" si="255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60"/>
        <v>44817</v>
      </c>
      <c r="L1013" s="5">
        <f t="shared" si="261"/>
        <v>9</v>
      </c>
      <c r="M1013" s="5">
        <f t="shared" si="262"/>
        <v>2022</v>
      </c>
      <c r="N1013" s="6">
        <v>2881</v>
      </c>
      <c r="O1013" s="6">
        <f t="shared" si="263"/>
        <v>-2881</v>
      </c>
      <c r="P1013" s="6">
        <f t="shared" si="246"/>
        <v>0</v>
      </c>
      <c r="Q1013" s="7">
        <f t="shared" si="253"/>
        <v>1823000.3500000006</v>
      </c>
      <c r="R1013" s="5" t="s">
        <v>5</v>
      </c>
      <c r="S1013" s="1" t="s">
        <v>1218</v>
      </c>
    </row>
    <row r="1014" spans="1:19" x14ac:dyDescent="0.35">
      <c r="A1014" s="4">
        <v>44817</v>
      </c>
      <c r="B1014" s="5">
        <f t="shared" si="254"/>
        <v>9</v>
      </c>
      <c r="C1014" s="5">
        <f t="shared" si="255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60"/>
        <v>44817</v>
      </c>
      <c r="L1014" s="5">
        <f t="shared" si="261"/>
        <v>9</v>
      </c>
      <c r="M1014" s="5">
        <f t="shared" si="262"/>
        <v>2022</v>
      </c>
      <c r="N1014" s="6">
        <v>1300</v>
      </c>
      <c r="O1014" s="6">
        <f t="shared" si="263"/>
        <v>-1300</v>
      </c>
      <c r="P1014" s="6">
        <f t="shared" si="246"/>
        <v>0</v>
      </c>
      <c r="Q1014" s="7">
        <f t="shared" si="253"/>
        <v>1824300.3500000006</v>
      </c>
      <c r="R1014" s="5" t="s">
        <v>5</v>
      </c>
      <c r="S1014" s="1" t="s">
        <v>1218</v>
      </c>
    </row>
    <row r="1015" spans="1:19" x14ac:dyDescent="0.35">
      <c r="A1015" s="4">
        <v>44817</v>
      </c>
      <c r="B1015" s="5">
        <f t="shared" si="254"/>
        <v>9</v>
      </c>
      <c r="C1015" s="5">
        <f t="shared" si="255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60"/>
        <v>44817</v>
      </c>
      <c r="L1015" s="5">
        <f t="shared" si="261"/>
        <v>9</v>
      </c>
      <c r="M1015" s="5">
        <f t="shared" si="262"/>
        <v>2022</v>
      </c>
      <c r="N1015" s="6">
        <v>250</v>
      </c>
      <c r="O1015" s="6">
        <f t="shared" si="263"/>
        <v>-250</v>
      </c>
      <c r="P1015" s="6">
        <f t="shared" si="246"/>
        <v>0</v>
      </c>
      <c r="Q1015" s="7">
        <f t="shared" si="253"/>
        <v>1824550.3500000006</v>
      </c>
      <c r="R1015" s="5" t="s">
        <v>5</v>
      </c>
      <c r="S1015" s="1" t="s">
        <v>1218</v>
      </c>
    </row>
    <row r="1016" spans="1:19" x14ac:dyDescent="0.35">
      <c r="A1016" s="4">
        <v>44818</v>
      </c>
      <c r="B1016" s="5">
        <f t="shared" si="254"/>
        <v>9</v>
      </c>
      <c r="C1016" s="5">
        <f t="shared" si="255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60"/>
        <v>44818</v>
      </c>
      <c r="L1016" s="5">
        <f t="shared" si="261"/>
        <v>9</v>
      </c>
      <c r="M1016" s="5">
        <f t="shared" si="262"/>
        <v>2022</v>
      </c>
      <c r="N1016" s="6">
        <v>1840</v>
      </c>
      <c r="O1016" s="6">
        <f t="shared" ref="O1016:O1020" si="264">-N1016</f>
        <v>-1840</v>
      </c>
      <c r="P1016" s="6">
        <f t="shared" si="246"/>
        <v>0</v>
      </c>
      <c r="Q1016" s="7">
        <f t="shared" si="253"/>
        <v>1826390.3500000006</v>
      </c>
      <c r="R1016" s="5" t="s">
        <v>5</v>
      </c>
      <c r="S1016" s="1" t="s">
        <v>1026</v>
      </c>
    </row>
    <row r="1017" spans="1:19" x14ac:dyDescent="0.35">
      <c r="A1017" s="4">
        <v>44819</v>
      </c>
      <c r="B1017" s="5">
        <f t="shared" si="254"/>
        <v>9</v>
      </c>
      <c r="C1017" s="5">
        <f t="shared" si="255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60"/>
        <v>44819</v>
      </c>
      <c r="L1017" s="5">
        <f t="shared" si="261"/>
        <v>9</v>
      </c>
      <c r="M1017" s="5">
        <f t="shared" si="262"/>
        <v>2022</v>
      </c>
      <c r="N1017" s="6">
        <v>1936</v>
      </c>
      <c r="O1017" s="6">
        <f t="shared" si="264"/>
        <v>-1936</v>
      </c>
      <c r="P1017" s="6">
        <f t="shared" si="246"/>
        <v>0</v>
      </c>
      <c r="Q1017" s="7">
        <f t="shared" si="253"/>
        <v>1828326.3500000006</v>
      </c>
      <c r="R1017" s="5" t="s">
        <v>5</v>
      </c>
      <c r="S1017" s="1" t="s">
        <v>1158</v>
      </c>
    </row>
    <row r="1018" spans="1:19" x14ac:dyDescent="0.35">
      <c r="A1018" s="4">
        <v>44819</v>
      </c>
      <c r="B1018" s="5">
        <f t="shared" si="254"/>
        <v>9</v>
      </c>
      <c r="C1018" s="5">
        <f t="shared" si="255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60"/>
        <v>44819</v>
      </c>
      <c r="L1018" s="5">
        <f t="shared" si="261"/>
        <v>9</v>
      </c>
      <c r="M1018" s="5">
        <f t="shared" si="262"/>
        <v>2022</v>
      </c>
      <c r="N1018" s="6">
        <v>1317.2</v>
      </c>
      <c r="O1018" s="6">
        <f t="shared" si="264"/>
        <v>-1317.2</v>
      </c>
      <c r="P1018" s="6">
        <f t="shared" si="246"/>
        <v>0</v>
      </c>
      <c r="Q1018" s="7">
        <f t="shared" si="253"/>
        <v>1829643.5500000005</v>
      </c>
      <c r="R1018" s="5" t="s">
        <v>5</v>
      </c>
      <c r="S1018" s="1" t="s">
        <v>1158</v>
      </c>
    </row>
    <row r="1019" spans="1:19" x14ac:dyDescent="0.35">
      <c r="A1019" s="4">
        <v>44819</v>
      </c>
      <c r="B1019" s="5">
        <f t="shared" si="254"/>
        <v>9</v>
      </c>
      <c r="C1019" s="5">
        <f t="shared" si="255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60"/>
        <v>44819</v>
      </c>
      <c r="L1019" s="5">
        <f t="shared" si="261"/>
        <v>9</v>
      </c>
      <c r="M1019" s="5">
        <f t="shared" si="262"/>
        <v>2022</v>
      </c>
      <c r="N1019" s="6">
        <v>90</v>
      </c>
      <c r="O1019" s="6">
        <f t="shared" si="264"/>
        <v>-90</v>
      </c>
      <c r="P1019" s="6">
        <f t="shared" si="246"/>
        <v>0</v>
      </c>
      <c r="Q1019" s="7">
        <f t="shared" si="253"/>
        <v>1829733.5500000005</v>
      </c>
      <c r="R1019" s="5" t="s">
        <v>5</v>
      </c>
      <c r="S1019" s="1" t="s">
        <v>1158</v>
      </c>
    </row>
    <row r="1020" spans="1:19" x14ac:dyDescent="0.35">
      <c r="A1020" s="4">
        <v>44819</v>
      </c>
      <c r="B1020" s="5">
        <f t="shared" si="254"/>
        <v>9</v>
      </c>
      <c r="C1020" s="5">
        <f t="shared" si="255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60"/>
        <v>44819</v>
      </c>
      <c r="L1020" s="5">
        <f t="shared" si="261"/>
        <v>9</v>
      </c>
      <c r="M1020" s="5">
        <f t="shared" si="262"/>
        <v>2022</v>
      </c>
      <c r="N1020" s="6">
        <v>312.5</v>
      </c>
      <c r="O1020" s="6">
        <f t="shared" si="264"/>
        <v>-312.5</v>
      </c>
      <c r="P1020" s="6">
        <f t="shared" si="246"/>
        <v>0</v>
      </c>
      <c r="Q1020" s="7">
        <f t="shared" si="253"/>
        <v>1830046.0500000005</v>
      </c>
      <c r="R1020" s="5" t="s">
        <v>5</v>
      </c>
      <c r="S1020" s="1" t="s">
        <v>1158</v>
      </c>
    </row>
    <row r="1021" spans="1:19" x14ac:dyDescent="0.35">
      <c r="A1021" s="4">
        <v>44827</v>
      </c>
      <c r="B1021" s="5">
        <f t="shared" si="254"/>
        <v>9</v>
      </c>
      <c r="C1021" s="5">
        <f t="shared" si="255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60"/>
        <v>44827</v>
      </c>
      <c r="L1021" s="5">
        <f t="shared" si="261"/>
        <v>9</v>
      </c>
      <c r="M1021" s="5">
        <f t="shared" si="262"/>
        <v>2022</v>
      </c>
      <c r="N1021" s="6">
        <v>1936</v>
      </c>
      <c r="O1021" s="6">
        <f t="shared" ref="O1021:O1035" si="265">-N1021</f>
        <v>-1936</v>
      </c>
      <c r="P1021" s="6">
        <f t="shared" si="246"/>
        <v>0</v>
      </c>
      <c r="Q1021" s="7">
        <f t="shared" si="253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4"/>
        <v>9</v>
      </c>
      <c r="C1022" s="5">
        <f t="shared" si="255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60"/>
        <v>44827</v>
      </c>
      <c r="L1022" s="5">
        <f t="shared" si="261"/>
        <v>9</v>
      </c>
      <c r="M1022" s="5">
        <f t="shared" si="262"/>
        <v>2022</v>
      </c>
      <c r="N1022" s="6">
        <v>1192.5999999999999</v>
      </c>
      <c r="O1022" s="6">
        <f t="shared" si="265"/>
        <v>-1192.5999999999999</v>
      </c>
      <c r="P1022" s="6">
        <f t="shared" si="246"/>
        <v>0</v>
      </c>
      <c r="Q1022" s="7">
        <f t="shared" si="253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4"/>
        <v>9</v>
      </c>
      <c r="C1023" s="5">
        <f t="shared" si="255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60"/>
        <v>44827</v>
      </c>
      <c r="L1023" s="5">
        <f t="shared" si="261"/>
        <v>9</v>
      </c>
      <c r="M1023" s="5">
        <f t="shared" si="262"/>
        <v>2022</v>
      </c>
      <c r="N1023" s="6">
        <v>105</v>
      </c>
      <c r="O1023" s="6">
        <f t="shared" si="265"/>
        <v>-105</v>
      </c>
      <c r="P1023" s="6">
        <f t="shared" si="246"/>
        <v>0</v>
      </c>
      <c r="Q1023" s="7">
        <f t="shared" si="253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4"/>
        <v>9</v>
      </c>
      <c r="C1024" s="5">
        <f t="shared" si="255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60"/>
        <v>44827</v>
      </c>
      <c r="L1024" s="5">
        <f t="shared" si="261"/>
        <v>9</v>
      </c>
      <c r="M1024" s="5">
        <f t="shared" si="262"/>
        <v>2022</v>
      </c>
      <c r="N1024" s="6">
        <v>312.5</v>
      </c>
      <c r="O1024" s="6">
        <f t="shared" si="265"/>
        <v>-312.5</v>
      </c>
      <c r="P1024" s="6">
        <f t="shared" si="246"/>
        <v>0</v>
      </c>
      <c r="Q1024" s="7">
        <f t="shared" si="253"/>
        <v>1833592.1500000006</v>
      </c>
      <c r="R1024" s="5" t="s">
        <v>5</v>
      </c>
      <c r="S1024" s="1" t="s">
        <v>1086</v>
      </c>
    </row>
    <row r="1025" spans="1:19" x14ac:dyDescent="0.35">
      <c r="A1025" s="4">
        <v>44828</v>
      </c>
      <c r="B1025" s="5">
        <f t="shared" si="254"/>
        <v>9</v>
      </c>
      <c r="C1025" s="5">
        <f t="shared" si="255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60"/>
        <v>44948</v>
      </c>
      <c r="L1025" s="5">
        <f t="shared" si="261"/>
        <v>1</v>
      </c>
      <c r="M1025" s="5">
        <f t="shared" si="262"/>
        <v>2023</v>
      </c>
      <c r="N1025" s="6">
        <v>9130</v>
      </c>
      <c r="O1025" s="6">
        <f t="shared" si="265"/>
        <v>-9130</v>
      </c>
      <c r="P1025" s="6">
        <f t="shared" si="246"/>
        <v>0</v>
      </c>
      <c r="Q1025" s="7">
        <f t="shared" si="253"/>
        <v>1842722.1500000006</v>
      </c>
      <c r="R1025" s="5" t="s">
        <v>91</v>
      </c>
      <c r="S1025" s="1" t="s">
        <v>1157</v>
      </c>
    </row>
    <row r="1026" spans="1:19" x14ac:dyDescent="0.35">
      <c r="A1026" s="4">
        <v>44828</v>
      </c>
      <c r="B1026" s="5">
        <f t="shared" si="254"/>
        <v>9</v>
      </c>
      <c r="C1026" s="5">
        <f t="shared" si="255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60"/>
        <v>44948</v>
      </c>
      <c r="L1026" s="5">
        <f t="shared" si="261"/>
        <v>1</v>
      </c>
      <c r="M1026" s="5">
        <f t="shared" si="262"/>
        <v>2023</v>
      </c>
      <c r="N1026" s="6">
        <v>1260</v>
      </c>
      <c r="O1026" s="6">
        <f t="shared" si="265"/>
        <v>-1260</v>
      </c>
      <c r="P1026" s="6">
        <f t="shared" si="246"/>
        <v>0</v>
      </c>
      <c r="Q1026" s="7">
        <f t="shared" si="253"/>
        <v>1843982.1500000006</v>
      </c>
      <c r="R1026" s="5" t="s">
        <v>91</v>
      </c>
      <c r="S1026" s="1" t="s">
        <v>1157</v>
      </c>
    </row>
    <row r="1027" spans="1:19" x14ac:dyDescent="0.35">
      <c r="A1027" s="4">
        <v>44828</v>
      </c>
      <c r="B1027" s="5">
        <f t="shared" si="254"/>
        <v>9</v>
      </c>
      <c r="C1027" s="5">
        <f t="shared" si="255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60"/>
        <v>44948</v>
      </c>
      <c r="L1027" s="5">
        <f t="shared" si="261"/>
        <v>1</v>
      </c>
      <c r="M1027" s="5">
        <f t="shared" si="262"/>
        <v>2023</v>
      </c>
      <c r="N1027" s="6">
        <v>287.5</v>
      </c>
      <c r="O1027" s="6">
        <f t="shared" si="265"/>
        <v>-287.5</v>
      </c>
      <c r="P1027" s="6">
        <f t="shared" si="246"/>
        <v>0</v>
      </c>
      <c r="Q1027" s="7">
        <f t="shared" si="253"/>
        <v>1844269.6500000006</v>
      </c>
      <c r="R1027" s="5" t="s">
        <v>91</v>
      </c>
      <c r="S1027" s="1" t="s">
        <v>1157</v>
      </c>
    </row>
    <row r="1028" spans="1:19" x14ac:dyDescent="0.35">
      <c r="A1028" s="4">
        <v>44828</v>
      </c>
      <c r="B1028" s="5">
        <f t="shared" si="254"/>
        <v>9</v>
      </c>
      <c r="C1028" s="5">
        <f t="shared" si="255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60"/>
        <v>44948</v>
      </c>
      <c r="L1028" s="5">
        <f t="shared" si="261"/>
        <v>1</v>
      </c>
      <c r="M1028" s="5">
        <f t="shared" si="262"/>
        <v>2023</v>
      </c>
      <c r="N1028" s="6">
        <v>440</v>
      </c>
      <c r="O1028" s="6">
        <f t="shared" si="265"/>
        <v>-440</v>
      </c>
      <c r="P1028" s="6">
        <f t="shared" si="246"/>
        <v>0</v>
      </c>
      <c r="Q1028" s="7">
        <f t="shared" si="253"/>
        <v>1844709.6500000006</v>
      </c>
      <c r="R1028" s="5" t="s">
        <v>91</v>
      </c>
      <c r="S1028" s="1" t="s">
        <v>1157</v>
      </c>
    </row>
    <row r="1029" spans="1:19" x14ac:dyDescent="0.35">
      <c r="A1029" s="4">
        <v>44828</v>
      </c>
      <c r="B1029" s="5">
        <f t="shared" si="254"/>
        <v>9</v>
      </c>
      <c r="C1029" s="5">
        <f t="shared" si="255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60"/>
        <v>44948</v>
      </c>
      <c r="L1029" s="5">
        <f t="shared" si="261"/>
        <v>1</v>
      </c>
      <c r="M1029" s="5">
        <f t="shared" si="262"/>
        <v>2023</v>
      </c>
      <c r="N1029" s="6">
        <v>420</v>
      </c>
      <c r="O1029" s="6">
        <f t="shared" si="265"/>
        <v>-420</v>
      </c>
      <c r="P1029" s="6">
        <f t="shared" si="246"/>
        <v>0</v>
      </c>
      <c r="Q1029" s="7">
        <f t="shared" si="253"/>
        <v>1845129.6500000006</v>
      </c>
      <c r="R1029" s="5" t="s">
        <v>91</v>
      </c>
      <c r="S1029" s="1" t="s">
        <v>1157</v>
      </c>
    </row>
    <row r="1030" spans="1:19" x14ac:dyDescent="0.35">
      <c r="A1030" s="4">
        <v>44828</v>
      </c>
      <c r="B1030" s="5">
        <f t="shared" si="254"/>
        <v>9</v>
      </c>
      <c r="C1030" s="5">
        <f t="shared" si="255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60"/>
        <v>44948</v>
      </c>
      <c r="L1030" s="5">
        <f t="shared" si="261"/>
        <v>1</v>
      </c>
      <c r="M1030" s="5">
        <f t="shared" si="262"/>
        <v>2023</v>
      </c>
      <c r="N1030" s="6">
        <v>220</v>
      </c>
      <c r="O1030" s="6">
        <f t="shared" si="265"/>
        <v>-220</v>
      </c>
      <c r="P1030" s="6">
        <f t="shared" si="246"/>
        <v>0</v>
      </c>
      <c r="Q1030" s="7">
        <f t="shared" si="253"/>
        <v>1845349.6500000006</v>
      </c>
      <c r="R1030" s="5" t="s">
        <v>91</v>
      </c>
      <c r="S1030" s="1" t="s">
        <v>1157</v>
      </c>
    </row>
    <row r="1031" spans="1:19" x14ac:dyDescent="0.35">
      <c r="A1031" s="4">
        <v>44830</v>
      </c>
      <c r="B1031" s="5">
        <f t="shared" si="254"/>
        <v>9</v>
      </c>
      <c r="C1031" s="5">
        <f t="shared" si="255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6">A1031+J1031</f>
        <v>44830</v>
      </c>
      <c r="L1031" s="5">
        <f t="shared" ref="L1031:L1035" si="267">MONTH(K1031)</f>
        <v>9</v>
      </c>
      <c r="M1031" s="5">
        <f t="shared" ref="M1031:M1035" si="268">YEAR(K1031)</f>
        <v>2022</v>
      </c>
      <c r="N1031" s="6">
        <v>1936</v>
      </c>
      <c r="O1031" s="6">
        <f t="shared" si="265"/>
        <v>-1936</v>
      </c>
      <c r="P1031" s="6">
        <f t="shared" ref="P1031:P1053" si="269">SUM(N1031+O1031)</f>
        <v>0</v>
      </c>
      <c r="Q1031" s="7">
        <f t="shared" ref="Q1031:Q1041" si="270">SUM(Q1030+N1031)</f>
        <v>1847285.6500000006</v>
      </c>
      <c r="R1031" s="5" t="s">
        <v>5</v>
      </c>
      <c r="S1031" s="1" t="s">
        <v>1159</v>
      </c>
    </row>
    <row r="1032" spans="1:19" x14ac:dyDescent="0.35">
      <c r="A1032" s="4">
        <v>44830</v>
      </c>
      <c r="B1032" s="5">
        <f t="shared" ref="B1032:B1035" si="271">MONTH(A1032)</f>
        <v>9</v>
      </c>
      <c r="C1032" s="5">
        <f t="shared" ref="C1032:C1035" si="272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6"/>
        <v>44830</v>
      </c>
      <c r="L1032" s="5">
        <f t="shared" si="267"/>
        <v>9</v>
      </c>
      <c r="M1032" s="5">
        <f t="shared" si="268"/>
        <v>2022</v>
      </c>
      <c r="N1032" s="6">
        <v>658.6</v>
      </c>
      <c r="O1032" s="6">
        <f t="shared" si="265"/>
        <v>-658.6</v>
      </c>
      <c r="P1032" s="6">
        <f t="shared" si="269"/>
        <v>0</v>
      </c>
      <c r="Q1032" s="7">
        <f t="shared" si="270"/>
        <v>1847944.2500000007</v>
      </c>
      <c r="R1032" s="5" t="s">
        <v>5</v>
      </c>
      <c r="S1032" s="1" t="s">
        <v>1159</v>
      </c>
    </row>
    <row r="1033" spans="1:19" x14ac:dyDescent="0.35">
      <c r="A1033" s="4">
        <v>44830</v>
      </c>
      <c r="B1033" s="5">
        <f t="shared" si="271"/>
        <v>9</v>
      </c>
      <c r="C1033" s="5">
        <f t="shared" si="272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6"/>
        <v>44830</v>
      </c>
      <c r="L1033" s="5">
        <f t="shared" si="267"/>
        <v>9</v>
      </c>
      <c r="M1033" s="5">
        <f t="shared" si="268"/>
        <v>2022</v>
      </c>
      <c r="N1033" s="6">
        <v>100</v>
      </c>
      <c r="O1033" s="6">
        <f t="shared" si="265"/>
        <v>-100</v>
      </c>
      <c r="P1033" s="6">
        <f t="shared" si="269"/>
        <v>0</v>
      </c>
      <c r="Q1033" s="7">
        <f t="shared" si="270"/>
        <v>1848044.2500000007</v>
      </c>
      <c r="R1033" s="5" t="s">
        <v>5</v>
      </c>
      <c r="S1033" s="1" t="s">
        <v>1159</v>
      </c>
    </row>
    <row r="1034" spans="1:19" x14ac:dyDescent="0.35">
      <c r="A1034" s="4">
        <v>44830</v>
      </c>
      <c r="B1034" s="5">
        <f t="shared" si="271"/>
        <v>9</v>
      </c>
      <c r="C1034" s="5">
        <f t="shared" si="272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6"/>
        <v>44830</v>
      </c>
      <c r="L1034" s="5">
        <f t="shared" si="267"/>
        <v>9</v>
      </c>
      <c r="M1034" s="5">
        <f t="shared" si="268"/>
        <v>2022</v>
      </c>
      <c r="N1034" s="6">
        <v>625</v>
      </c>
      <c r="O1034" s="6">
        <f t="shared" si="265"/>
        <v>-625</v>
      </c>
      <c r="P1034" s="6">
        <f t="shared" si="269"/>
        <v>0</v>
      </c>
      <c r="Q1034" s="7">
        <f t="shared" si="270"/>
        <v>1848669.2500000007</v>
      </c>
      <c r="R1034" s="5" t="s">
        <v>5</v>
      </c>
      <c r="S1034" s="1" t="s">
        <v>1159</v>
      </c>
    </row>
    <row r="1035" spans="1:19" x14ac:dyDescent="0.35">
      <c r="A1035" s="4">
        <v>44830</v>
      </c>
      <c r="B1035" s="5">
        <f t="shared" si="271"/>
        <v>9</v>
      </c>
      <c r="C1035" s="5">
        <f t="shared" si="272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6"/>
        <v>44830</v>
      </c>
      <c r="L1035" s="5">
        <f t="shared" si="267"/>
        <v>9</v>
      </c>
      <c r="M1035" s="5">
        <f t="shared" si="268"/>
        <v>2022</v>
      </c>
      <c r="N1035" s="6">
        <v>276</v>
      </c>
      <c r="O1035" s="6">
        <f t="shared" si="265"/>
        <v>-276</v>
      </c>
      <c r="P1035" s="6">
        <f t="shared" si="269"/>
        <v>0</v>
      </c>
      <c r="Q1035" s="7">
        <f t="shared" si="270"/>
        <v>1848945.2500000007</v>
      </c>
      <c r="R1035" s="5" t="s">
        <v>5</v>
      </c>
      <c r="S1035" s="1" t="s">
        <v>1159</v>
      </c>
    </row>
    <row r="1036" spans="1:19" x14ac:dyDescent="0.35">
      <c r="A1036" s="4">
        <v>44830</v>
      </c>
      <c r="B1036" s="5">
        <f t="shared" ref="B1036:B1042" si="273">MONTH(A1036)</f>
        <v>9</v>
      </c>
      <c r="C1036" s="5">
        <f t="shared" ref="C1036:C1042" si="274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5">A1036+J1036</f>
        <v>44830</v>
      </c>
      <c r="L1036" s="5">
        <f t="shared" ref="L1036:L1041" si="276">MONTH(K1036)</f>
        <v>9</v>
      </c>
      <c r="M1036" s="5">
        <f t="shared" ref="M1036:M1041" si="277">YEAR(K1036)</f>
        <v>2022</v>
      </c>
      <c r="N1036" s="6">
        <v>2024</v>
      </c>
      <c r="O1036" s="6">
        <f t="shared" ref="O1036:O1050" si="278">-N1036</f>
        <v>-2024</v>
      </c>
      <c r="P1036" s="6">
        <f t="shared" si="269"/>
        <v>0</v>
      </c>
      <c r="Q1036" s="7">
        <f t="shared" si="270"/>
        <v>1850969.2500000007</v>
      </c>
      <c r="R1036" s="5" t="s">
        <v>5</v>
      </c>
      <c r="S1036" s="1" t="s">
        <v>991</v>
      </c>
    </row>
    <row r="1037" spans="1:19" x14ac:dyDescent="0.35">
      <c r="A1037" s="4">
        <v>44830</v>
      </c>
      <c r="B1037" s="5">
        <f t="shared" si="273"/>
        <v>9</v>
      </c>
      <c r="C1037" s="5">
        <f t="shared" si="274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5"/>
        <v>44830</v>
      </c>
      <c r="L1037" s="5">
        <f t="shared" si="276"/>
        <v>9</v>
      </c>
      <c r="M1037" s="5">
        <f t="shared" si="277"/>
        <v>2022</v>
      </c>
      <c r="N1037" s="6">
        <v>629.79999999999995</v>
      </c>
      <c r="O1037" s="6">
        <f t="shared" si="278"/>
        <v>-629.79999999999995</v>
      </c>
      <c r="P1037" s="6">
        <f t="shared" si="269"/>
        <v>0</v>
      </c>
      <c r="Q1037" s="7">
        <f t="shared" si="270"/>
        <v>1851599.0500000007</v>
      </c>
      <c r="R1037" s="5" t="s">
        <v>5</v>
      </c>
      <c r="S1037" s="1" t="s">
        <v>991</v>
      </c>
    </row>
    <row r="1038" spans="1:19" x14ac:dyDescent="0.35">
      <c r="A1038" s="4">
        <v>44830</v>
      </c>
      <c r="B1038" s="5">
        <f t="shared" si="273"/>
        <v>9</v>
      </c>
      <c r="C1038" s="5">
        <f t="shared" si="274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5"/>
        <v>44830</v>
      </c>
      <c r="L1038" s="5">
        <f t="shared" si="276"/>
        <v>9</v>
      </c>
      <c r="M1038" s="5">
        <f t="shared" si="277"/>
        <v>2022</v>
      </c>
      <c r="N1038" s="6">
        <v>315</v>
      </c>
      <c r="O1038" s="6">
        <f t="shared" si="278"/>
        <v>-315</v>
      </c>
      <c r="P1038" s="6">
        <f t="shared" si="269"/>
        <v>0</v>
      </c>
      <c r="Q1038" s="7">
        <f t="shared" si="270"/>
        <v>1851914.0500000007</v>
      </c>
      <c r="R1038" s="5" t="s">
        <v>5</v>
      </c>
      <c r="S1038" s="1" t="s">
        <v>991</v>
      </c>
    </row>
    <row r="1039" spans="1:19" x14ac:dyDescent="0.35">
      <c r="A1039" s="4">
        <v>44830</v>
      </c>
      <c r="B1039" s="5">
        <f t="shared" si="273"/>
        <v>9</v>
      </c>
      <c r="C1039" s="5">
        <f t="shared" si="274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5"/>
        <v>44830</v>
      </c>
      <c r="L1039" s="5">
        <f t="shared" si="276"/>
        <v>9</v>
      </c>
      <c r="M1039" s="5">
        <f t="shared" si="277"/>
        <v>2022</v>
      </c>
      <c r="N1039" s="6">
        <v>105</v>
      </c>
      <c r="O1039" s="6">
        <f t="shared" si="278"/>
        <v>-105</v>
      </c>
      <c r="P1039" s="6">
        <f t="shared" si="269"/>
        <v>0</v>
      </c>
      <c r="Q1039" s="7">
        <f t="shared" si="270"/>
        <v>1852019.0500000007</v>
      </c>
      <c r="R1039" s="5" t="s">
        <v>5</v>
      </c>
      <c r="S1039" s="1" t="s">
        <v>991</v>
      </c>
    </row>
    <row r="1040" spans="1:19" x14ac:dyDescent="0.35">
      <c r="A1040" s="4">
        <v>44830</v>
      </c>
      <c r="B1040" s="5">
        <f t="shared" si="273"/>
        <v>9</v>
      </c>
      <c r="C1040" s="5">
        <f t="shared" si="274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5"/>
        <v>44830</v>
      </c>
      <c r="L1040" s="5">
        <f t="shared" si="276"/>
        <v>9</v>
      </c>
      <c r="M1040" s="5">
        <f t="shared" si="277"/>
        <v>2022</v>
      </c>
      <c r="N1040" s="6">
        <v>285</v>
      </c>
      <c r="O1040" s="6">
        <f t="shared" si="278"/>
        <v>-285</v>
      </c>
      <c r="P1040" s="6">
        <f t="shared" si="269"/>
        <v>0</v>
      </c>
      <c r="Q1040" s="7">
        <f t="shared" si="270"/>
        <v>1852304.0500000007</v>
      </c>
      <c r="R1040" s="5" t="s">
        <v>5</v>
      </c>
      <c r="S1040" s="1" t="s">
        <v>991</v>
      </c>
    </row>
    <row r="1041" spans="1:19" x14ac:dyDescent="0.35">
      <c r="A1041" s="4">
        <v>44830</v>
      </c>
      <c r="B1041" s="5">
        <f t="shared" si="273"/>
        <v>9</v>
      </c>
      <c r="C1041" s="5">
        <f t="shared" si="274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5"/>
        <v>44830</v>
      </c>
      <c r="L1041" s="5">
        <f t="shared" si="276"/>
        <v>9</v>
      </c>
      <c r="M1041" s="5">
        <f t="shared" si="277"/>
        <v>2022</v>
      </c>
      <c r="N1041" s="6">
        <v>450</v>
      </c>
      <c r="O1041" s="6">
        <f t="shared" si="278"/>
        <v>-450</v>
      </c>
      <c r="P1041" s="6">
        <f t="shared" si="269"/>
        <v>0</v>
      </c>
      <c r="Q1041" s="7">
        <f t="shared" si="270"/>
        <v>1852754.0500000007</v>
      </c>
      <c r="R1041" s="5" t="s">
        <v>5</v>
      </c>
      <c r="S1041" s="1" t="s">
        <v>991</v>
      </c>
    </row>
    <row r="1042" spans="1:19" x14ac:dyDescent="0.35">
      <c r="A1042" s="4">
        <v>44832</v>
      </c>
      <c r="B1042" s="5">
        <f t="shared" si="273"/>
        <v>9</v>
      </c>
      <c r="C1042" s="5">
        <f t="shared" si="274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9">A1042+J1042</f>
        <v>44832</v>
      </c>
      <c r="L1042" s="5">
        <f t="shared" ref="L1042:L1053" si="280">MONTH(K1042)</f>
        <v>9</v>
      </c>
      <c r="M1042" s="5">
        <f t="shared" ref="M1042:M1053" si="281">YEAR(K1042)</f>
        <v>2022</v>
      </c>
      <c r="N1042" s="6">
        <v>6006</v>
      </c>
      <c r="O1042" s="6">
        <f t="shared" si="278"/>
        <v>-6006</v>
      </c>
      <c r="P1042" s="6">
        <f t="shared" si="269"/>
        <v>0</v>
      </c>
      <c r="Q1042" s="7">
        <f t="shared" ref="Q1042:Q1053" si="282">SUM(Q1041+N1042)</f>
        <v>1858760.0500000007</v>
      </c>
      <c r="R1042" s="5" t="s">
        <v>5</v>
      </c>
      <c r="S1042" s="1" t="s">
        <v>1307</v>
      </c>
    </row>
    <row r="1043" spans="1:19" x14ac:dyDescent="0.35">
      <c r="A1043" s="4">
        <v>44832</v>
      </c>
      <c r="B1043" s="5">
        <f t="shared" ref="B1043:B1054" si="283">MONTH(A1043)</f>
        <v>9</v>
      </c>
      <c r="C1043" s="5">
        <f t="shared" ref="C1043:C1054" si="284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9"/>
        <v>44832</v>
      </c>
      <c r="L1043" s="5">
        <f t="shared" si="280"/>
        <v>9</v>
      </c>
      <c r="M1043" s="5">
        <f t="shared" si="281"/>
        <v>2022</v>
      </c>
      <c r="N1043" s="6">
        <v>1259.5999999999999</v>
      </c>
      <c r="O1043" s="6">
        <f t="shared" si="278"/>
        <v>-1259.5999999999999</v>
      </c>
      <c r="P1043" s="6">
        <f t="shared" si="269"/>
        <v>0</v>
      </c>
      <c r="Q1043" s="7">
        <f t="shared" si="282"/>
        <v>1860019.6500000008</v>
      </c>
      <c r="R1043" s="5" t="s">
        <v>5</v>
      </c>
      <c r="S1043" s="1" t="s">
        <v>1307</v>
      </c>
    </row>
    <row r="1044" spans="1:19" x14ac:dyDescent="0.35">
      <c r="A1044" s="4">
        <v>44832</v>
      </c>
      <c r="B1044" s="5">
        <f t="shared" si="283"/>
        <v>9</v>
      </c>
      <c r="C1044" s="5">
        <f t="shared" si="284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9"/>
        <v>44832</v>
      </c>
      <c r="L1044" s="5">
        <f t="shared" si="280"/>
        <v>9</v>
      </c>
      <c r="M1044" s="5">
        <f t="shared" si="281"/>
        <v>2022</v>
      </c>
      <c r="N1044" s="6">
        <v>1015.2</v>
      </c>
      <c r="O1044" s="6">
        <f t="shared" si="278"/>
        <v>-1015.2</v>
      </c>
      <c r="P1044" s="6">
        <f t="shared" si="269"/>
        <v>0</v>
      </c>
      <c r="Q1044" s="7">
        <f t="shared" si="282"/>
        <v>1861034.8500000008</v>
      </c>
      <c r="R1044" s="5" t="s">
        <v>5</v>
      </c>
      <c r="S1044" s="1" t="s">
        <v>1307</v>
      </c>
    </row>
    <row r="1045" spans="1:19" x14ac:dyDescent="0.35">
      <c r="A1045" s="4">
        <v>44832</v>
      </c>
      <c r="B1045" s="5">
        <f t="shared" si="283"/>
        <v>9</v>
      </c>
      <c r="C1045" s="5">
        <f t="shared" si="284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9"/>
        <v>44832</v>
      </c>
      <c r="L1045" s="5">
        <f t="shared" si="280"/>
        <v>9</v>
      </c>
      <c r="M1045" s="5">
        <f t="shared" si="281"/>
        <v>2022</v>
      </c>
      <c r="N1045" s="6">
        <v>630</v>
      </c>
      <c r="O1045" s="6">
        <f t="shared" si="278"/>
        <v>-630</v>
      </c>
      <c r="P1045" s="6">
        <f t="shared" si="269"/>
        <v>0</v>
      </c>
      <c r="Q1045" s="7">
        <f t="shared" si="282"/>
        <v>1861664.8500000008</v>
      </c>
      <c r="R1045" s="5" t="s">
        <v>5</v>
      </c>
      <c r="S1045" s="1" t="s">
        <v>1307</v>
      </c>
    </row>
    <row r="1046" spans="1:19" x14ac:dyDescent="0.35">
      <c r="A1046" s="4">
        <v>44832</v>
      </c>
      <c r="B1046" s="5">
        <f t="shared" si="283"/>
        <v>9</v>
      </c>
      <c r="C1046" s="5">
        <f t="shared" si="284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9"/>
        <v>44832</v>
      </c>
      <c r="L1046" s="5">
        <f t="shared" si="280"/>
        <v>9</v>
      </c>
      <c r="M1046" s="5">
        <f t="shared" si="281"/>
        <v>2022</v>
      </c>
      <c r="N1046" s="6">
        <v>640</v>
      </c>
      <c r="O1046" s="6">
        <f t="shared" si="278"/>
        <v>-640</v>
      </c>
      <c r="P1046" s="6">
        <f t="shared" si="269"/>
        <v>0</v>
      </c>
      <c r="Q1046" s="7">
        <f t="shared" si="282"/>
        <v>1862304.8500000008</v>
      </c>
      <c r="R1046" s="5" t="s">
        <v>5</v>
      </c>
      <c r="S1046" s="1" t="s">
        <v>1307</v>
      </c>
    </row>
    <row r="1047" spans="1:19" x14ac:dyDescent="0.35">
      <c r="A1047" s="4">
        <v>44832</v>
      </c>
      <c r="B1047" s="5">
        <f t="shared" si="283"/>
        <v>9</v>
      </c>
      <c r="C1047" s="5">
        <f t="shared" si="284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9"/>
        <v>44832</v>
      </c>
      <c r="L1047" s="5">
        <f t="shared" si="280"/>
        <v>9</v>
      </c>
      <c r="M1047" s="5">
        <f t="shared" si="281"/>
        <v>2022</v>
      </c>
      <c r="N1047" s="6">
        <v>90</v>
      </c>
      <c r="O1047" s="6">
        <f t="shared" si="278"/>
        <v>-90</v>
      </c>
      <c r="P1047" s="6">
        <f t="shared" si="269"/>
        <v>0</v>
      </c>
      <c r="Q1047" s="7">
        <f t="shared" si="282"/>
        <v>1862394.8500000008</v>
      </c>
      <c r="R1047" s="5" t="s">
        <v>5</v>
      </c>
      <c r="S1047" s="1" t="s">
        <v>1307</v>
      </c>
    </row>
    <row r="1048" spans="1:19" x14ac:dyDescent="0.35">
      <c r="A1048" s="4">
        <v>44832</v>
      </c>
      <c r="B1048" s="5">
        <f t="shared" si="283"/>
        <v>9</v>
      </c>
      <c r="C1048" s="5">
        <f t="shared" si="284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9"/>
        <v>44832</v>
      </c>
      <c r="L1048" s="5">
        <f t="shared" si="280"/>
        <v>9</v>
      </c>
      <c r="M1048" s="5">
        <f t="shared" si="281"/>
        <v>2022</v>
      </c>
      <c r="N1048" s="6">
        <v>170</v>
      </c>
      <c r="O1048" s="6">
        <f t="shared" si="278"/>
        <v>-170</v>
      </c>
      <c r="P1048" s="6">
        <f t="shared" si="269"/>
        <v>0</v>
      </c>
      <c r="Q1048" s="7">
        <f t="shared" si="282"/>
        <v>1862564.8500000008</v>
      </c>
      <c r="R1048" s="5" t="s">
        <v>5</v>
      </c>
      <c r="S1048" s="1" t="s">
        <v>1307</v>
      </c>
    </row>
    <row r="1049" spans="1:19" x14ac:dyDescent="0.35">
      <c r="A1049" s="4">
        <v>44832</v>
      </c>
      <c r="B1049" s="5">
        <f t="shared" si="283"/>
        <v>9</v>
      </c>
      <c r="C1049" s="5">
        <f t="shared" si="284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9"/>
        <v>44832</v>
      </c>
      <c r="L1049" s="5">
        <f t="shared" si="280"/>
        <v>9</v>
      </c>
      <c r="M1049" s="5">
        <f t="shared" si="281"/>
        <v>2022</v>
      </c>
      <c r="N1049" s="6">
        <v>440</v>
      </c>
      <c r="O1049" s="6">
        <f t="shared" si="278"/>
        <v>-440</v>
      </c>
      <c r="P1049" s="6">
        <f t="shared" si="269"/>
        <v>0</v>
      </c>
      <c r="Q1049" s="7">
        <f t="shared" si="282"/>
        <v>1863004.8500000008</v>
      </c>
      <c r="R1049" s="5" t="s">
        <v>5</v>
      </c>
      <c r="S1049" s="1" t="s">
        <v>1307</v>
      </c>
    </row>
    <row r="1050" spans="1:19" x14ac:dyDescent="0.35">
      <c r="A1050" s="4">
        <v>44832</v>
      </c>
      <c r="B1050" s="5">
        <f t="shared" si="283"/>
        <v>9</v>
      </c>
      <c r="C1050" s="5">
        <f t="shared" si="284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9"/>
        <v>44832</v>
      </c>
      <c r="L1050" s="5">
        <f t="shared" si="280"/>
        <v>9</v>
      </c>
      <c r="M1050" s="5">
        <f t="shared" si="281"/>
        <v>2022</v>
      </c>
      <c r="N1050" s="6">
        <v>1016</v>
      </c>
      <c r="O1050" s="6">
        <f t="shared" si="278"/>
        <v>-1016</v>
      </c>
      <c r="P1050" s="6">
        <f t="shared" si="269"/>
        <v>0</v>
      </c>
      <c r="Q1050" s="7">
        <f t="shared" si="282"/>
        <v>1864020.8500000008</v>
      </c>
      <c r="R1050" s="5" t="s">
        <v>5</v>
      </c>
      <c r="S1050" s="1" t="s">
        <v>1307</v>
      </c>
    </row>
    <row r="1051" spans="1:19" x14ac:dyDescent="0.35">
      <c r="A1051" s="4">
        <v>44832</v>
      </c>
      <c r="B1051" s="5">
        <f t="shared" si="283"/>
        <v>9</v>
      </c>
      <c r="C1051" s="5">
        <f t="shared" si="284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9"/>
        <v>44832</v>
      </c>
      <c r="L1051" s="5">
        <f t="shared" si="280"/>
        <v>9</v>
      </c>
      <c r="M1051" s="5">
        <f t="shared" si="281"/>
        <v>2022</v>
      </c>
      <c r="N1051" s="6">
        <v>1848</v>
      </c>
      <c r="O1051" s="6">
        <f t="shared" ref="O1051:O1058" si="285">-N1051</f>
        <v>-1848</v>
      </c>
      <c r="P1051" s="6">
        <f t="shared" si="269"/>
        <v>0</v>
      </c>
      <c r="Q1051" s="7">
        <f t="shared" si="282"/>
        <v>1865868.8500000008</v>
      </c>
      <c r="R1051" s="5" t="s">
        <v>5</v>
      </c>
      <c r="S1051" s="1" t="s">
        <v>983</v>
      </c>
    </row>
    <row r="1052" spans="1:19" x14ac:dyDescent="0.35">
      <c r="A1052" s="4">
        <v>44832</v>
      </c>
      <c r="B1052" s="5">
        <f t="shared" si="283"/>
        <v>9</v>
      </c>
      <c r="C1052" s="5">
        <f t="shared" si="284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9"/>
        <v>44832</v>
      </c>
      <c r="L1052" s="5">
        <f t="shared" si="280"/>
        <v>9</v>
      </c>
      <c r="M1052" s="5">
        <f t="shared" si="281"/>
        <v>2022</v>
      </c>
      <c r="N1052" s="6">
        <v>85</v>
      </c>
      <c r="O1052" s="6">
        <f t="shared" si="285"/>
        <v>-85</v>
      </c>
      <c r="P1052" s="6">
        <f t="shared" si="269"/>
        <v>0</v>
      </c>
      <c r="Q1052" s="7">
        <f t="shared" si="282"/>
        <v>1865953.8500000008</v>
      </c>
      <c r="R1052" s="5" t="s">
        <v>5</v>
      </c>
      <c r="S1052" s="1" t="s">
        <v>983</v>
      </c>
    </row>
    <row r="1053" spans="1:19" x14ac:dyDescent="0.35">
      <c r="A1053" s="4">
        <v>44832</v>
      </c>
      <c r="B1053" s="5">
        <f t="shared" si="283"/>
        <v>9</v>
      </c>
      <c r="C1053" s="5">
        <f t="shared" si="284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9"/>
        <v>44832</v>
      </c>
      <c r="L1053" s="5">
        <f t="shared" si="280"/>
        <v>9</v>
      </c>
      <c r="M1053" s="5">
        <f t="shared" si="281"/>
        <v>2022</v>
      </c>
      <c r="N1053" s="6">
        <v>62.5</v>
      </c>
      <c r="O1053" s="6">
        <f t="shared" si="285"/>
        <v>-62.5</v>
      </c>
      <c r="P1053" s="6">
        <f t="shared" si="269"/>
        <v>0</v>
      </c>
      <c r="Q1053" s="7">
        <f t="shared" si="282"/>
        <v>1866016.3500000008</v>
      </c>
      <c r="R1053" s="5" t="s">
        <v>5</v>
      </c>
      <c r="S1053" s="1" t="s">
        <v>983</v>
      </c>
    </row>
    <row r="1054" spans="1:19" x14ac:dyDescent="0.35">
      <c r="A1054" s="4">
        <v>44835</v>
      </c>
      <c r="B1054" s="5">
        <f t="shared" si="283"/>
        <v>10</v>
      </c>
      <c r="C1054" s="5">
        <f t="shared" si="284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6">A1054+J1054</f>
        <v>44955</v>
      </c>
      <c r="L1054" s="5">
        <f t="shared" ref="L1054:L1058" si="287">MONTH(K1054)</f>
        <v>1</v>
      </c>
      <c r="M1054" s="5">
        <f t="shared" ref="M1054:M1058" si="288">YEAR(K1054)</f>
        <v>2023</v>
      </c>
      <c r="N1054" s="6">
        <v>9130</v>
      </c>
      <c r="O1054" s="6">
        <f t="shared" si="285"/>
        <v>-9130</v>
      </c>
      <c r="P1054" s="6">
        <f t="shared" ref="P1054:P1079" si="289">SUM(N1054+O1054)</f>
        <v>0</v>
      </c>
      <c r="Q1054" s="7">
        <f t="shared" ref="Q1054:Q1079" si="290">SUM(Q1053+N1054)</f>
        <v>1875146.3500000008</v>
      </c>
      <c r="R1054" s="5" t="s">
        <v>91</v>
      </c>
      <c r="S1054" s="1" t="s">
        <v>1235</v>
      </c>
    </row>
    <row r="1055" spans="1:19" x14ac:dyDescent="0.35">
      <c r="A1055" s="4">
        <v>44835</v>
      </c>
      <c r="B1055" s="5">
        <f t="shared" ref="B1055:B1079" si="291">MONTH(A1055)</f>
        <v>10</v>
      </c>
      <c r="C1055" s="5">
        <f t="shared" ref="C1055:C1079" si="292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6"/>
        <v>44955</v>
      </c>
      <c r="L1055" s="5">
        <f t="shared" si="287"/>
        <v>1</v>
      </c>
      <c r="M1055" s="5">
        <f t="shared" si="288"/>
        <v>2023</v>
      </c>
      <c r="N1055" s="6">
        <v>2520</v>
      </c>
      <c r="O1055" s="6">
        <f t="shared" si="285"/>
        <v>-2520</v>
      </c>
      <c r="P1055" s="6">
        <f t="shared" si="289"/>
        <v>0</v>
      </c>
      <c r="Q1055" s="7">
        <f t="shared" si="290"/>
        <v>1877666.3500000008</v>
      </c>
      <c r="R1055" s="5" t="s">
        <v>91</v>
      </c>
      <c r="S1055" s="1" t="s">
        <v>1235</v>
      </c>
    </row>
    <row r="1056" spans="1:19" x14ac:dyDescent="0.35">
      <c r="A1056" s="4">
        <v>44835</v>
      </c>
      <c r="B1056" s="5">
        <f t="shared" si="291"/>
        <v>10</v>
      </c>
      <c r="C1056" s="5">
        <f t="shared" si="292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6"/>
        <v>44955</v>
      </c>
      <c r="L1056" s="5">
        <f t="shared" si="287"/>
        <v>1</v>
      </c>
      <c r="M1056" s="5">
        <f t="shared" si="288"/>
        <v>2023</v>
      </c>
      <c r="N1056" s="6">
        <v>575</v>
      </c>
      <c r="O1056" s="6">
        <f t="shared" si="285"/>
        <v>-575</v>
      </c>
      <c r="P1056" s="6">
        <f t="shared" si="289"/>
        <v>0</v>
      </c>
      <c r="Q1056" s="7">
        <f t="shared" si="290"/>
        <v>1878241.3500000008</v>
      </c>
      <c r="R1056" s="5" t="s">
        <v>91</v>
      </c>
      <c r="S1056" s="1" t="s">
        <v>1235</v>
      </c>
    </row>
    <row r="1057" spans="1:19" x14ac:dyDescent="0.35">
      <c r="A1057" s="4">
        <v>44835</v>
      </c>
      <c r="B1057" s="5">
        <f t="shared" si="291"/>
        <v>10</v>
      </c>
      <c r="C1057" s="5">
        <f t="shared" si="292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6"/>
        <v>44955</v>
      </c>
      <c r="L1057" s="5">
        <f t="shared" si="287"/>
        <v>1</v>
      </c>
      <c r="M1057" s="5">
        <f t="shared" si="288"/>
        <v>2023</v>
      </c>
      <c r="N1057" s="6">
        <v>420</v>
      </c>
      <c r="O1057" s="6">
        <f t="shared" si="285"/>
        <v>-420</v>
      </c>
      <c r="P1057" s="6">
        <f t="shared" si="289"/>
        <v>0</v>
      </c>
      <c r="Q1057" s="7">
        <f t="shared" si="290"/>
        <v>1878661.3500000008</v>
      </c>
      <c r="R1057" s="5" t="s">
        <v>91</v>
      </c>
      <c r="S1057" s="1" t="s">
        <v>1235</v>
      </c>
    </row>
    <row r="1058" spans="1:19" x14ac:dyDescent="0.35">
      <c r="A1058" s="4">
        <v>44835</v>
      </c>
      <c r="B1058" s="5">
        <f t="shared" si="291"/>
        <v>10</v>
      </c>
      <c r="C1058" s="5">
        <f t="shared" si="292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6"/>
        <v>44955</v>
      </c>
      <c r="L1058" s="5">
        <f t="shared" si="287"/>
        <v>1</v>
      </c>
      <c r="M1058" s="5">
        <f t="shared" si="288"/>
        <v>2023</v>
      </c>
      <c r="N1058" s="6">
        <v>420</v>
      </c>
      <c r="O1058" s="6">
        <f t="shared" si="285"/>
        <v>-420</v>
      </c>
      <c r="P1058" s="6">
        <f t="shared" si="289"/>
        <v>0</v>
      </c>
      <c r="Q1058" s="7">
        <f t="shared" si="290"/>
        <v>1879081.3500000008</v>
      </c>
      <c r="R1058" s="5" t="s">
        <v>91</v>
      </c>
      <c r="S1058" s="1" t="s">
        <v>1235</v>
      </c>
    </row>
    <row r="1059" spans="1:19" x14ac:dyDescent="0.35">
      <c r="A1059" s="4" t="s">
        <v>1001</v>
      </c>
      <c r="B1059" s="5">
        <f t="shared" si="291"/>
        <v>10</v>
      </c>
      <c r="C1059" s="5">
        <f t="shared" si="292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93">A1059+J1059</f>
        <v>44837</v>
      </c>
      <c r="L1059" s="5">
        <f t="shared" ref="L1059:L1064" si="294">MONTH(K1059)</f>
        <v>10</v>
      </c>
      <c r="M1059" s="5">
        <f t="shared" ref="M1059:M1064" si="295">YEAR(K1059)</f>
        <v>2022</v>
      </c>
      <c r="N1059" s="6">
        <v>27060</v>
      </c>
      <c r="O1059" s="6">
        <f>-928.2-9700-11000-5431.8</f>
        <v>-27060</v>
      </c>
      <c r="P1059" s="6">
        <f t="shared" si="289"/>
        <v>0</v>
      </c>
      <c r="Q1059" s="7">
        <f t="shared" si="290"/>
        <v>1906141.3500000008</v>
      </c>
      <c r="R1059" s="5" t="s">
        <v>5</v>
      </c>
      <c r="S1059" s="1" t="s">
        <v>1295</v>
      </c>
    </row>
    <row r="1060" spans="1:19" x14ac:dyDescent="0.35">
      <c r="A1060" s="4" t="s">
        <v>1001</v>
      </c>
      <c r="B1060" s="5">
        <f t="shared" si="291"/>
        <v>10</v>
      </c>
      <c r="C1060" s="5">
        <f t="shared" si="292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93"/>
        <v>44837</v>
      </c>
      <c r="L1060" s="5">
        <f t="shared" si="294"/>
        <v>10</v>
      </c>
      <c r="M1060" s="5">
        <f t="shared" si="295"/>
        <v>2022</v>
      </c>
      <c r="N1060" s="6">
        <v>11340</v>
      </c>
      <c r="O1060" s="6">
        <f>-4068.2-6000-1271.8</f>
        <v>-11340</v>
      </c>
      <c r="P1060" s="6">
        <f t="shared" si="289"/>
        <v>0</v>
      </c>
      <c r="Q1060" s="7">
        <f t="shared" si="290"/>
        <v>1917481.3500000008</v>
      </c>
      <c r="R1060" s="5" t="s">
        <v>5</v>
      </c>
      <c r="S1060" s="1" t="s">
        <v>1296</v>
      </c>
    </row>
    <row r="1061" spans="1:19" x14ac:dyDescent="0.35">
      <c r="A1061" s="4" t="s">
        <v>1001</v>
      </c>
      <c r="B1061" s="5">
        <f t="shared" si="291"/>
        <v>10</v>
      </c>
      <c r="C1061" s="5">
        <f t="shared" si="292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93"/>
        <v>44837</v>
      </c>
      <c r="L1061" s="5">
        <f t="shared" si="294"/>
        <v>10</v>
      </c>
      <c r="M1061" s="5">
        <f t="shared" si="295"/>
        <v>2022</v>
      </c>
      <c r="N1061" s="6">
        <v>6435</v>
      </c>
      <c r="O1061" s="6">
        <f t="shared" ref="O1061:O1064" si="296">-N1061</f>
        <v>-6435</v>
      </c>
      <c r="P1061" s="6">
        <f t="shared" si="289"/>
        <v>0</v>
      </c>
      <c r="Q1061" s="7">
        <f t="shared" si="290"/>
        <v>1923916.3500000008</v>
      </c>
      <c r="R1061" s="5" t="s">
        <v>5</v>
      </c>
      <c r="S1061" s="1" t="s">
        <v>1297</v>
      </c>
    </row>
    <row r="1062" spans="1:19" x14ac:dyDescent="0.35">
      <c r="A1062" s="4" t="s">
        <v>1001</v>
      </c>
      <c r="B1062" s="5">
        <f t="shared" si="291"/>
        <v>10</v>
      </c>
      <c r="C1062" s="5">
        <f t="shared" si="292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93"/>
        <v>44837</v>
      </c>
      <c r="L1062" s="5">
        <f t="shared" si="294"/>
        <v>10</v>
      </c>
      <c r="M1062" s="5">
        <f t="shared" si="295"/>
        <v>2022</v>
      </c>
      <c r="N1062" s="6">
        <v>937.5</v>
      </c>
      <c r="O1062" s="6">
        <f t="shared" si="296"/>
        <v>-937.5</v>
      </c>
      <c r="P1062" s="6">
        <f t="shared" si="289"/>
        <v>0</v>
      </c>
      <c r="Q1062" s="7">
        <f t="shared" si="290"/>
        <v>1924853.8500000008</v>
      </c>
      <c r="R1062" s="5" t="s">
        <v>5</v>
      </c>
      <c r="S1062" s="1" t="s">
        <v>1297</v>
      </c>
    </row>
    <row r="1063" spans="1:19" x14ac:dyDescent="0.35">
      <c r="A1063" s="4" t="s">
        <v>1001</v>
      </c>
      <c r="B1063" s="5">
        <f t="shared" si="291"/>
        <v>10</v>
      </c>
      <c r="C1063" s="5">
        <f t="shared" si="292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93"/>
        <v>44837</v>
      </c>
      <c r="L1063" s="5">
        <f t="shared" si="294"/>
        <v>10</v>
      </c>
      <c r="M1063" s="5">
        <f t="shared" si="295"/>
        <v>2022</v>
      </c>
      <c r="N1063" s="6">
        <v>2000</v>
      </c>
      <c r="O1063" s="6">
        <f t="shared" si="296"/>
        <v>-2000</v>
      </c>
      <c r="P1063" s="6">
        <f t="shared" si="289"/>
        <v>0</v>
      </c>
      <c r="Q1063" s="7">
        <f t="shared" si="290"/>
        <v>1926853.8500000008</v>
      </c>
      <c r="R1063" s="5" t="s">
        <v>5</v>
      </c>
      <c r="S1063" s="1" t="s">
        <v>1297</v>
      </c>
    </row>
    <row r="1064" spans="1:19" x14ac:dyDescent="0.35">
      <c r="A1064" s="4" t="s">
        <v>1001</v>
      </c>
      <c r="B1064" s="5">
        <f t="shared" si="291"/>
        <v>10</v>
      </c>
      <c r="C1064" s="5">
        <f t="shared" si="292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93"/>
        <v>44837</v>
      </c>
      <c r="L1064" s="5">
        <f t="shared" si="294"/>
        <v>10</v>
      </c>
      <c r="M1064" s="5">
        <f t="shared" si="295"/>
        <v>2022</v>
      </c>
      <c r="N1064" s="6">
        <v>400</v>
      </c>
      <c r="O1064" s="6">
        <f t="shared" si="296"/>
        <v>-400</v>
      </c>
      <c r="P1064" s="6">
        <f t="shared" si="289"/>
        <v>0</v>
      </c>
      <c r="Q1064" s="7">
        <f t="shared" si="290"/>
        <v>1927253.8500000008</v>
      </c>
      <c r="R1064" s="5" t="s">
        <v>5</v>
      </c>
      <c r="S1064" s="1" t="s">
        <v>1297</v>
      </c>
    </row>
    <row r="1065" spans="1:19" x14ac:dyDescent="0.35">
      <c r="A1065" s="4" t="s">
        <v>1003</v>
      </c>
      <c r="B1065" s="5">
        <f t="shared" si="291"/>
        <v>10</v>
      </c>
      <c r="C1065" s="5">
        <f t="shared" si="292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7">A1065+J1065</f>
        <v>44835</v>
      </c>
      <c r="L1065" s="5">
        <f t="shared" ref="L1065:L1068" si="298">MONTH(K1065)</f>
        <v>10</v>
      </c>
      <c r="M1065" s="5">
        <f t="shared" ref="M1065:M1068" si="299">YEAR(K1065)</f>
        <v>2022</v>
      </c>
      <c r="N1065" s="6">
        <v>1936</v>
      </c>
      <c r="O1065" s="6">
        <f t="shared" ref="O1065:O1068" si="300">-N1065</f>
        <v>-1936</v>
      </c>
      <c r="P1065" s="6">
        <f t="shared" si="289"/>
        <v>0</v>
      </c>
      <c r="Q1065" s="7">
        <f t="shared" si="290"/>
        <v>1929189.8500000008</v>
      </c>
      <c r="R1065" s="5" t="s">
        <v>5</v>
      </c>
      <c r="S1065" s="1" t="s">
        <v>1233</v>
      </c>
    </row>
    <row r="1066" spans="1:19" x14ac:dyDescent="0.35">
      <c r="A1066" s="4" t="s">
        <v>1003</v>
      </c>
      <c r="B1066" s="5">
        <f t="shared" si="291"/>
        <v>10</v>
      </c>
      <c r="C1066" s="5">
        <f t="shared" si="292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7"/>
        <v>44835</v>
      </c>
      <c r="L1066" s="5">
        <f t="shared" si="298"/>
        <v>10</v>
      </c>
      <c r="M1066" s="5">
        <f t="shared" si="299"/>
        <v>2022</v>
      </c>
      <c r="N1066" s="6">
        <v>100</v>
      </c>
      <c r="O1066" s="6">
        <f t="shared" si="300"/>
        <v>-100</v>
      </c>
      <c r="P1066" s="6">
        <f t="shared" si="289"/>
        <v>0</v>
      </c>
      <c r="Q1066" s="7">
        <f t="shared" si="290"/>
        <v>1929289.8500000008</v>
      </c>
      <c r="R1066" s="5" t="s">
        <v>5</v>
      </c>
      <c r="S1066" s="1" t="s">
        <v>1233</v>
      </c>
    </row>
    <row r="1067" spans="1:19" x14ac:dyDescent="0.35">
      <c r="A1067" s="4" t="s">
        <v>1003</v>
      </c>
      <c r="B1067" s="5">
        <f t="shared" si="291"/>
        <v>10</v>
      </c>
      <c r="C1067" s="5">
        <f t="shared" si="292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7"/>
        <v>44835</v>
      </c>
      <c r="L1067" s="5">
        <f t="shared" si="298"/>
        <v>10</v>
      </c>
      <c r="M1067" s="5">
        <f t="shared" si="299"/>
        <v>2022</v>
      </c>
      <c r="N1067" s="6">
        <v>312.5</v>
      </c>
      <c r="O1067" s="6">
        <f t="shared" si="300"/>
        <v>-312.5</v>
      </c>
      <c r="P1067" s="6">
        <f t="shared" si="289"/>
        <v>0</v>
      </c>
      <c r="Q1067" s="7">
        <f t="shared" si="290"/>
        <v>1929602.3500000008</v>
      </c>
      <c r="R1067" s="5" t="s">
        <v>5</v>
      </c>
      <c r="S1067" s="1" t="s">
        <v>1233</v>
      </c>
    </row>
    <row r="1068" spans="1:19" x14ac:dyDescent="0.35">
      <c r="A1068" s="4" t="s">
        <v>1003</v>
      </c>
      <c r="B1068" s="5">
        <f t="shared" si="291"/>
        <v>10</v>
      </c>
      <c r="C1068" s="5">
        <f t="shared" si="292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7"/>
        <v>44835</v>
      </c>
      <c r="L1068" s="5">
        <f t="shared" si="298"/>
        <v>10</v>
      </c>
      <c r="M1068" s="5">
        <f t="shared" si="299"/>
        <v>2022</v>
      </c>
      <c r="N1068" s="6">
        <v>288</v>
      </c>
      <c r="O1068" s="6">
        <f t="shared" si="300"/>
        <v>-288</v>
      </c>
      <c r="P1068" s="6">
        <f t="shared" si="289"/>
        <v>0</v>
      </c>
      <c r="Q1068" s="7">
        <f t="shared" si="290"/>
        <v>1929890.3500000008</v>
      </c>
      <c r="R1068" s="5" t="s">
        <v>5</v>
      </c>
      <c r="S1068" s="1" t="s">
        <v>1233</v>
      </c>
    </row>
    <row r="1069" spans="1:19" x14ac:dyDescent="0.35">
      <c r="A1069" s="4">
        <v>44836</v>
      </c>
      <c r="B1069" s="5">
        <f t="shared" si="291"/>
        <v>10</v>
      </c>
      <c r="C1069" s="5">
        <f t="shared" si="292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301">A1069+J1069</f>
        <v>44881</v>
      </c>
      <c r="L1069" s="5">
        <f t="shared" ref="L1069:L1071" si="302">MONTH(K1069)</f>
        <v>11</v>
      </c>
      <c r="M1069" s="5">
        <f t="shared" ref="M1069:M1071" si="303">YEAR(K1069)</f>
        <v>2022</v>
      </c>
      <c r="N1069" s="6">
        <v>2024</v>
      </c>
      <c r="O1069" s="6">
        <f>-1800-224</f>
        <v>-2024</v>
      </c>
      <c r="P1069" s="6">
        <f t="shared" si="289"/>
        <v>0</v>
      </c>
      <c r="Q1069" s="7">
        <f t="shared" si="290"/>
        <v>1931914.3500000008</v>
      </c>
      <c r="R1069" s="5" t="s">
        <v>91</v>
      </c>
      <c r="S1069" s="1" t="s">
        <v>1151</v>
      </c>
    </row>
    <row r="1070" spans="1:19" x14ac:dyDescent="0.35">
      <c r="A1070" s="4">
        <v>44836</v>
      </c>
      <c r="B1070" s="5">
        <f t="shared" si="291"/>
        <v>10</v>
      </c>
      <c r="C1070" s="5">
        <f t="shared" si="292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301"/>
        <v>44881</v>
      </c>
      <c r="L1070" s="5">
        <f t="shared" si="302"/>
        <v>11</v>
      </c>
      <c r="M1070" s="5">
        <f t="shared" si="303"/>
        <v>2022</v>
      </c>
      <c r="N1070" s="6">
        <v>195</v>
      </c>
      <c r="O1070" s="6">
        <f>-N1070</f>
        <v>-195</v>
      </c>
      <c r="P1070" s="6">
        <f t="shared" si="289"/>
        <v>0</v>
      </c>
      <c r="Q1070" s="7">
        <f t="shared" si="290"/>
        <v>1932109.3500000008</v>
      </c>
      <c r="R1070" s="5" t="s">
        <v>91</v>
      </c>
      <c r="S1070" s="1" t="s">
        <v>1152</v>
      </c>
    </row>
    <row r="1071" spans="1:19" x14ac:dyDescent="0.35">
      <c r="A1071" s="4">
        <v>44836</v>
      </c>
      <c r="B1071" s="5">
        <f t="shared" si="291"/>
        <v>10</v>
      </c>
      <c r="C1071" s="5">
        <f t="shared" si="292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301"/>
        <v>44881</v>
      </c>
      <c r="L1071" s="5">
        <f t="shared" si="302"/>
        <v>11</v>
      </c>
      <c r="M1071" s="5">
        <f t="shared" si="303"/>
        <v>2022</v>
      </c>
      <c r="N1071" s="6">
        <v>630</v>
      </c>
      <c r="O1071" s="6">
        <f>-N1071</f>
        <v>-630</v>
      </c>
      <c r="P1071" s="6">
        <f t="shared" si="289"/>
        <v>0</v>
      </c>
      <c r="Q1071" s="7">
        <f t="shared" si="290"/>
        <v>1932739.3500000008</v>
      </c>
      <c r="R1071" s="5" t="s">
        <v>91</v>
      </c>
      <c r="S1071" s="1" t="s">
        <v>1153</v>
      </c>
    </row>
    <row r="1072" spans="1:19" x14ac:dyDescent="0.35">
      <c r="A1072" s="4">
        <v>44836</v>
      </c>
      <c r="B1072" s="5">
        <f t="shared" si="291"/>
        <v>10</v>
      </c>
      <c r="C1072" s="5">
        <f t="shared" si="292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304">A1072+J1072</f>
        <v>44881</v>
      </c>
      <c r="L1072" s="5">
        <f t="shared" ref="L1072:L1079" si="305">MONTH(K1072)</f>
        <v>11</v>
      </c>
      <c r="M1072" s="5">
        <f t="shared" ref="M1072:M1079" si="306">YEAR(K1072)</f>
        <v>2022</v>
      </c>
      <c r="N1072" s="6">
        <v>4048</v>
      </c>
      <c r="O1072" s="6">
        <f>-751-1800-1497</f>
        <v>-4048</v>
      </c>
      <c r="P1072" s="6">
        <f t="shared" si="289"/>
        <v>0</v>
      </c>
      <c r="Q1072" s="7">
        <f t="shared" si="290"/>
        <v>1936787.3500000008</v>
      </c>
      <c r="R1072" s="5" t="s">
        <v>91</v>
      </c>
      <c r="S1072" s="1" t="s">
        <v>1216</v>
      </c>
    </row>
    <row r="1073" spans="1:19" x14ac:dyDescent="0.35">
      <c r="A1073" s="4">
        <v>44845</v>
      </c>
      <c r="B1073" s="5">
        <f t="shared" si="291"/>
        <v>10</v>
      </c>
      <c r="C1073" s="5">
        <f t="shared" si="292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304"/>
        <v>44845</v>
      </c>
      <c r="L1073" s="5">
        <f t="shared" si="305"/>
        <v>10</v>
      </c>
      <c r="M1073" s="5">
        <f t="shared" si="306"/>
        <v>2022</v>
      </c>
      <c r="N1073" s="6">
        <v>1958</v>
      </c>
      <c r="O1073" s="6">
        <f>-N1073</f>
        <v>-1958</v>
      </c>
      <c r="P1073" s="6">
        <f t="shared" si="289"/>
        <v>0</v>
      </c>
      <c r="Q1073" s="7">
        <f t="shared" si="290"/>
        <v>1938745.3500000008</v>
      </c>
      <c r="R1073" s="5" t="s">
        <v>5</v>
      </c>
      <c r="S1073" s="1" t="s">
        <v>1103</v>
      </c>
    </row>
    <row r="1074" spans="1:19" x14ac:dyDescent="0.35">
      <c r="A1074" s="4">
        <v>44845</v>
      </c>
      <c r="B1074" s="5">
        <f t="shared" si="291"/>
        <v>10</v>
      </c>
      <c r="C1074" s="5">
        <f t="shared" si="292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304"/>
        <v>44845</v>
      </c>
      <c r="L1074" s="5">
        <f t="shared" si="305"/>
        <v>10</v>
      </c>
      <c r="M1074" s="5">
        <f t="shared" si="306"/>
        <v>2022</v>
      </c>
      <c r="N1074" s="6">
        <v>279</v>
      </c>
      <c r="O1074" s="6">
        <f>-N1074</f>
        <v>-279</v>
      </c>
      <c r="P1074" s="6">
        <f t="shared" si="289"/>
        <v>0</v>
      </c>
      <c r="Q1074" s="7">
        <f t="shared" si="290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91"/>
        <v>10</v>
      </c>
      <c r="C1075" s="5">
        <f t="shared" si="292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304"/>
        <v>44845</v>
      </c>
      <c r="L1075" s="5">
        <f t="shared" si="305"/>
        <v>10</v>
      </c>
      <c r="M1075" s="5">
        <f t="shared" si="306"/>
        <v>2022</v>
      </c>
      <c r="N1075" s="6">
        <v>1936</v>
      </c>
      <c r="O1075" s="6">
        <f t="shared" ref="O1075:O1076" si="307">-N1075</f>
        <v>-1936</v>
      </c>
      <c r="P1075" s="6">
        <f t="shared" si="289"/>
        <v>0</v>
      </c>
      <c r="Q1075" s="7">
        <f t="shared" si="290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91"/>
        <v>10</v>
      </c>
      <c r="C1076" s="5">
        <f t="shared" si="292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304"/>
        <v>44845</v>
      </c>
      <c r="L1076" s="5">
        <f t="shared" si="305"/>
        <v>10</v>
      </c>
      <c r="M1076" s="5">
        <f t="shared" si="306"/>
        <v>2022</v>
      </c>
      <c r="N1076" s="6">
        <v>596.29999999999995</v>
      </c>
      <c r="O1076" s="6">
        <f t="shared" si="307"/>
        <v>-596.29999999999995</v>
      </c>
      <c r="P1076" s="6">
        <f t="shared" si="289"/>
        <v>0</v>
      </c>
      <c r="Q1076" s="7">
        <f t="shared" si="290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91"/>
        <v>10</v>
      </c>
      <c r="C1077" s="5">
        <f t="shared" si="292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304"/>
        <v>44845</v>
      </c>
      <c r="L1077" s="5">
        <f t="shared" si="305"/>
        <v>10</v>
      </c>
      <c r="M1077" s="5">
        <f t="shared" si="306"/>
        <v>2022</v>
      </c>
      <c r="N1077" s="6">
        <v>50</v>
      </c>
      <c r="O1077" s="6">
        <f t="shared" ref="O1077" si="308">-N1077</f>
        <v>-50</v>
      </c>
      <c r="P1077" s="6">
        <f t="shared" si="289"/>
        <v>0</v>
      </c>
      <c r="Q1077" s="7">
        <f t="shared" si="290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91"/>
        <v>10</v>
      </c>
      <c r="C1078" s="5">
        <f t="shared" si="292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304"/>
        <v>44845</v>
      </c>
      <c r="L1078" s="5">
        <f t="shared" si="305"/>
        <v>10</v>
      </c>
      <c r="M1078" s="5">
        <f t="shared" si="306"/>
        <v>2022</v>
      </c>
      <c r="N1078" s="6">
        <v>105</v>
      </c>
      <c r="O1078" s="6">
        <f t="shared" ref="O1078" si="309">-N1078</f>
        <v>-105</v>
      </c>
      <c r="P1078" s="6">
        <f t="shared" si="289"/>
        <v>0</v>
      </c>
      <c r="Q1078" s="7">
        <f t="shared" si="290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91"/>
        <v>10</v>
      </c>
      <c r="C1079" s="5">
        <f t="shared" si="292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304"/>
        <v>44845</v>
      </c>
      <c r="L1079" s="5">
        <f t="shared" si="305"/>
        <v>10</v>
      </c>
      <c r="M1079" s="5">
        <f t="shared" si="306"/>
        <v>2022</v>
      </c>
      <c r="N1079" s="6">
        <v>450</v>
      </c>
      <c r="O1079" s="6">
        <f t="shared" ref="O1079:O1086" si="310">-N1079</f>
        <v>-450</v>
      </c>
      <c r="P1079" s="6">
        <f t="shared" si="289"/>
        <v>0</v>
      </c>
      <c r="Q1079" s="7">
        <f t="shared" si="290"/>
        <v>1942161.6500000008</v>
      </c>
      <c r="R1079" s="5" t="s">
        <v>5</v>
      </c>
      <c r="S1079" s="1" t="s">
        <v>1091</v>
      </c>
    </row>
    <row r="1080" spans="1:19" x14ac:dyDescent="0.35">
      <c r="A1080" s="4">
        <v>44847</v>
      </c>
      <c r="B1080" s="5">
        <f t="shared" ref="B1080:B1132" si="311">MONTH(A1080)</f>
        <v>10</v>
      </c>
      <c r="C1080" s="5">
        <f t="shared" ref="C1080:C1132" si="312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13">A1080+J1080</f>
        <v>44847</v>
      </c>
      <c r="L1080" s="5">
        <f t="shared" ref="L1080:L1131" si="314">MONTH(K1080)</f>
        <v>10</v>
      </c>
      <c r="M1080" s="5">
        <f t="shared" ref="M1080:M1131" si="315">YEAR(K1080)</f>
        <v>2022</v>
      </c>
      <c r="N1080" s="6">
        <v>5412</v>
      </c>
      <c r="O1080" s="6">
        <f t="shared" si="310"/>
        <v>-5412</v>
      </c>
      <c r="P1080" s="6">
        <f t="shared" ref="P1080:P1143" si="316">SUM(N1080+O1080)</f>
        <v>0</v>
      </c>
      <c r="Q1080" s="7">
        <f t="shared" ref="Q1080:Q1143" si="317">SUM(Q1079+N1080)</f>
        <v>1947573.6500000008</v>
      </c>
      <c r="R1080" s="5" t="s">
        <v>5</v>
      </c>
      <c r="S1080" s="1" t="s">
        <v>1297</v>
      </c>
    </row>
    <row r="1081" spans="1:19" x14ac:dyDescent="0.35">
      <c r="A1081" s="4">
        <v>44847</v>
      </c>
      <c r="B1081" s="5">
        <f t="shared" si="311"/>
        <v>10</v>
      </c>
      <c r="C1081" s="5">
        <f t="shared" si="312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13"/>
        <v>44847</v>
      </c>
      <c r="L1081" s="5">
        <f t="shared" si="314"/>
        <v>10</v>
      </c>
      <c r="M1081" s="5">
        <f t="shared" si="315"/>
        <v>2022</v>
      </c>
      <c r="N1081" s="6">
        <v>1764</v>
      </c>
      <c r="O1081" s="6">
        <f t="shared" si="310"/>
        <v>-1764</v>
      </c>
      <c r="P1081" s="6">
        <f t="shared" si="316"/>
        <v>0</v>
      </c>
      <c r="Q1081" s="7">
        <f t="shared" si="317"/>
        <v>1949337.6500000008</v>
      </c>
      <c r="R1081" s="5" t="s">
        <v>5</v>
      </c>
      <c r="S1081" s="1" t="s">
        <v>1297</v>
      </c>
    </row>
    <row r="1082" spans="1:19" x14ac:dyDescent="0.35">
      <c r="A1082" s="4">
        <v>44847</v>
      </c>
      <c r="B1082" s="5">
        <f t="shared" si="311"/>
        <v>10</v>
      </c>
      <c r="C1082" s="5">
        <f t="shared" si="312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13"/>
        <v>44847</v>
      </c>
      <c r="L1082" s="5">
        <f t="shared" si="314"/>
        <v>10</v>
      </c>
      <c r="M1082" s="5">
        <f t="shared" si="315"/>
        <v>2022</v>
      </c>
      <c r="N1082" s="6">
        <v>562.79999999999995</v>
      </c>
      <c r="O1082" s="6">
        <f t="shared" si="310"/>
        <v>-562.79999999999995</v>
      </c>
      <c r="P1082" s="6">
        <f t="shared" si="316"/>
        <v>0</v>
      </c>
      <c r="Q1082" s="7">
        <f t="shared" si="317"/>
        <v>1949900.4500000009</v>
      </c>
      <c r="R1082" s="5" t="s">
        <v>5</v>
      </c>
      <c r="S1082" s="1" t="s">
        <v>1297</v>
      </c>
    </row>
    <row r="1083" spans="1:19" x14ac:dyDescent="0.35">
      <c r="A1083" s="4">
        <v>44847</v>
      </c>
      <c r="B1083" s="5">
        <f t="shared" si="311"/>
        <v>10</v>
      </c>
      <c r="C1083" s="5">
        <f t="shared" si="312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13"/>
        <v>44847</v>
      </c>
      <c r="L1083" s="5">
        <f t="shared" si="314"/>
        <v>10</v>
      </c>
      <c r="M1083" s="5">
        <f t="shared" si="315"/>
        <v>2022</v>
      </c>
      <c r="N1083" s="6">
        <v>1040</v>
      </c>
      <c r="O1083" s="6">
        <f t="shared" si="310"/>
        <v>-1040</v>
      </c>
      <c r="P1083" s="6">
        <f t="shared" si="316"/>
        <v>0</v>
      </c>
      <c r="Q1083" s="7">
        <f t="shared" si="317"/>
        <v>1950940.4500000009</v>
      </c>
      <c r="R1083" s="5" t="s">
        <v>5</v>
      </c>
      <c r="S1083" s="1" t="s">
        <v>1297</v>
      </c>
    </row>
    <row r="1084" spans="1:19" x14ac:dyDescent="0.35">
      <c r="A1084" s="4">
        <v>44847</v>
      </c>
      <c r="B1084" s="5">
        <f t="shared" si="311"/>
        <v>10</v>
      </c>
      <c r="C1084" s="5">
        <f t="shared" si="312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13"/>
        <v>44847</v>
      </c>
      <c r="L1084" s="5">
        <f t="shared" si="314"/>
        <v>10</v>
      </c>
      <c r="M1084" s="5">
        <f t="shared" si="315"/>
        <v>2022</v>
      </c>
      <c r="N1084" s="6">
        <v>187.5</v>
      </c>
      <c r="O1084" s="6">
        <f t="shared" si="310"/>
        <v>-187.5</v>
      </c>
      <c r="P1084" s="6">
        <f t="shared" si="316"/>
        <v>0</v>
      </c>
      <c r="Q1084" s="7">
        <f t="shared" si="317"/>
        <v>1951127.9500000009</v>
      </c>
      <c r="R1084" s="5" t="s">
        <v>5</v>
      </c>
      <c r="S1084" s="1" t="s">
        <v>1297</v>
      </c>
    </row>
    <row r="1085" spans="1:19" x14ac:dyDescent="0.35">
      <c r="A1085" s="4">
        <v>44847</v>
      </c>
      <c r="B1085" s="5">
        <f t="shared" si="311"/>
        <v>10</v>
      </c>
      <c r="C1085" s="5">
        <f t="shared" si="312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13"/>
        <v>44847</v>
      </c>
      <c r="L1085" s="5">
        <f t="shared" si="314"/>
        <v>10</v>
      </c>
      <c r="M1085" s="5">
        <f t="shared" si="315"/>
        <v>2022</v>
      </c>
      <c r="N1085" s="6">
        <v>1000</v>
      </c>
      <c r="O1085" s="6">
        <f t="shared" si="310"/>
        <v>-1000</v>
      </c>
      <c r="P1085" s="6">
        <f t="shared" si="316"/>
        <v>0</v>
      </c>
      <c r="Q1085" s="7">
        <f t="shared" si="317"/>
        <v>1952127.9500000009</v>
      </c>
      <c r="R1085" s="5" t="s">
        <v>5</v>
      </c>
      <c r="S1085" s="1" t="s">
        <v>1297</v>
      </c>
    </row>
    <row r="1086" spans="1:19" x14ac:dyDescent="0.35">
      <c r="A1086" s="4">
        <v>44847</v>
      </c>
      <c r="B1086" s="5">
        <f t="shared" si="311"/>
        <v>10</v>
      </c>
      <c r="C1086" s="5">
        <f t="shared" si="312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13"/>
        <v>44847</v>
      </c>
      <c r="L1086" s="5">
        <f t="shared" si="314"/>
        <v>10</v>
      </c>
      <c r="M1086" s="5">
        <f t="shared" si="315"/>
        <v>2022</v>
      </c>
      <c r="N1086" s="6">
        <v>200</v>
      </c>
      <c r="O1086" s="106">
        <f t="shared" si="310"/>
        <v>-200</v>
      </c>
      <c r="P1086" s="6">
        <f t="shared" si="316"/>
        <v>0</v>
      </c>
      <c r="Q1086" s="7">
        <f t="shared" si="317"/>
        <v>1952327.9500000009</v>
      </c>
      <c r="R1086" s="5" t="s">
        <v>5</v>
      </c>
      <c r="S1086" s="1" t="s">
        <v>1297</v>
      </c>
    </row>
    <row r="1087" spans="1:19" x14ac:dyDescent="0.35">
      <c r="A1087" s="4">
        <v>44847</v>
      </c>
      <c r="B1087" s="5">
        <f t="shared" si="311"/>
        <v>10</v>
      </c>
      <c r="C1087" s="5">
        <f t="shared" si="312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13"/>
        <v>44847</v>
      </c>
      <c r="L1087" s="5">
        <f t="shared" si="314"/>
        <v>10</v>
      </c>
      <c r="M1087" s="5">
        <f t="shared" si="315"/>
        <v>2022</v>
      </c>
      <c r="N1087" s="6">
        <v>1936</v>
      </c>
      <c r="O1087" s="6">
        <f t="shared" ref="O1087:O1094" si="318">-N1087</f>
        <v>-1936</v>
      </c>
      <c r="P1087" s="6">
        <f t="shared" si="316"/>
        <v>0</v>
      </c>
      <c r="Q1087" s="7">
        <f t="shared" si="317"/>
        <v>1954263.9500000009</v>
      </c>
      <c r="R1087" s="5" t="s">
        <v>5</v>
      </c>
      <c r="S1087" s="1" t="s">
        <v>1234</v>
      </c>
    </row>
    <row r="1088" spans="1:19" x14ac:dyDescent="0.35">
      <c r="A1088" s="4">
        <v>44847</v>
      </c>
      <c r="B1088" s="5">
        <f t="shared" si="311"/>
        <v>10</v>
      </c>
      <c r="C1088" s="5">
        <f t="shared" si="312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13"/>
        <v>44847</v>
      </c>
      <c r="L1088" s="5">
        <f t="shared" si="314"/>
        <v>10</v>
      </c>
      <c r="M1088" s="5">
        <f t="shared" si="315"/>
        <v>2022</v>
      </c>
      <c r="N1088" s="6">
        <v>534</v>
      </c>
      <c r="O1088" s="6">
        <f t="shared" si="318"/>
        <v>-534</v>
      </c>
      <c r="P1088" s="6">
        <f t="shared" si="316"/>
        <v>0</v>
      </c>
      <c r="Q1088" s="7">
        <f t="shared" si="317"/>
        <v>1954797.9500000009</v>
      </c>
      <c r="R1088" s="5" t="s">
        <v>5</v>
      </c>
      <c r="S1088" s="1" t="s">
        <v>1234</v>
      </c>
    </row>
    <row r="1089" spans="1:19" x14ac:dyDescent="0.35">
      <c r="A1089" s="4">
        <v>44847</v>
      </c>
      <c r="B1089" s="5">
        <f t="shared" si="311"/>
        <v>10</v>
      </c>
      <c r="C1089" s="5">
        <f t="shared" si="312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13"/>
        <v>44847</v>
      </c>
      <c r="L1089" s="5">
        <f t="shared" si="314"/>
        <v>10</v>
      </c>
      <c r="M1089" s="5">
        <f t="shared" si="315"/>
        <v>2022</v>
      </c>
      <c r="N1089" s="6">
        <v>100</v>
      </c>
      <c r="O1089" s="6">
        <f t="shared" si="318"/>
        <v>-100</v>
      </c>
      <c r="P1089" s="6">
        <f t="shared" si="316"/>
        <v>0</v>
      </c>
      <c r="Q1089" s="7">
        <f t="shared" si="317"/>
        <v>1954897.9500000009</v>
      </c>
      <c r="R1089" s="5" t="s">
        <v>5</v>
      </c>
      <c r="S1089" s="1" t="s">
        <v>1234</v>
      </c>
    </row>
    <row r="1090" spans="1:19" x14ac:dyDescent="0.35">
      <c r="A1090" s="4">
        <v>44849</v>
      </c>
      <c r="B1090" s="5">
        <f t="shared" si="311"/>
        <v>10</v>
      </c>
      <c r="C1090" s="5">
        <f t="shared" si="312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13"/>
        <v>44969</v>
      </c>
      <c r="L1090" s="5">
        <f t="shared" si="314"/>
        <v>2</v>
      </c>
      <c r="M1090" s="5">
        <f t="shared" si="315"/>
        <v>2023</v>
      </c>
      <c r="N1090" s="6">
        <v>9020</v>
      </c>
      <c r="O1090" s="6">
        <f t="shared" si="318"/>
        <v>-9020</v>
      </c>
      <c r="P1090" s="6">
        <f t="shared" si="316"/>
        <v>0</v>
      </c>
      <c r="Q1090" s="7">
        <f t="shared" si="317"/>
        <v>1963917.9500000009</v>
      </c>
      <c r="R1090" s="5" t="s">
        <v>91</v>
      </c>
      <c r="S1090" s="1" t="s">
        <v>1235</v>
      </c>
    </row>
    <row r="1091" spans="1:19" x14ac:dyDescent="0.35">
      <c r="A1091" s="4">
        <v>44849</v>
      </c>
      <c r="B1091" s="5">
        <f t="shared" si="311"/>
        <v>10</v>
      </c>
      <c r="C1091" s="5">
        <f t="shared" si="312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13"/>
        <v>44969</v>
      </c>
      <c r="L1091" s="5">
        <f t="shared" si="314"/>
        <v>2</v>
      </c>
      <c r="M1091" s="5">
        <f t="shared" si="315"/>
        <v>2023</v>
      </c>
      <c r="N1091" s="6">
        <v>1245</v>
      </c>
      <c r="O1091" s="6">
        <f t="shared" si="318"/>
        <v>-1245</v>
      </c>
      <c r="P1091" s="6">
        <f t="shared" si="316"/>
        <v>0</v>
      </c>
      <c r="Q1091" s="7">
        <f t="shared" si="317"/>
        <v>1965162.9500000009</v>
      </c>
      <c r="R1091" s="5" t="s">
        <v>91</v>
      </c>
      <c r="S1091" s="1" t="s">
        <v>1235</v>
      </c>
    </row>
    <row r="1092" spans="1:19" x14ac:dyDescent="0.35">
      <c r="A1092" s="4">
        <v>44849</v>
      </c>
      <c r="B1092" s="5">
        <f t="shared" si="311"/>
        <v>10</v>
      </c>
      <c r="C1092" s="5">
        <f t="shared" si="312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13"/>
        <v>44969</v>
      </c>
      <c r="L1092" s="5">
        <f t="shared" si="314"/>
        <v>2</v>
      </c>
      <c r="M1092" s="5">
        <f t="shared" si="315"/>
        <v>2023</v>
      </c>
      <c r="N1092" s="6">
        <v>575</v>
      </c>
      <c r="O1092" s="6">
        <f t="shared" si="318"/>
        <v>-575</v>
      </c>
      <c r="P1092" s="6">
        <f t="shared" si="316"/>
        <v>0</v>
      </c>
      <c r="Q1092" s="7">
        <f t="shared" si="317"/>
        <v>1965737.9500000009</v>
      </c>
      <c r="R1092" s="5" t="s">
        <v>91</v>
      </c>
      <c r="S1092" s="1" t="s">
        <v>1235</v>
      </c>
    </row>
    <row r="1093" spans="1:19" x14ac:dyDescent="0.35">
      <c r="A1093" s="4">
        <v>44849</v>
      </c>
      <c r="B1093" s="5">
        <f t="shared" si="311"/>
        <v>10</v>
      </c>
      <c r="C1093" s="5">
        <f t="shared" si="312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13"/>
        <v>44969</v>
      </c>
      <c r="L1093" s="5">
        <f t="shared" si="314"/>
        <v>2</v>
      </c>
      <c r="M1093" s="5">
        <f t="shared" si="315"/>
        <v>2023</v>
      </c>
      <c r="N1093" s="6">
        <v>420</v>
      </c>
      <c r="O1093" s="6">
        <f t="shared" si="318"/>
        <v>-420</v>
      </c>
      <c r="P1093" s="6">
        <f t="shared" si="316"/>
        <v>0</v>
      </c>
      <c r="Q1093" s="7">
        <f t="shared" si="317"/>
        <v>1966157.9500000009</v>
      </c>
      <c r="R1093" s="5" t="s">
        <v>91</v>
      </c>
      <c r="S1093" s="1" t="s">
        <v>1235</v>
      </c>
    </row>
    <row r="1094" spans="1:19" x14ac:dyDescent="0.35">
      <c r="A1094" s="4">
        <v>44849</v>
      </c>
      <c r="B1094" s="5">
        <f t="shared" si="311"/>
        <v>10</v>
      </c>
      <c r="C1094" s="5">
        <f t="shared" si="312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13"/>
        <v>44969</v>
      </c>
      <c r="L1094" s="5">
        <f t="shared" si="314"/>
        <v>2</v>
      </c>
      <c r="M1094" s="5">
        <f t="shared" si="315"/>
        <v>2023</v>
      </c>
      <c r="N1094" s="6">
        <v>220</v>
      </c>
      <c r="O1094" s="6">
        <f t="shared" si="318"/>
        <v>-220</v>
      </c>
      <c r="P1094" s="6">
        <f t="shared" si="316"/>
        <v>0</v>
      </c>
      <c r="Q1094" s="7">
        <f t="shared" si="317"/>
        <v>1966377.9500000009</v>
      </c>
      <c r="R1094" s="5" t="s">
        <v>91</v>
      </c>
      <c r="S1094" s="1" t="s">
        <v>1235</v>
      </c>
    </row>
    <row r="1095" spans="1:19" x14ac:dyDescent="0.35">
      <c r="A1095" s="4">
        <v>44851</v>
      </c>
      <c r="B1095" s="5">
        <f t="shared" si="311"/>
        <v>10</v>
      </c>
      <c r="C1095" s="5">
        <f t="shared" si="312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13"/>
        <v>44851</v>
      </c>
      <c r="L1095" s="5">
        <f t="shared" si="314"/>
        <v>10</v>
      </c>
      <c r="M1095" s="5">
        <f t="shared" si="315"/>
        <v>2022</v>
      </c>
      <c r="N1095" s="6">
        <v>1958</v>
      </c>
      <c r="O1095" s="6">
        <f t="shared" ref="O1095:O1104" si="319">-N1095</f>
        <v>-1958</v>
      </c>
      <c r="P1095" s="6">
        <f t="shared" si="316"/>
        <v>0</v>
      </c>
      <c r="Q1095" s="7">
        <f t="shared" si="317"/>
        <v>1968335.9500000009</v>
      </c>
      <c r="R1095" s="5" t="s">
        <v>5</v>
      </c>
      <c r="S1095" s="1" t="s">
        <v>1035</v>
      </c>
    </row>
    <row r="1096" spans="1:19" x14ac:dyDescent="0.35">
      <c r="A1096" s="4">
        <v>44851</v>
      </c>
      <c r="B1096" s="5">
        <f t="shared" si="311"/>
        <v>10</v>
      </c>
      <c r="C1096" s="5">
        <f t="shared" si="312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13"/>
        <v>44851</v>
      </c>
      <c r="L1096" s="5">
        <f t="shared" si="314"/>
        <v>10</v>
      </c>
      <c r="M1096" s="5">
        <f t="shared" si="315"/>
        <v>2022</v>
      </c>
      <c r="N1096" s="6">
        <v>603</v>
      </c>
      <c r="O1096" s="6">
        <f t="shared" si="319"/>
        <v>-603</v>
      </c>
      <c r="P1096" s="6">
        <f t="shared" si="316"/>
        <v>0</v>
      </c>
      <c r="Q1096" s="7">
        <f t="shared" si="317"/>
        <v>1968938.9500000009</v>
      </c>
      <c r="R1096" s="5" t="s">
        <v>5</v>
      </c>
      <c r="S1096" s="1" t="s">
        <v>1035</v>
      </c>
    </row>
    <row r="1097" spans="1:19" x14ac:dyDescent="0.35">
      <c r="A1097" s="4">
        <v>44851</v>
      </c>
      <c r="B1097" s="5">
        <f t="shared" si="311"/>
        <v>10</v>
      </c>
      <c r="C1097" s="5">
        <f t="shared" si="312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13"/>
        <v>44851</v>
      </c>
      <c r="L1097" s="5">
        <f t="shared" si="314"/>
        <v>10</v>
      </c>
      <c r="M1097" s="5">
        <f t="shared" si="315"/>
        <v>2022</v>
      </c>
      <c r="N1097" s="6">
        <v>254</v>
      </c>
      <c r="O1097" s="6">
        <f t="shared" si="319"/>
        <v>-254</v>
      </c>
      <c r="P1097" s="6">
        <f t="shared" si="316"/>
        <v>0</v>
      </c>
      <c r="Q1097" s="7">
        <f t="shared" si="317"/>
        <v>1969192.9500000009</v>
      </c>
      <c r="R1097" s="5" t="s">
        <v>5</v>
      </c>
      <c r="S1097" s="1" t="s">
        <v>1035</v>
      </c>
    </row>
    <row r="1098" spans="1:19" x14ac:dyDescent="0.35">
      <c r="A1098" s="4">
        <v>44851</v>
      </c>
      <c r="B1098" s="5">
        <f t="shared" si="311"/>
        <v>10</v>
      </c>
      <c r="C1098" s="5">
        <f t="shared" si="312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13"/>
        <v>44851</v>
      </c>
      <c r="L1098" s="5">
        <f t="shared" si="314"/>
        <v>10</v>
      </c>
      <c r="M1098" s="5">
        <f t="shared" si="315"/>
        <v>2022</v>
      </c>
      <c r="N1098" s="6">
        <v>55</v>
      </c>
      <c r="O1098" s="6">
        <f t="shared" si="319"/>
        <v>-55</v>
      </c>
      <c r="P1098" s="6">
        <f t="shared" si="316"/>
        <v>0</v>
      </c>
      <c r="Q1098" s="7">
        <f t="shared" si="317"/>
        <v>1969247.9500000009</v>
      </c>
      <c r="R1098" s="5" t="s">
        <v>5</v>
      </c>
      <c r="S1098" s="1" t="s">
        <v>1035</v>
      </c>
    </row>
    <row r="1099" spans="1:19" x14ac:dyDescent="0.35">
      <c r="A1099" s="4">
        <v>44851</v>
      </c>
      <c r="B1099" s="5">
        <f t="shared" si="311"/>
        <v>10</v>
      </c>
      <c r="C1099" s="5">
        <f t="shared" si="312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13"/>
        <v>44851</v>
      </c>
      <c r="L1099" s="5">
        <f t="shared" si="314"/>
        <v>10</v>
      </c>
      <c r="M1099" s="5">
        <f t="shared" si="315"/>
        <v>2022</v>
      </c>
      <c r="N1099" s="6">
        <v>160</v>
      </c>
      <c r="O1099" s="6">
        <f t="shared" si="319"/>
        <v>-160</v>
      </c>
      <c r="P1099" s="6">
        <f t="shared" si="316"/>
        <v>0</v>
      </c>
      <c r="Q1099" s="7">
        <f t="shared" si="317"/>
        <v>1969407.9500000009</v>
      </c>
      <c r="R1099" s="5" t="s">
        <v>5</v>
      </c>
      <c r="S1099" s="1" t="s">
        <v>1035</v>
      </c>
    </row>
    <row r="1100" spans="1:19" x14ac:dyDescent="0.35">
      <c r="A1100" s="4">
        <v>44851</v>
      </c>
      <c r="B1100" s="5">
        <f t="shared" si="311"/>
        <v>10</v>
      </c>
      <c r="C1100" s="5">
        <f t="shared" si="312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13"/>
        <v>44851</v>
      </c>
      <c r="L1100" s="5">
        <f t="shared" si="314"/>
        <v>10</v>
      </c>
      <c r="M1100" s="5">
        <f t="shared" si="315"/>
        <v>2022</v>
      </c>
      <c r="N1100" s="6">
        <v>240</v>
      </c>
      <c r="O1100" s="6">
        <f t="shared" si="319"/>
        <v>-240</v>
      </c>
      <c r="P1100" s="6">
        <f t="shared" si="316"/>
        <v>0</v>
      </c>
      <c r="Q1100" s="7">
        <f t="shared" si="317"/>
        <v>1969647.9500000009</v>
      </c>
      <c r="R1100" s="5" t="s">
        <v>5</v>
      </c>
      <c r="S1100" s="1" t="s">
        <v>1035</v>
      </c>
    </row>
    <row r="1101" spans="1:19" x14ac:dyDescent="0.35">
      <c r="A1101" s="4">
        <v>44851</v>
      </c>
      <c r="B1101" s="5">
        <f t="shared" si="311"/>
        <v>10</v>
      </c>
      <c r="C1101" s="5">
        <f t="shared" si="312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13"/>
        <v>44851</v>
      </c>
      <c r="L1101" s="5">
        <f t="shared" si="314"/>
        <v>10</v>
      </c>
      <c r="M1101" s="5">
        <f t="shared" si="315"/>
        <v>2022</v>
      </c>
      <c r="N1101" s="6">
        <v>105</v>
      </c>
      <c r="O1101" s="6">
        <f t="shared" si="319"/>
        <v>-105</v>
      </c>
      <c r="P1101" s="6">
        <f t="shared" si="316"/>
        <v>0</v>
      </c>
      <c r="Q1101" s="7">
        <f t="shared" si="317"/>
        <v>1969752.9500000009</v>
      </c>
      <c r="R1101" s="5" t="s">
        <v>5</v>
      </c>
      <c r="S1101" s="1" t="s">
        <v>1035</v>
      </c>
    </row>
    <row r="1102" spans="1:19" x14ac:dyDescent="0.35">
      <c r="A1102" s="4">
        <v>44851</v>
      </c>
      <c r="B1102" s="5">
        <f t="shared" si="311"/>
        <v>10</v>
      </c>
      <c r="C1102" s="5">
        <f t="shared" si="312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13"/>
        <v>44851</v>
      </c>
      <c r="L1102" s="5">
        <f t="shared" si="314"/>
        <v>10</v>
      </c>
      <c r="M1102" s="5">
        <f t="shared" si="315"/>
        <v>2022</v>
      </c>
      <c r="N1102" s="6">
        <v>125</v>
      </c>
      <c r="O1102" s="6">
        <f t="shared" si="319"/>
        <v>-125</v>
      </c>
      <c r="P1102" s="6">
        <f t="shared" si="316"/>
        <v>0</v>
      </c>
      <c r="Q1102" s="7">
        <f t="shared" si="317"/>
        <v>1969877.9500000009</v>
      </c>
      <c r="R1102" s="5" t="s">
        <v>5</v>
      </c>
      <c r="S1102" s="1" t="s">
        <v>1035</v>
      </c>
    </row>
    <row r="1103" spans="1:19" x14ac:dyDescent="0.35">
      <c r="A1103" s="4">
        <v>44851</v>
      </c>
      <c r="B1103" s="5">
        <f t="shared" si="311"/>
        <v>10</v>
      </c>
      <c r="C1103" s="5">
        <f t="shared" si="312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13"/>
        <v>44851</v>
      </c>
      <c r="L1103" s="5">
        <f t="shared" si="314"/>
        <v>10</v>
      </c>
      <c r="M1103" s="5">
        <f t="shared" si="315"/>
        <v>2022</v>
      </c>
      <c r="N1103" s="6">
        <v>100</v>
      </c>
      <c r="O1103" s="6">
        <f t="shared" si="319"/>
        <v>-100</v>
      </c>
      <c r="P1103" s="6">
        <f t="shared" si="316"/>
        <v>0</v>
      </c>
      <c r="Q1103" s="7">
        <f t="shared" si="317"/>
        <v>1969977.9500000009</v>
      </c>
      <c r="R1103" s="5" t="s">
        <v>5</v>
      </c>
      <c r="S1103" s="1" t="s">
        <v>1035</v>
      </c>
    </row>
    <row r="1104" spans="1:19" x14ac:dyDescent="0.35">
      <c r="A1104" s="4">
        <v>44851</v>
      </c>
      <c r="B1104" s="5">
        <f t="shared" si="311"/>
        <v>10</v>
      </c>
      <c r="C1104" s="5">
        <f t="shared" si="312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13"/>
        <v>44971</v>
      </c>
      <c r="L1104" s="5">
        <f t="shared" si="314"/>
        <v>2</v>
      </c>
      <c r="M1104" s="5">
        <f t="shared" si="315"/>
        <v>2023</v>
      </c>
      <c r="N1104" s="6">
        <v>395</v>
      </c>
      <c r="O1104" s="6">
        <f t="shared" si="319"/>
        <v>-395</v>
      </c>
      <c r="P1104" s="6">
        <f t="shared" si="316"/>
        <v>0</v>
      </c>
      <c r="Q1104" s="7">
        <f t="shared" si="317"/>
        <v>1970372.9500000009</v>
      </c>
      <c r="R1104" s="5" t="s">
        <v>91</v>
      </c>
      <c r="S1104" s="1" t="s">
        <v>1235</v>
      </c>
    </row>
    <row r="1105" spans="1:19" x14ac:dyDescent="0.35">
      <c r="A1105" s="4">
        <v>44852</v>
      </c>
      <c r="B1105" s="5">
        <f t="shared" si="311"/>
        <v>10</v>
      </c>
      <c r="C1105" s="5">
        <f t="shared" si="312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13"/>
        <v>44912</v>
      </c>
      <c r="L1105" s="5">
        <f t="shared" si="314"/>
        <v>12</v>
      </c>
      <c r="M1105" s="5">
        <f t="shared" si="315"/>
        <v>2022</v>
      </c>
      <c r="N1105" s="6">
        <v>1085.4000000000001</v>
      </c>
      <c r="O1105" s="6">
        <f>-N1105</f>
        <v>-1085.4000000000001</v>
      </c>
      <c r="P1105" s="6">
        <f t="shared" si="316"/>
        <v>0</v>
      </c>
      <c r="Q1105" s="7">
        <f t="shared" si="317"/>
        <v>1971458.3500000008</v>
      </c>
      <c r="R1105" s="5" t="s">
        <v>91</v>
      </c>
      <c r="S1105" s="1" t="s">
        <v>1394</v>
      </c>
    </row>
    <row r="1106" spans="1:19" x14ac:dyDescent="0.35">
      <c r="A1106" s="4">
        <v>44852</v>
      </c>
      <c r="B1106" s="5">
        <f t="shared" si="311"/>
        <v>10</v>
      </c>
      <c r="C1106" s="5">
        <f t="shared" si="312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13"/>
        <v>44912</v>
      </c>
      <c r="L1106" s="5">
        <f t="shared" si="314"/>
        <v>12</v>
      </c>
      <c r="M1106" s="5">
        <f t="shared" si="315"/>
        <v>2022</v>
      </c>
      <c r="N1106" s="6">
        <v>874.8</v>
      </c>
      <c r="O1106" s="6">
        <f>-N1106</f>
        <v>-874.8</v>
      </c>
      <c r="P1106" s="6">
        <f t="shared" si="316"/>
        <v>0</v>
      </c>
      <c r="Q1106" s="7">
        <f t="shared" si="317"/>
        <v>1972333.1500000008</v>
      </c>
      <c r="R1106" s="5" t="s">
        <v>91</v>
      </c>
      <c r="S1106" s="1" t="s">
        <v>1394</v>
      </c>
    </row>
    <row r="1107" spans="1:19" x14ac:dyDescent="0.35">
      <c r="A1107" s="4">
        <v>44854</v>
      </c>
      <c r="B1107" s="5">
        <f t="shared" si="311"/>
        <v>10</v>
      </c>
      <c r="C1107" s="5">
        <f t="shared" si="312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13"/>
        <v>44974</v>
      </c>
      <c r="L1107" s="5">
        <f t="shared" si="314"/>
        <v>2</v>
      </c>
      <c r="M1107" s="5">
        <f t="shared" si="315"/>
        <v>2023</v>
      </c>
      <c r="N1107" s="6">
        <v>10824</v>
      </c>
      <c r="O1107" s="6">
        <f t="shared" ref="O1107:O1111" si="320">-N1107</f>
        <v>-10824</v>
      </c>
      <c r="P1107" s="6">
        <f t="shared" si="316"/>
        <v>0</v>
      </c>
      <c r="Q1107" s="7">
        <f t="shared" si="317"/>
        <v>1983157.1500000008</v>
      </c>
      <c r="R1107" s="5" t="s">
        <v>91</v>
      </c>
      <c r="S1107" s="1" t="s">
        <v>1305</v>
      </c>
    </row>
    <row r="1108" spans="1:19" x14ac:dyDescent="0.35">
      <c r="A1108" s="4">
        <v>44854</v>
      </c>
      <c r="B1108" s="5">
        <f t="shared" si="311"/>
        <v>10</v>
      </c>
      <c r="C1108" s="5">
        <f t="shared" si="312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13"/>
        <v>44974</v>
      </c>
      <c r="L1108" s="5">
        <f t="shared" si="314"/>
        <v>2</v>
      </c>
      <c r="M1108" s="5">
        <f t="shared" si="315"/>
        <v>2023</v>
      </c>
      <c r="N1108" s="6">
        <v>1804</v>
      </c>
      <c r="O1108" s="6">
        <f t="shared" si="320"/>
        <v>-1804</v>
      </c>
      <c r="P1108" s="6">
        <f t="shared" si="316"/>
        <v>0</v>
      </c>
      <c r="Q1108" s="7">
        <f t="shared" si="317"/>
        <v>1984961.1500000008</v>
      </c>
      <c r="R1108" s="5" t="s">
        <v>91</v>
      </c>
      <c r="S1108" s="1" t="s">
        <v>1305</v>
      </c>
    </row>
    <row r="1109" spans="1:19" x14ac:dyDescent="0.35">
      <c r="A1109" s="4">
        <v>44854</v>
      </c>
      <c r="B1109" s="5">
        <f t="shared" si="311"/>
        <v>10</v>
      </c>
      <c r="C1109" s="5">
        <f t="shared" si="312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13"/>
        <v>44974</v>
      </c>
      <c r="L1109" s="5">
        <f t="shared" si="314"/>
        <v>2</v>
      </c>
      <c r="M1109" s="5">
        <f t="shared" si="315"/>
        <v>2023</v>
      </c>
      <c r="N1109" s="6">
        <v>1344.6</v>
      </c>
      <c r="O1109" s="6">
        <f t="shared" si="320"/>
        <v>-1344.6</v>
      </c>
      <c r="P1109" s="6">
        <f t="shared" si="316"/>
        <v>0</v>
      </c>
      <c r="Q1109" s="7">
        <f t="shared" si="317"/>
        <v>1986305.7500000009</v>
      </c>
      <c r="R1109" s="5" t="s">
        <v>91</v>
      </c>
      <c r="S1109" s="1" t="s">
        <v>1305</v>
      </c>
    </row>
    <row r="1110" spans="1:19" x14ac:dyDescent="0.35">
      <c r="A1110" s="4">
        <v>44854</v>
      </c>
      <c r="B1110" s="5">
        <f t="shared" si="311"/>
        <v>10</v>
      </c>
      <c r="C1110" s="5">
        <f t="shared" si="312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13"/>
        <v>44974</v>
      </c>
      <c r="L1110" s="5">
        <f t="shared" si="314"/>
        <v>2</v>
      </c>
      <c r="M1110" s="5">
        <f t="shared" si="315"/>
        <v>2023</v>
      </c>
      <c r="N1110" s="6">
        <v>1344.6</v>
      </c>
      <c r="O1110" s="6">
        <f t="shared" si="320"/>
        <v>-1344.6</v>
      </c>
      <c r="P1110" s="6">
        <f t="shared" si="316"/>
        <v>0</v>
      </c>
      <c r="Q1110" s="7">
        <f t="shared" si="317"/>
        <v>1987650.350000001</v>
      </c>
      <c r="R1110" s="5" t="s">
        <v>91</v>
      </c>
      <c r="S1110" s="1" t="s">
        <v>1305</v>
      </c>
    </row>
    <row r="1111" spans="1:19" x14ac:dyDescent="0.35">
      <c r="A1111" s="4">
        <v>44854</v>
      </c>
      <c r="B1111" s="5">
        <f t="shared" si="311"/>
        <v>10</v>
      </c>
      <c r="C1111" s="5">
        <f t="shared" si="312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13"/>
        <v>44974</v>
      </c>
      <c r="L1111" s="5">
        <f t="shared" si="314"/>
        <v>2</v>
      </c>
      <c r="M1111" s="5">
        <f t="shared" si="315"/>
        <v>2023</v>
      </c>
      <c r="N1111" s="6">
        <v>360</v>
      </c>
      <c r="O1111" s="6">
        <f t="shared" si="320"/>
        <v>-360</v>
      </c>
      <c r="P1111" s="6">
        <f t="shared" si="316"/>
        <v>0</v>
      </c>
      <c r="Q1111" s="7">
        <f t="shared" si="317"/>
        <v>1988010.350000001</v>
      </c>
      <c r="R1111" s="5" t="s">
        <v>91</v>
      </c>
      <c r="S1111" s="1" t="s">
        <v>1305</v>
      </c>
    </row>
    <row r="1112" spans="1:19" x14ac:dyDescent="0.35">
      <c r="A1112" s="4">
        <v>44855</v>
      </c>
      <c r="B1112" s="5">
        <f t="shared" si="311"/>
        <v>10</v>
      </c>
      <c r="C1112" s="5">
        <f t="shared" si="312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13"/>
        <v>44855</v>
      </c>
      <c r="L1112" s="5">
        <f t="shared" si="314"/>
        <v>10</v>
      </c>
      <c r="M1112" s="5">
        <f t="shared" si="315"/>
        <v>2022</v>
      </c>
      <c r="N1112" s="6">
        <v>1936</v>
      </c>
      <c r="O1112" s="6">
        <f t="shared" ref="O1112:O1113" si="321">-N1112</f>
        <v>-1936</v>
      </c>
      <c r="P1112" s="6">
        <f t="shared" si="316"/>
        <v>0</v>
      </c>
      <c r="Q1112" s="7">
        <f t="shared" si="317"/>
        <v>1989946.350000001</v>
      </c>
      <c r="R1112" s="5" t="s">
        <v>5</v>
      </c>
      <c r="S1112" s="1" t="s">
        <v>1085</v>
      </c>
    </row>
    <row r="1113" spans="1:19" x14ac:dyDescent="0.35">
      <c r="A1113" s="4">
        <v>44855</v>
      </c>
      <c r="B1113" s="5">
        <f t="shared" si="311"/>
        <v>10</v>
      </c>
      <c r="C1113" s="5">
        <f t="shared" si="312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13"/>
        <v>44855</v>
      </c>
      <c r="L1113" s="5">
        <f t="shared" si="314"/>
        <v>10</v>
      </c>
      <c r="M1113" s="5">
        <f t="shared" si="315"/>
        <v>2022</v>
      </c>
      <c r="N1113" s="6">
        <v>1068</v>
      </c>
      <c r="O1113" s="6">
        <f t="shared" si="321"/>
        <v>-1068</v>
      </c>
      <c r="P1113" s="6">
        <f t="shared" si="316"/>
        <v>0</v>
      </c>
      <c r="Q1113" s="7">
        <f t="shared" si="317"/>
        <v>1991014.350000001</v>
      </c>
      <c r="R1113" s="5" t="s">
        <v>5</v>
      </c>
      <c r="S1113" s="1" t="s">
        <v>1085</v>
      </c>
    </row>
    <row r="1114" spans="1:19" x14ac:dyDescent="0.35">
      <c r="A1114" s="4">
        <v>44856</v>
      </c>
      <c r="B1114" s="5">
        <f t="shared" si="311"/>
        <v>10</v>
      </c>
      <c r="C1114" s="5">
        <f t="shared" si="312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13"/>
        <v>44856</v>
      </c>
      <c r="L1114" s="5">
        <f t="shared" si="314"/>
        <v>10</v>
      </c>
      <c r="M1114" s="5">
        <f t="shared" si="315"/>
        <v>2022</v>
      </c>
      <c r="N1114" s="6">
        <v>3608</v>
      </c>
      <c r="O1114" s="6">
        <f>-N1114</f>
        <v>-3608</v>
      </c>
      <c r="P1114" s="6">
        <f t="shared" si="316"/>
        <v>0</v>
      </c>
      <c r="Q1114" s="7">
        <f t="shared" si="317"/>
        <v>1994622.350000001</v>
      </c>
      <c r="R1114" s="5" t="s">
        <v>5</v>
      </c>
      <c r="S1114" s="1" t="s">
        <v>1043</v>
      </c>
    </row>
    <row r="1115" spans="1:19" x14ac:dyDescent="0.35">
      <c r="A1115" s="4">
        <v>44856</v>
      </c>
      <c r="B1115" s="5">
        <f t="shared" si="311"/>
        <v>10</v>
      </c>
      <c r="C1115" s="5">
        <f t="shared" si="312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13"/>
        <v>44856</v>
      </c>
      <c r="L1115" s="5">
        <f t="shared" si="314"/>
        <v>10</v>
      </c>
      <c r="M1115" s="5">
        <f t="shared" si="315"/>
        <v>2022</v>
      </c>
      <c r="N1115" s="6">
        <v>2520</v>
      </c>
      <c r="O1115" s="6">
        <f>-N1115</f>
        <v>-2520</v>
      </c>
      <c r="P1115" s="6">
        <f t="shared" si="316"/>
        <v>0</v>
      </c>
      <c r="Q1115" s="7">
        <f t="shared" si="317"/>
        <v>1997142.350000001</v>
      </c>
      <c r="R1115" s="5" t="s">
        <v>5</v>
      </c>
      <c r="S1115" s="1" t="s">
        <v>1043</v>
      </c>
    </row>
    <row r="1116" spans="1:19" x14ac:dyDescent="0.35">
      <c r="A1116" s="4">
        <v>44856</v>
      </c>
      <c r="B1116" s="5">
        <f t="shared" si="311"/>
        <v>10</v>
      </c>
      <c r="C1116" s="5">
        <f t="shared" si="312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13"/>
        <v>44856</v>
      </c>
      <c r="L1116" s="5">
        <f t="shared" si="314"/>
        <v>10</v>
      </c>
      <c r="M1116" s="5">
        <f t="shared" si="315"/>
        <v>2022</v>
      </c>
      <c r="N1116" s="6">
        <v>1462.5</v>
      </c>
      <c r="O1116" s="6">
        <f>-N1116</f>
        <v>-1462.5</v>
      </c>
      <c r="P1116" s="6">
        <f t="shared" si="316"/>
        <v>0</v>
      </c>
      <c r="Q1116" s="7">
        <f t="shared" si="317"/>
        <v>1998604.850000001</v>
      </c>
      <c r="R1116" s="5" t="s">
        <v>5</v>
      </c>
      <c r="S1116" s="1" t="s">
        <v>1043</v>
      </c>
    </row>
    <row r="1117" spans="1:19" x14ac:dyDescent="0.35">
      <c r="A1117" s="4">
        <v>44856</v>
      </c>
      <c r="B1117" s="5">
        <f t="shared" si="311"/>
        <v>10</v>
      </c>
      <c r="C1117" s="5">
        <f t="shared" si="312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13"/>
        <v>44856</v>
      </c>
      <c r="L1117" s="5">
        <f t="shared" si="314"/>
        <v>10</v>
      </c>
      <c r="M1117" s="5">
        <f t="shared" si="315"/>
        <v>2022</v>
      </c>
      <c r="N1117" s="6">
        <v>1936</v>
      </c>
      <c r="O1117" s="6">
        <f t="shared" ref="O1117:O1119" si="322">-N1117</f>
        <v>-1936</v>
      </c>
      <c r="P1117" s="6">
        <f t="shared" si="316"/>
        <v>0</v>
      </c>
      <c r="Q1117" s="7">
        <f t="shared" si="317"/>
        <v>2000540.850000001</v>
      </c>
      <c r="R1117" s="5" t="s">
        <v>5</v>
      </c>
      <c r="S1117" s="1" t="s">
        <v>1294</v>
      </c>
    </row>
    <row r="1118" spans="1:19" x14ac:dyDescent="0.35">
      <c r="A1118" s="4">
        <v>44856</v>
      </c>
      <c r="B1118" s="5">
        <f t="shared" si="311"/>
        <v>10</v>
      </c>
      <c r="C1118" s="5">
        <f t="shared" si="312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13"/>
        <v>44856</v>
      </c>
      <c r="L1118" s="5">
        <f t="shared" si="314"/>
        <v>10</v>
      </c>
      <c r="M1118" s="5">
        <f t="shared" si="315"/>
        <v>2022</v>
      </c>
      <c r="N1118" s="6">
        <v>801</v>
      </c>
      <c r="O1118" s="6">
        <f t="shared" si="322"/>
        <v>-801</v>
      </c>
      <c r="P1118" s="6">
        <f t="shared" si="316"/>
        <v>0</v>
      </c>
      <c r="Q1118" s="7">
        <f t="shared" si="317"/>
        <v>2001341.850000001</v>
      </c>
      <c r="R1118" s="5" t="s">
        <v>5</v>
      </c>
      <c r="S1118" s="1" t="s">
        <v>1294</v>
      </c>
    </row>
    <row r="1119" spans="1:19" x14ac:dyDescent="0.35">
      <c r="A1119" s="4">
        <v>44856</v>
      </c>
      <c r="B1119" s="5">
        <f t="shared" si="311"/>
        <v>10</v>
      </c>
      <c r="C1119" s="5">
        <f t="shared" si="312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13"/>
        <v>44856</v>
      </c>
      <c r="L1119" s="5">
        <f t="shared" si="314"/>
        <v>10</v>
      </c>
      <c r="M1119" s="5">
        <f t="shared" si="315"/>
        <v>2022</v>
      </c>
      <c r="N1119" s="6">
        <v>100</v>
      </c>
      <c r="O1119" s="6">
        <f t="shared" si="322"/>
        <v>-100</v>
      </c>
      <c r="P1119" s="6">
        <f t="shared" si="316"/>
        <v>0</v>
      </c>
      <c r="Q1119" s="7">
        <f t="shared" si="317"/>
        <v>2001441.850000001</v>
      </c>
      <c r="R1119" s="5" t="s">
        <v>5</v>
      </c>
      <c r="S1119" s="1" t="s">
        <v>1294</v>
      </c>
    </row>
    <row r="1120" spans="1:19" x14ac:dyDescent="0.35">
      <c r="A1120" s="4">
        <v>44861</v>
      </c>
      <c r="B1120" s="5">
        <f t="shared" si="311"/>
        <v>10</v>
      </c>
      <c r="C1120" s="5">
        <f t="shared" si="312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13"/>
        <v>44861</v>
      </c>
      <c r="L1120" s="5">
        <f t="shared" si="314"/>
        <v>10</v>
      </c>
      <c r="M1120" s="5">
        <f t="shared" si="315"/>
        <v>2022</v>
      </c>
      <c r="N1120" s="6">
        <v>250</v>
      </c>
      <c r="O1120" s="6">
        <f>-N1120</f>
        <v>-250</v>
      </c>
      <c r="P1120" s="6">
        <f t="shared" si="316"/>
        <v>0</v>
      </c>
      <c r="Q1120" s="7">
        <f t="shared" si="317"/>
        <v>2001691.850000001</v>
      </c>
      <c r="R1120" s="5" t="s">
        <v>5</v>
      </c>
      <c r="S1120" s="1" t="s">
        <v>1049</v>
      </c>
    </row>
    <row r="1121" spans="1:19" x14ac:dyDescent="0.35">
      <c r="A1121" s="4">
        <v>44865</v>
      </c>
      <c r="B1121" s="5">
        <f t="shared" si="311"/>
        <v>10</v>
      </c>
      <c r="C1121" s="5">
        <f t="shared" si="312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13"/>
        <v>44865</v>
      </c>
      <c r="L1121" s="5">
        <f t="shared" si="314"/>
        <v>10</v>
      </c>
      <c r="M1121" s="5">
        <f t="shared" si="315"/>
        <v>2022</v>
      </c>
      <c r="N1121" s="6">
        <v>27060</v>
      </c>
      <c r="O1121" s="6">
        <f>-789.4-11000-10000-5270.6</f>
        <v>-27060</v>
      </c>
      <c r="P1121" s="6">
        <f t="shared" si="316"/>
        <v>0</v>
      </c>
      <c r="Q1121" s="7">
        <f t="shared" si="317"/>
        <v>2028751.850000001</v>
      </c>
      <c r="R1121" s="5" t="s">
        <v>5</v>
      </c>
      <c r="S1121" s="1" t="s">
        <v>1385</v>
      </c>
    </row>
    <row r="1122" spans="1:19" x14ac:dyDescent="0.35">
      <c r="A1122" s="4">
        <v>44865</v>
      </c>
      <c r="B1122" s="5">
        <f t="shared" si="311"/>
        <v>10</v>
      </c>
      <c r="C1122" s="5">
        <f t="shared" si="312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13"/>
        <v>44865</v>
      </c>
      <c r="L1122" s="5">
        <f t="shared" si="314"/>
        <v>10</v>
      </c>
      <c r="M1122" s="5">
        <f t="shared" si="315"/>
        <v>2022</v>
      </c>
      <c r="N1122" s="6">
        <v>11340</v>
      </c>
      <c r="O1122" s="6">
        <f t="shared" ref="O1122:O1127" si="323">-N1122</f>
        <v>-11340</v>
      </c>
      <c r="P1122" s="6">
        <f t="shared" si="316"/>
        <v>0</v>
      </c>
      <c r="Q1122" s="7">
        <f t="shared" si="317"/>
        <v>2040091.850000001</v>
      </c>
      <c r="R1122" s="5" t="s">
        <v>5</v>
      </c>
      <c r="S1122" s="1" t="s">
        <v>1386</v>
      </c>
    </row>
    <row r="1123" spans="1:19" x14ac:dyDescent="0.35">
      <c r="A1123" s="4">
        <v>44865</v>
      </c>
      <c r="B1123" s="5">
        <f t="shared" si="311"/>
        <v>10</v>
      </c>
      <c r="C1123" s="5">
        <f t="shared" si="312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13"/>
        <v>44865</v>
      </c>
      <c r="L1123" s="5">
        <f t="shared" si="314"/>
        <v>10</v>
      </c>
      <c r="M1123" s="5">
        <f t="shared" si="315"/>
        <v>2022</v>
      </c>
      <c r="N1123" s="6">
        <v>2047.5</v>
      </c>
      <c r="O1123" s="6">
        <f t="shared" si="323"/>
        <v>-2047.5</v>
      </c>
      <c r="P1123" s="6">
        <f t="shared" si="316"/>
        <v>0</v>
      </c>
      <c r="Q1123" s="7">
        <f t="shared" si="317"/>
        <v>2042139.350000001</v>
      </c>
      <c r="R1123" s="5" t="s">
        <v>5</v>
      </c>
      <c r="S1123" s="1" t="s">
        <v>1386</v>
      </c>
    </row>
    <row r="1124" spans="1:19" x14ac:dyDescent="0.35">
      <c r="A1124" s="4">
        <v>44865</v>
      </c>
      <c r="B1124" s="5">
        <f t="shared" si="311"/>
        <v>10</v>
      </c>
      <c r="C1124" s="5">
        <f t="shared" si="312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13"/>
        <v>44865</v>
      </c>
      <c r="L1124" s="5">
        <f t="shared" si="314"/>
        <v>10</v>
      </c>
      <c r="M1124" s="5">
        <f t="shared" si="315"/>
        <v>2022</v>
      </c>
      <c r="N1124" s="6">
        <v>3900</v>
      </c>
      <c r="O1124" s="6">
        <f t="shared" si="323"/>
        <v>-3900</v>
      </c>
      <c r="P1124" s="6">
        <f t="shared" si="316"/>
        <v>0</v>
      </c>
      <c r="Q1124" s="7">
        <f t="shared" si="317"/>
        <v>2046039.350000001</v>
      </c>
      <c r="R1124" s="5" t="s">
        <v>5</v>
      </c>
      <c r="S1124" s="1" t="s">
        <v>1386</v>
      </c>
    </row>
    <row r="1125" spans="1:19" x14ac:dyDescent="0.35">
      <c r="A1125" s="4">
        <v>44865</v>
      </c>
      <c r="B1125" s="5">
        <f t="shared" si="311"/>
        <v>10</v>
      </c>
      <c r="C1125" s="5">
        <f t="shared" si="312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13"/>
        <v>44865</v>
      </c>
      <c r="L1125" s="5">
        <f t="shared" si="314"/>
        <v>10</v>
      </c>
      <c r="M1125" s="5">
        <f t="shared" si="315"/>
        <v>2022</v>
      </c>
      <c r="N1125" s="6">
        <v>937.5</v>
      </c>
      <c r="O1125" s="6">
        <f t="shared" si="323"/>
        <v>-937.5</v>
      </c>
      <c r="P1125" s="6">
        <f t="shared" si="316"/>
        <v>0</v>
      </c>
      <c r="Q1125" s="7">
        <f t="shared" si="317"/>
        <v>2046976.850000001</v>
      </c>
      <c r="R1125" s="5" t="s">
        <v>5</v>
      </c>
      <c r="S1125" s="1" t="s">
        <v>1386</v>
      </c>
    </row>
    <row r="1126" spans="1:19" x14ac:dyDescent="0.35">
      <c r="A1126" s="4">
        <v>44865</v>
      </c>
      <c r="B1126" s="5">
        <f t="shared" si="311"/>
        <v>10</v>
      </c>
      <c r="C1126" s="5">
        <f t="shared" si="312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13"/>
        <v>44865</v>
      </c>
      <c r="L1126" s="5">
        <f t="shared" si="314"/>
        <v>10</v>
      </c>
      <c r="M1126" s="5">
        <f t="shared" si="315"/>
        <v>2022</v>
      </c>
      <c r="N1126" s="6">
        <v>2000</v>
      </c>
      <c r="O1126" s="6">
        <f t="shared" si="323"/>
        <v>-2000</v>
      </c>
      <c r="P1126" s="6">
        <f t="shared" si="316"/>
        <v>0</v>
      </c>
      <c r="Q1126" s="7">
        <f t="shared" si="317"/>
        <v>2048976.850000001</v>
      </c>
      <c r="R1126" s="5" t="s">
        <v>5</v>
      </c>
      <c r="S1126" s="1" t="s">
        <v>1386</v>
      </c>
    </row>
    <row r="1127" spans="1:19" x14ac:dyDescent="0.35">
      <c r="A1127" s="4">
        <v>44865</v>
      </c>
      <c r="B1127" s="5">
        <f t="shared" si="311"/>
        <v>10</v>
      </c>
      <c r="C1127" s="5">
        <f t="shared" si="312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13"/>
        <v>44865</v>
      </c>
      <c r="L1127" s="5">
        <f t="shared" si="314"/>
        <v>10</v>
      </c>
      <c r="M1127" s="5">
        <f t="shared" si="315"/>
        <v>2022</v>
      </c>
      <c r="N1127" s="6">
        <v>400</v>
      </c>
      <c r="O1127" s="6">
        <f t="shared" si="323"/>
        <v>-400</v>
      </c>
      <c r="P1127" s="6">
        <f t="shared" si="316"/>
        <v>0</v>
      </c>
      <c r="Q1127" s="7">
        <f t="shared" si="317"/>
        <v>2049376.850000001</v>
      </c>
      <c r="R1127" s="5" t="s">
        <v>5</v>
      </c>
      <c r="S1127" s="1" t="s">
        <v>1386</v>
      </c>
    </row>
    <row r="1128" spans="1:19" x14ac:dyDescent="0.35">
      <c r="A1128" s="4">
        <v>44865</v>
      </c>
      <c r="B1128" s="5">
        <f t="shared" si="311"/>
        <v>10</v>
      </c>
      <c r="C1128" s="5">
        <f t="shared" si="312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13"/>
        <v>44865</v>
      </c>
      <c r="L1128" s="5">
        <f t="shared" si="314"/>
        <v>10</v>
      </c>
      <c r="M1128" s="5">
        <f t="shared" si="315"/>
        <v>2022</v>
      </c>
      <c r="N1128" s="6">
        <v>1936</v>
      </c>
      <c r="O1128" s="6">
        <f t="shared" ref="O1128:O1137" si="324">-N1128</f>
        <v>-1936</v>
      </c>
      <c r="P1128" s="6">
        <f t="shared" si="316"/>
        <v>0</v>
      </c>
      <c r="Q1128" s="7">
        <f t="shared" si="317"/>
        <v>2051312.850000001</v>
      </c>
      <c r="R1128" s="5" t="s">
        <v>5</v>
      </c>
      <c r="S1128" s="1" t="s">
        <v>1304</v>
      </c>
    </row>
    <row r="1129" spans="1:19" x14ac:dyDescent="0.35">
      <c r="A1129" s="4">
        <v>44865</v>
      </c>
      <c r="B1129" s="5">
        <f t="shared" si="311"/>
        <v>10</v>
      </c>
      <c r="C1129" s="5">
        <f t="shared" si="312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13"/>
        <v>44865</v>
      </c>
      <c r="L1129" s="5">
        <f t="shared" si="314"/>
        <v>10</v>
      </c>
      <c r="M1129" s="5">
        <f t="shared" si="315"/>
        <v>2022</v>
      </c>
      <c r="N1129" s="6">
        <v>801</v>
      </c>
      <c r="O1129" s="6">
        <f t="shared" si="324"/>
        <v>-801</v>
      </c>
      <c r="P1129" s="6">
        <f t="shared" si="316"/>
        <v>0</v>
      </c>
      <c r="Q1129" s="7">
        <f t="shared" si="317"/>
        <v>2052113.850000001</v>
      </c>
      <c r="R1129" s="5" t="s">
        <v>5</v>
      </c>
      <c r="S1129" s="1" t="s">
        <v>1304</v>
      </c>
    </row>
    <row r="1130" spans="1:19" x14ac:dyDescent="0.35">
      <c r="A1130" s="4">
        <v>44865</v>
      </c>
      <c r="B1130" s="5">
        <f t="shared" si="311"/>
        <v>10</v>
      </c>
      <c r="C1130" s="5">
        <f t="shared" si="312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13"/>
        <v>44865</v>
      </c>
      <c r="L1130" s="5">
        <f t="shared" si="314"/>
        <v>10</v>
      </c>
      <c r="M1130" s="5">
        <f t="shared" si="315"/>
        <v>2022</v>
      </c>
      <c r="N1130" s="6">
        <v>100</v>
      </c>
      <c r="O1130" s="6">
        <f t="shared" si="324"/>
        <v>-100</v>
      </c>
      <c r="P1130" s="6">
        <f t="shared" si="316"/>
        <v>0</v>
      </c>
      <c r="Q1130" s="7">
        <f t="shared" si="317"/>
        <v>2052213.850000001</v>
      </c>
      <c r="R1130" s="5" t="s">
        <v>5</v>
      </c>
      <c r="S1130" s="1" t="s">
        <v>1304</v>
      </c>
    </row>
    <row r="1131" spans="1:19" x14ac:dyDescent="0.35">
      <c r="A1131" s="4">
        <v>44865</v>
      </c>
      <c r="B1131" s="5">
        <f t="shared" si="311"/>
        <v>10</v>
      </c>
      <c r="C1131" s="5">
        <f t="shared" si="312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13"/>
        <v>44865</v>
      </c>
      <c r="L1131" s="5">
        <f t="shared" si="314"/>
        <v>10</v>
      </c>
      <c r="M1131" s="5">
        <f t="shared" si="315"/>
        <v>2022</v>
      </c>
      <c r="N1131" s="6">
        <v>258</v>
      </c>
      <c r="O1131" s="6">
        <f t="shared" si="324"/>
        <v>-258</v>
      </c>
      <c r="P1131" s="6">
        <f t="shared" si="316"/>
        <v>0</v>
      </c>
      <c r="Q1131" s="7">
        <f t="shared" si="317"/>
        <v>2052471.850000001</v>
      </c>
      <c r="R1131" s="5" t="s">
        <v>5</v>
      </c>
      <c r="S1131" s="1" t="s">
        <v>1304</v>
      </c>
    </row>
    <row r="1132" spans="1:19" x14ac:dyDescent="0.35">
      <c r="A1132" s="4">
        <v>44866</v>
      </c>
      <c r="B1132" s="5">
        <f t="shared" si="311"/>
        <v>11</v>
      </c>
      <c r="C1132" s="5">
        <f t="shared" si="312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25">A1132+J1132</f>
        <v>44986</v>
      </c>
      <c r="L1132" s="5">
        <f t="shared" ref="L1132:L1139" si="326">MONTH(K1132)</f>
        <v>3</v>
      </c>
      <c r="M1132" s="5">
        <f t="shared" ref="M1132:M1139" si="327">YEAR(K1132)</f>
        <v>2023</v>
      </c>
      <c r="N1132" s="6">
        <v>9020</v>
      </c>
      <c r="O1132" s="6">
        <f t="shared" si="324"/>
        <v>-9020</v>
      </c>
      <c r="P1132" s="6">
        <f t="shared" si="316"/>
        <v>0</v>
      </c>
      <c r="Q1132" s="7">
        <f t="shared" si="317"/>
        <v>2061491.850000001</v>
      </c>
      <c r="R1132" s="5" t="s">
        <v>91</v>
      </c>
      <c r="S1132" s="1" t="s">
        <v>1306</v>
      </c>
    </row>
    <row r="1133" spans="1:19" x14ac:dyDescent="0.35">
      <c r="A1133" s="4">
        <v>44866</v>
      </c>
      <c r="B1133" s="5">
        <f t="shared" ref="B1133:B1139" si="328">MONTH(A1133)</f>
        <v>11</v>
      </c>
      <c r="C1133" s="5">
        <f t="shared" ref="C1133:C1139" si="329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25"/>
        <v>44986</v>
      </c>
      <c r="L1133" s="5">
        <f t="shared" si="326"/>
        <v>3</v>
      </c>
      <c r="M1133" s="5">
        <f t="shared" si="327"/>
        <v>2023</v>
      </c>
      <c r="N1133" s="6">
        <v>1804</v>
      </c>
      <c r="O1133" s="6">
        <f t="shared" si="324"/>
        <v>-1804</v>
      </c>
      <c r="P1133" s="6">
        <f t="shared" si="316"/>
        <v>0</v>
      </c>
      <c r="Q1133" s="7">
        <f t="shared" si="317"/>
        <v>2063295.850000001</v>
      </c>
      <c r="R1133" s="5" t="s">
        <v>91</v>
      </c>
      <c r="S1133" s="1" t="s">
        <v>1306</v>
      </c>
    </row>
    <row r="1134" spans="1:19" x14ac:dyDescent="0.35">
      <c r="A1134" s="4">
        <v>44866</v>
      </c>
      <c r="B1134" s="5">
        <f t="shared" si="328"/>
        <v>11</v>
      </c>
      <c r="C1134" s="5">
        <f t="shared" si="329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25"/>
        <v>44986</v>
      </c>
      <c r="L1134" s="5">
        <f t="shared" si="326"/>
        <v>3</v>
      </c>
      <c r="M1134" s="5">
        <f t="shared" si="327"/>
        <v>2023</v>
      </c>
      <c r="N1134" s="6">
        <v>9020</v>
      </c>
      <c r="O1134" s="6">
        <f t="shared" si="324"/>
        <v>-9020</v>
      </c>
      <c r="P1134" s="6">
        <f t="shared" si="316"/>
        <v>0</v>
      </c>
      <c r="Q1134" s="7">
        <f t="shared" si="317"/>
        <v>2072315.850000001</v>
      </c>
      <c r="R1134" s="5" t="s">
        <v>91</v>
      </c>
      <c r="S1134" s="1" t="s">
        <v>1308</v>
      </c>
    </row>
    <row r="1135" spans="1:19" x14ac:dyDescent="0.35">
      <c r="A1135" s="4">
        <v>44866</v>
      </c>
      <c r="B1135" s="5">
        <f t="shared" si="328"/>
        <v>11</v>
      </c>
      <c r="C1135" s="5">
        <f t="shared" si="329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25"/>
        <v>44986</v>
      </c>
      <c r="L1135" s="5">
        <f t="shared" si="326"/>
        <v>3</v>
      </c>
      <c r="M1135" s="5">
        <f t="shared" si="327"/>
        <v>2023</v>
      </c>
      <c r="N1135" s="6">
        <v>1245</v>
      </c>
      <c r="O1135" s="6">
        <f t="shared" si="324"/>
        <v>-1245</v>
      </c>
      <c r="P1135" s="6">
        <f t="shared" si="316"/>
        <v>0</v>
      </c>
      <c r="Q1135" s="7">
        <f t="shared" si="317"/>
        <v>2073560.850000001</v>
      </c>
      <c r="R1135" s="5" t="s">
        <v>91</v>
      </c>
      <c r="S1135" s="1" t="s">
        <v>1308</v>
      </c>
    </row>
    <row r="1136" spans="1:19" x14ac:dyDescent="0.35">
      <c r="A1136" s="4">
        <v>44866</v>
      </c>
      <c r="B1136" s="5">
        <f t="shared" si="328"/>
        <v>11</v>
      </c>
      <c r="C1136" s="5">
        <f t="shared" si="329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25"/>
        <v>44986</v>
      </c>
      <c r="L1136" s="5">
        <f t="shared" si="326"/>
        <v>3</v>
      </c>
      <c r="M1136" s="5">
        <f t="shared" si="327"/>
        <v>2023</v>
      </c>
      <c r="N1136" s="6">
        <v>575</v>
      </c>
      <c r="O1136" s="6">
        <f t="shared" si="324"/>
        <v>-575</v>
      </c>
      <c r="P1136" s="6">
        <f t="shared" si="316"/>
        <v>0</v>
      </c>
      <c r="Q1136" s="7">
        <f t="shared" si="317"/>
        <v>2074135.850000001</v>
      </c>
      <c r="R1136" s="5" t="s">
        <v>91</v>
      </c>
      <c r="S1136" s="1" t="s">
        <v>1308</v>
      </c>
    </row>
    <row r="1137" spans="1:19" x14ac:dyDescent="0.35">
      <c r="A1137" s="4">
        <v>44866</v>
      </c>
      <c r="B1137" s="5">
        <f t="shared" si="328"/>
        <v>11</v>
      </c>
      <c r="C1137" s="5">
        <f t="shared" si="329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25"/>
        <v>44986</v>
      </c>
      <c r="L1137" s="5">
        <f t="shared" si="326"/>
        <v>3</v>
      </c>
      <c r="M1137" s="5">
        <f t="shared" si="327"/>
        <v>2023</v>
      </c>
      <c r="N1137" s="6">
        <v>420</v>
      </c>
      <c r="O1137" s="6">
        <f t="shared" si="324"/>
        <v>-420</v>
      </c>
      <c r="P1137" s="6">
        <f t="shared" si="316"/>
        <v>0</v>
      </c>
      <c r="Q1137" s="7">
        <f t="shared" si="317"/>
        <v>2074555.850000001</v>
      </c>
      <c r="R1137" s="5" t="s">
        <v>91</v>
      </c>
      <c r="S1137" s="1" t="s">
        <v>1308</v>
      </c>
    </row>
    <row r="1138" spans="1:19" x14ac:dyDescent="0.35">
      <c r="A1138" s="4">
        <v>44868</v>
      </c>
      <c r="B1138" s="5">
        <f t="shared" si="328"/>
        <v>11</v>
      </c>
      <c r="C1138" s="5">
        <f t="shared" si="329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25"/>
        <v>44928</v>
      </c>
      <c r="L1138" s="5">
        <f t="shared" si="326"/>
        <v>1</v>
      </c>
      <c r="M1138" s="5">
        <f t="shared" si="327"/>
        <v>2023</v>
      </c>
      <c r="N1138" s="6">
        <v>3608</v>
      </c>
      <c r="O1138" s="6">
        <f t="shared" ref="O1138:O1145" si="330">-N1138</f>
        <v>-3608</v>
      </c>
      <c r="P1138" s="6">
        <f t="shared" si="316"/>
        <v>0</v>
      </c>
      <c r="Q1138" s="7">
        <f t="shared" si="317"/>
        <v>2078163.850000001</v>
      </c>
      <c r="R1138" s="5" t="s">
        <v>91</v>
      </c>
      <c r="S1138" s="1" t="s">
        <v>1394</v>
      </c>
    </row>
    <row r="1139" spans="1:19" x14ac:dyDescent="0.35">
      <c r="A1139" s="4">
        <v>44868</v>
      </c>
      <c r="B1139" s="5">
        <f t="shared" si="328"/>
        <v>11</v>
      </c>
      <c r="C1139" s="5">
        <f t="shared" si="329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25"/>
        <v>44928</v>
      </c>
      <c r="L1139" s="5">
        <f t="shared" si="326"/>
        <v>1</v>
      </c>
      <c r="M1139" s="5">
        <f t="shared" si="327"/>
        <v>2023</v>
      </c>
      <c r="N1139" s="6">
        <v>437.4</v>
      </c>
      <c r="O1139" s="6">
        <f t="shared" si="330"/>
        <v>-437.4</v>
      </c>
      <c r="P1139" s="6">
        <f t="shared" si="316"/>
        <v>0</v>
      </c>
      <c r="Q1139" s="7">
        <f t="shared" si="317"/>
        <v>2078601.2500000009</v>
      </c>
      <c r="R1139" s="5" t="s">
        <v>91</v>
      </c>
      <c r="S1139" s="1" t="s">
        <v>1394</v>
      </c>
    </row>
    <row r="1140" spans="1:19" x14ac:dyDescent="0.35">
      <c r="A1140" s="4">
        <v>44868</v>
      </c>
      <c r="B1140" s="5">
        <f t="shared" ref="B1140" si="331">MONTH(A1140)</f>
        <v>11</v>
      </c>
      <c r="C1140" s="5">
        <f t="shared" ref="C1140" si="332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33">A1140+J1140</f>
        <v>44928</v>
      </c>
      <c r="L1140" s="5">
        <f t="shared" ref="L1140" si="334">MONTH(K1140)</f>
        <v>1</v>
      </c>
      <c r="M1140" s="5">
        <f t="shared" ref="M1140" si="335">YEAR(K1140)</f>
        <v>2023</v>
      </c>
      <c r="N1140" s="6">
        <v>437.4</v>
      </c>
      <c r="O1140" s="6">
        <f t="shared" si="330"/>
        <v>-437.4</v>
      </c>
      <c r="P1140" s="6">
        <f t="shared" si="316"/>
        <v>0</v>
      </c>
      <c r="Q1140" s="7">
        <f t="shared" si="317"/>
        <v>2079038.6500000008</v>
      </c>
      <c r="R1140" s="5" t="s">
        <v>91</v>
      </c>
      <c r="S1140" s="1" t="s">
        <v>1394</v>
      </c>
    </row>
    <row r="1141" spans="1:19" x14ac:dyDescent="0.35">
      <c r="A1141" s="4">
        <v>44869</v>
      </c>
      <c r="B1141" s="5">
        <f t="shared" ref="B1141:B1150" si="336">MONTH(A1141)</f>
        <v>11</v>
      </c>
      <c r="C1141" s="5">
        <f t="shared" ref="C1141:C1150" si="337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38">A1141+J1141</f>
        <v>44869</v>
      </c>
      <c r="L1141" s="5">
        <f t="shared" ref="L1141:L1142" si="339">MONTH(K1141)</f>
        <v>11</v>
      </c>
      <c r="M1141" s="5">
        <f t="shared" ref="M1141:M1142" si="340">YEAR(K1141)</f>
        <v>2022</v>
      </c>
      <c r="N1141" s="6">
        <v>360</v>
      </c>
      <c r="O1141" s="6">
        <f t="shared" si="330"/>
        <v>-360</v>
      </c>
      <c r="P1141" s="6">
        <f t="shared" si="316"/>
        <v>0</v>
      </c>
      <c r="Q1141" s="7">
        <f t="shared" si="317"/>
        <v>2079398.6500000008</v>
      </c>
      <c r="R1141" s="5" t="s">
        <v>5</v>
      </c>
      <c r="S1141" s="1" t="s">
        <v>1087</v>
      </c>
    </row>
    <row r="1142" spans="1:19" x14ac:dyDescent="0.35">
      <c r="A1142" s="4">
        <v>44869</v>
      </c>
      <c r="B1142" s="5">
        <f t="shared" si="336"/>
        <v>11</v>
      </c>
      <c r="C1142" s="5">
        <f t="shared" si="337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38"/>
        <v>44869</v>
      </c>
      <c r="L1142" s="5">
        <f t="shared" si="339"/>
        <v>11</v>
      </c>
      <c r="M1142" s="5">
        <f t="shared" si="340"/>
        <v>2022</v>
      </c>
      <c r="N1142" s="6">
        <v>43.8</v>
      </c>
      <c r="O1142" s="6">
        <f t="shared" si="330"/>
        <v>-43.8</v>
      </c>
      <c r="P1142" s="6">
        <f t="shared" si="316"/>
        <v>0</v>
      </c>
      <c r="Q1142" s="7">
        <f t="shared" si="317"/>
        <v>2079442.4500000009</v>
      </c>
      <c r="R1142" s="5" t="s">
        <v>5</v>
      </c>
      <c r="S1142" s="1" t="s">
        <v>1087</v>
      </c>
    </row>
    <row r="1143" spans="1:19" x14ac:dyDescent="0.35">
      <c r="A1143" s="4">
        <v>44870</v>
      </c>
      <c r="B1143" s="5">
        <f t="shared" si="336"/>
        <v>11</v>
      </c>
      <c r="C1143" s="5">
        <f t="shared" si="337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41">A1143+J1143</f>
        <v>44870</v>
      </c>
      <c r="L1143" s="5">
        <f t="shared" ref="L1143:L1182" si="342">MONTH(K1143)</f>
        <v>11</v>
      </c>
      <c r="M1143" s="5">
        <f t="shared" ref="M1143:M1182" si="343">YEAR(K1143)</f>
        <v>2022</v>
      </c>
      <c r="N1143" s="6">
        <v>260</v>
      </c>
      <c r="O1143" s="6">
        <f t="shared" si="330"/>
        <v>-260</v>
      </c>
      <c r="P1143" s="6">
        <f t="shared" si="316"/>
        <v>0</v>
      </c>
      <c r="Q1143" s="7">
        <f t="shared" si="317"/>
        <v>2079702.4500000009</v>
      </c>
      <c r="R1143" s="5" t="s">
        <v>5</v>
      </c>
      <c r="S1143" s="1" t="s">
        <v>1092</v>
      </c>
    </row>
    <row r="1144" spans="1:19" x14ac:dyDescent="0.35">
      <c r="A1144" s="4">
        <v>44870</v>
      </c>
      <c r="B1144" s="5">
        <f t="shared" si="336"/>
        <v>11</v>
      </c>
      <c r="C1144" s="5">
        <f t="shared" si="337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41"/>
        <v>44870</v>
      </c>
      <c r="L1144" s="5">
        <f t="shared" si="342"/>
        <v>11</v>
      </c>
      <c r="M1144" s="5">
        <f t="shared" si="343"/>
        <v>2022</v>
      </c>
      <c r="N1144" s="6">
        <v>534.6</v>
      </c>
      <c r="O1144" s="6">
        <f t="shared" si="330"/>
        <v>-534.6</v>
      </c>
      <c r="P1144" s="6">
        <f t="shared" ref="P1144:P1150" si="344">SUM(N1144+O1144)</f>
        <v>0</v>
      </c>
      <c r="Q1144" s="7">
        <f t="shared" ref="Q1144:Q1150" si="345">SUM(Q1143+N1144)</f>
        <v>2080237.050000001</v>
      </c>
      <c r="R1144" s="5" t="s">
        <v>5</v>
      </c>
      <c r="S1144" s="1" t="s">
        <v>1092</v>
      </c>
    </row>
    <row r="1145" spans="1:19" x14ac:dyDescent="0.35">
      <c r="A1145" s="4">
        <v>44870</v>
      </c>
      <c r="B1145" s="5">
        <f t="shared" si="336"/>
        <v>11</v>
      </c>
      <c r="C1145" s="5">
        <f t="shared" si="337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41"/>
        <v>44870</v>
      </c>
      <c r="L1145" s="5">
        <f t="shared" si="342"/>
        <v>11</v>
      </c>
      <c r="M1145" s="5">
        <f t="shared" si="343"/>
        <v>2022</v>
      </c>
      <c r="N1145" s="6">
        <v>98</v>
      </c>
      <c r="O1145" s="6">
        <f t="shared" si="330"/>
        <v>-98</v>
      </c>
      <c r="P1145" s="6">
        <f t="shared" si="344"/>
        <v>0</v>
      </c>
      <c r="Q1145" s="7">
        <f t="shared" si="345"/>
        <v>2080335.050000001</v>
      </c>
      <c r="R1145" s="5" t="s">
        <v>5</v>
      </c>
      <c r="S1145" s="1" t="s">
        <v>1092</v>
      </c>
    </row>
    <row r="1146" spans="1:19" x14ac:dyDescent="0.35">
      <c r="A1146" s="4">
        <v>44872</v>
      </c>
      <c r="B1146" s="5">
        <f t="shared" si="336"/>
        <v>11</v>
      </c>
      <c r="C1146" s="5">
        <f t="shared" si="337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41"/>
        <v>44872</v>
      </c>
      <c r="L1146" s="5">
        <f t="shared" si="342"/>
        <v>11</v>
      </c>
      <c r="M1146" s="5">
        <f t="shared" si="343"/>
        <v>2022</v>
      </c>
      <c r="N1146" s="6">
        <v>1141</v>
      </c>
      <c r="O1146" s="6">
        <f t="shared" ref="O1146:O1147" si="346">-N1146</f>
        <v>-1141</v>
      </c>
      <c r="P1146" s="6">
        <f t="shared" si="344"/>
        <v>0</v>
      </c>
      <c r="Q1146" s="7">
        <f t="shared" si="345"/>
        <v>2081476.050000001</v>
      </c>
      <c r="R1146" s="5" t="s">
        <v>5</v>
      </c>
      <c r="S1146" s="1" t="s">
        <v>1160</v>
      </c>
    </row>
    <row r="1147" spans="1:19" x14ac:dyDescent="0.35">
      <c r="A1147" s="4">
        <v>44872</v>
      </c>
      <c r="B1147" s="5">
        <f t="shared" si="336"/>
        <v>11</v>
      </c>
      <c r="C1147" s="5">
        <f t="shared" si="337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41"/>
        <v>44872</v>
      </c>
      <c r="L1147" s="5">
        <f t="shared" si="342"/>
        <v>11</v>
      </c>
      <c r="M1147" s="5">
        <f t="shared" si="343"/>
        <v>2022</v>
      </c>
      <c r="N1147" s="6">
        <v>175</v>
      </c>
      <c r="O1147" s="6">
        <f t="shared" si="346"/>
        <v>-175</v>
      </c>
      <c r="P1147" s="6">
        <f t="shared" si="344"/>
        <v>0</v>
      </c>
      <c r="Q1147" s="7">
        <f t="shared" si="345"/>
        <v>2081651.050000001</v>
      </c>
      <c r="R1147" s="5" t="s">
        <v>5</v>
      </c>
      <c r="S1147" s="1" t="s">
        <v>1160</v>
      </c>
    </row>
    <row r="1148" spans="1:19" x14ac:dyDescent="0.35">
      <c r="A1148" s="4">
        <v>44873</v>
      </c>
      <c r="B1148" s="5">
        <f t="shared" si="336"/>
        <v>11</v>
      </c>
      <c r="C1148" s="5">
        <f t="shared" si="337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41"/>
        <v>44873</v>
      </c>
      <c r="L1148" s="5">
        <f t="shared" si="342"/>
        <v>11</v>
      </c>
      <c r="M1148" s="5">
        <f t="shared" si="343"/>
        <v>2022</v>
      </c>
      <c r="N1148" s="6">
        <v>1170</v>
      </c>
      <c r="O1148" s="6">
        <f>-N1148</f>
        <v>-1170</v>
      </c>
      <c r="P1148" s="6">
        <f t="shared" si="344"/>
        <v>0</v>
      </c>
      <c r="Q1148" s="7">
        <f t="shared" si="345"/>
        <v>2082821.050000001</v>
      </c>
      <c r="R1148" s="5" t="s">
        <v>5</v>
      </c>
      <c r="S1148" s="1" t="s">
        <v>1093</v>
      </c>
    </row>
    <row r="1149" spans="1:19" x14ac:dyDescent="0.35">
      <c r="A1149" s="4">
        <v>44873</v>
      </c>
      <c r="B1149" s="5">
        <f t="shared" si="336"/>
        <v>11</v>
      </c>
      <c r="C1149" s="5">
        <f t="shared" si="337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41"/>
        <v>44873</v>
      </c>
      <c r="L1149" s="5">
        <f t="shared" si="342"/>
        <v>11</v>
      </c>
      <c r="M1149" s="5">
        <f t="shared" si="343"/>
        <v>2022</v>
      </c>
      <c r="N1149" s="6">
        <v>2250</v>
      </c>
      <c r="O1149" s="6">
        <f>-N1149</f>
        <v>-2250</v>
      </c>
      <c r="P1149" s="6">
        <f t="shared" si="344"/>
        <v>0</v>
      </c>
      <c r="Q1149" s="7">
        <f t="shared" si="345"/>
        <v>2085071.050000001</v>
      </c>
      <c r="R1149" s="5" t="s">
        <v>5</v>
      </c>
      <c r="S1149" s="1" t="s">
        <v>1093</v>
      </c>
    </row>
    <row r="1150" spans="1:19" x14ac:dyDescent="0.35">
      <c r="A1150" s="4">
        <v>44873</v>
      </c>
      <c r="B1150" s="5">
        <f t="shared" si="336"/>
        <v>11</v>
      </c>
      <c r="C1150" s="5">
        <f t="shared" si="337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41"/>
        <v>44873</v>
      </c>
      <c r="L1150" s="5">
        <f t="shared" si="342"/>
        <v>11</v>
      </c>
      <c r="M1150" s="5">
        <f t="shared" si="343"/>
        <v>2022</v>
      </c>
      <c r="N1150" s="6">
        <v>855</v>
      </c>
      <c r="O1150" s="6">
        <f>-N1150</f>
        <v>-855</v>
      </c>
      <c r="P1150" s="6">
        <f t="shared" si="344"/>
        <v>0</v>
      </c>
      <c r="Q1150" s="7">
        <f t="shared" si="345"/>
        <v>2085926.050000001</v>
      </c>
      <c r="R1150" s="5" t="s">
        <v>5</v>
      </c>
      <c r="S1150" s="1" t="s">
        <v>1093</v>
      </c>
    </row>
    <row r="1151" spans="1:19" x14ac:dyDescent="0.35">
      <c r="A1151" s="4">
        <v>44873</v>
      </c>
      <c r="B1151" s="5">
        <f t="shared" ref="B1151:B1182" si="347">MONTH(A1151)</f>
        <v>11</v>
      </c>
      <c r="C1151" s="5">
        <f t="shared" ref="C1151:C1182" si="348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41"/>
        <v>44873</v>
      </c>
      <c r="L1151" s="5">
        <f t="shared" si="342"/>
        <v>11</v>
      </c>
      <c r="M1151" s="5">
        <f t="shared" si="343"/>
        <v>2022</v>
      </c>
      <c r="N1151" s="6">
        <v>98</v>
      </c>
      <c r="O1151" s="6">
        <f>-N1151</f>
        <v>-98</v>
      </c>
      <c r="P1151" s="6">
        <f t="shared" ref="P1151:P1214" si="349">SUM(N1151+O1151)</f>
        <v>0</v>
      </c>
      <c r="Q1151" s="7">
        <f t="shared" ref="Q1151:Q1214" si="350">SUM(Q1150+N1151)</f>
        <v>2086024.050000001</v>
      </c>
      <c r="R1151" s="5" t="s">
        <v>5</v>
      </c>
      <c r="S1151" s="1" t="s">
        <v>1093</v>
      </c>
    </row>
    <row r="1152" spans="1:19" x14ac:dyDescent="0.35">
      <c r="A1152" s="4">
        <v>44874</v>
      </c>
      <c r="B1152" s="5">
        <f t="shared" si="347"/>
        <v>11</v>
      </c>
      <c r="C1152" s="5">
        <f t="shared" si="348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41"/>
        <v>44874</v>
      </c>
      <c r="L1152" s="5">
        <f t="shared" si="342"/>
        <v>11</v>
      </c>
      <c r="M1152" s="5">
        <f t="shared" si="343"/>
        <v>2022</v>
      </c>
      <c r="N1152" s="6">
        <v>1936</v>
      </c>
      <c r="O1152" s="6">
        <f t="shared" ref="O1152:O1154" si="351">-N1152</f>
        <v>-1936</v>
      </c>
      <c r="P1152" s="6">
        <f t="shared" si="349"/>
        <v>0</v>
      </c>
      <c r="Q1152" s="7">
        <f t="shared" si="350"/>
        <v>2087960.050000001</v>
      </c>
      <c r="R1152" s="5" t="s">
        <v>5</v>
      </c>
      <c r="S1152" s="1" t="s">
        <v>1383</v>
      </c>
    </row>
    <row r="1153" spans="1:19" x14ac:dyDescent="0.35">
      <c r="A1153" s="4">
        <v>44874</v>
      </c>
      <c r="B1153" s="5">
        <f t="shared" si="347"/>
        <v>11</v>
      </c>
      <c r="C1153" s="5">
        <f t="shared" si="348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41"/>
        <v>44874</v>
      </c>
      <c r="L1153" s="5">
        <f t="shared" si="342"/>
        <v>11</v>
      </c>
      <c r="M1153" s="5">
        <f t="shared" si="343"/>
        <v>2022</v>
      </c>
      <c r="N1153" s="6">
        <v>1068</v>
      </c>
      <c r="O1153" s="6">
        <f t="shared" si="351"/>
        <v>-1068</v>
      </c>
      <c r="P1153" s="6">
        <f t="shared" si="349"/>
        <v>0</v>
      </c>
      <c r="Q1153" s="7">
        <f t="shared" si="350"/>
        <v>2089028.050000001</v>
      </c>
      <c r="R1153" s="5" t="s">
        <v>5</v>
      </c>
      <c r="S1153" s="1" t="s">
        <v>1383</v>
      </c>
    </row>
    <row r="1154" spans="1:19" x14ac:dyDescent="0.35">
      <c r="A1154" s="4">
        <v>44874</v>
      </c>
      <c r="B1154" s="5">
        <f t="shared" si="347"/>
        <v>11</v>
      </c>
      <c r="C1154" s="5">
        <f t="shared" si="348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41"/>
        <v>44874</v>
      </c>
      <c r="L1154" s="5">
        <f t="shared" si="342"/>
        <v>11</v>
      </c>
      <c r="M1154" s="5">
        <f t="shared" si="343"/>
        <v>2022</v>
      </c>
      <c r="N1154" s="6">
        <v>90</v>
      </c>
      <c r="O1154" s="6">
        <f t="shared" si="351"/>
        <v>-90</v>
      </c>
      <c r="P1154" s="6">
        <f t="shared" si="349"/>
        <v>0</v>
      </c>
      <c r="Q1154" s="7">
        <f t="shared" si="350"/>
        <v>2089118.050000001</v>
      </c>
      <c r="R1154" s="5" t="s">
        <v>5</v>
      </c>
      <c r="S1154" s="1" t="s">
        <v>1383</v>
      </c>
    </row>
    <row r="1155" spans="1:19" x14ac:dyDescent="0.35">
      <c r="A1155" s="4">
        <v>44876</v>
      </c>
      <c r="B1155" s="5">
        <f t="shared" si="347"/>
        <v>11</v>
      </c>
      <c r="C1155" s="5">
        <f t="shared" si="348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41"/>
        <v>44876</v>
      </c>
      <c r="L1155" s="5">
        <f t="shared" si="342"/>
        <v>11</v>
      </c>
      <c r="M1155" s="5">
        <f t="shared" si="343"/>
        <v>2022</v>
      </c>
      <c r="N1155" s="6">
        <v>9020</v>
      </c>
      <c r="O1155" s="6">
        <f>-8104.4</f>
        <v>-8104.4</v>
      </c>
      <c r="P1155" s="6">
        <f t="shared" si="349"/>
        <v>915.60000000000036</v>
      </c>
      <c r="Q1155" s="7">
        <f t="shared" si="350"/>
        <v>2098138.0500000007</v>
      </c>
      <c r="R1155" s="5" t="s">
        <v>5</v>
      </c>
      <c r="S1155" s="1" t="s">
        <v>1387</v>
      </c>
    </row>
    <row r="1156" spans="1:19" x14ac:dyDescent="0.35">
      <c r="A1156" s="4">
        <v>44876</v>
      </c>
      <c r="B1156" s="5">
        <f t="shared" si="347"/>
        <v>11</v>
      </c>
      <c r="C1156" s="5">
        <f t="shared" si="348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41"/>
        <v>44876</v>
      </c>
      <c r="L1156" s="5">
        <f t="shared" si="342"/>
        <v>11</v>
      </c>
      <c r="M1156" s="5">
        <f t="shared" si="343"/>
        <v>2022</v>
      </c>
      <c r="N1156" s="6">
        <v>3024</v>
      </c>
      <c r="P1156" s="6">
        <f t="shared" si="349"/>
        <v>3024</v>
      </c>
      <c r="Q1156" s="7">
        <f t="shared" si="350"/>
        <v>2101162.0500000007</v>
      </c>
      <c r="R1156" s="5" t="s">
        <v>5</v>
      </c>
    </row>
    <row r="1157" spans="1:19" x14ac:dyDescent="0.35">
      <c r="A1157" s="4">
        <v>44876</v>
      </c>
      <c r="B1157" s="5">
        <f t="shared" si="347"/>
        <v>11</v>
      </c>
      <c r="C1157" s="5">
        <f t="shared" si="348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41"/>
        <v>44876</v>
      </c>
      <c r="L1157" s="5">
        <f t="shared" si="342"/>
        <v>11</v>
      </c>
      <c r="M1157" s="5">
        <f t="shared" si="343"/>
        <v>2022</v>
      </c>
      <c r="N1157" s="6">
        <v>1170</v>
      </c>
      <c r="P1157" s="6">
        <f t="shared" si="349"/>
        <v>1170</v>
      </c>
      <c r="Q1157" s="7">
        <f t="shared" si="350"/>
        <v>2102332.0500000007</v>
      </c>
      <c r="R1157" s="5" t="s">
        <v>5</v>
      </c>
    </row>
    <row r="1158" spans="1:19" x14ac:dyDescent="0.35">
      <c r="A1158" s="4">
        <v>44876</v>
      </c>
      <c r="B1158" s="5">
        <f t="shared" si="347"/>
        <v>11</v>
      </c>
      <c r="C1158" s="5">
        <f t="shared" si="348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41"/>
        <v>44876</v>
      </c>
      <c r="L1158" s="5">
        <f t="shared" si="342"/>
        <v>11</v>
      </c>
      <c r="M1158" s="5">
        <f t="shared" si="343"/>
        <v>2022</v>
      </c>
      <c r="N1158" s="6">
        <v>312.5</v>
      </c>
      <c r="P1158" s="6">
        <f t="shared" si="349"/>
        <v>312.5</v>
      </c>
      <c r="Q1158" s="7">
        <f t="shared" si="350"/>
        <v>2102644.5500000007</v>
      </c>
      <c r="R1158" s="5" t="s">
        <v>5</v>
      </c>
    </row>
    <row r="1159" spans="1:19" x14ac:dyDescent="0.35">
      <c r="A1159" s="4">
        <v>44876</v>
      </c>
      <c r="B1159" s="5">
        <f t="shared" si="347"/>
        <v>11</v>
      </c>
      <c r="C1159" s="5">
        <f t="shared" si="348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41"/>
        <v>44876</v>
      </c>
      <c r="L1159" s="5">
        <f t="shared" si="342"/>
        <v>11</v>
      </c>
      <c r="M1159" s="5">
        <f t="shared" si="343"/>
        <v>2022</v>
      </c>
      <c r="N1159" s="6">
        <v>1000</v>
      </c>
      <c r="P1159" s="6">
        <f t="shared" si="349"/>
        <v>1000</v>
      </c>
      <c r="Q1159" s="7">
        <f t="shared" si="350"/>
        <v>2103644.5500000007</v>
      </c>
      <c r="R1159" s="5" t="s">
        <v>5</v>
      </c>
    </row>
    <row r="1160" spans="1:19" x14ac:dyDescent="0.35">
      <c r="A1160" s="4">
        <v>44876</v>
      </c>
      <c r="B1160" s="5">
        <f t="shared" si="347"/>
        <v>11</v>
      </c>
      <c r="C1160" s="5">
        <f t="shared" si="348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41"/>
        <v>44876</v>
      </c>
      <c r="L1160" s="5">
        <f t="shared" si="342"/>
        <v>11</v>
      </c>
      <c r="M1160" s="5">
        <f t="shared" si="343"/>
        <v>2022</v>
      </c>
      <c r="N1160" s="6">
        <v>360</v>
      </c>
      <c r="P1160" s="6">
        <f t="shared" si="349"/>
        <v>360</v>
      </c>
      <c r="Q1160" s="7">
        <f t="shared" si="350"/>
        <v>2104004.5500000007</v>
      </c>
      <c r="R1160" s="5" t="s">
        <v>5</v>
      </c>
    </row>
    <row r="1161" spans="1:19" x14ac:dyDescent="0.35">
      <c r="A1161" s="4">
        <v>44879</v>
      </c>
      <c r="B1161" s="5">
        <f t="shared" si="347"/>
        <v>11</v>
      </c>
      <c r="C1161" s="5">
        <f t="shared" si="348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41"/>
        <v>44879</v>
      </c>
      <c r="L1161" s="5">
        <f t="shared" si="342"/>
        <v>11</v>
      </c>
      <c r="M1161" s="5">
        <f t="shared" si="343"/>
        <v>2022</v>
      </c>
      <c r="N1161" s="6">
        <v>7920</v>
      </c>
      <c r="P1161" s="6">
        <f t="shared" si="349"/>
        <v>7920</v>
      </c>
      <c r="Q1161" s="7">
        <f t="shared" si="350"/>
        <v>2111924.5500000007</v>
      </c>
      <c r="R1161" s="5" t="s">
        <v>5</v>
      </c>
    </row>
    <row r="1162" spans="1:19" x14ac:dyDescent="0.35">
      <c r="A1162" s="4">
        <v>44879</v>
      </c>
      <c r="B1162" s="5">
        <f t="shared" si="347"/>
        <v>11</v>
      </c>
      <c r="C1162" s="5">
        <f t="shared" si="348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41"/>
        <v>44879</v>
      </c>
      <c r="L1162" s="5">
        <f t="shared" si="342"/>
        <v>11</v>
      </c>
      <c r="M1162" s="5">
        <f t="shared" si="343"/>
        <v>2022</v>
      </c>
      <c r="N1162" s="6">
        <v>993.6</v>
      </c>
      <c r="P1162" s="6">
        <f t="shared" si="349"/>
        <v>993.6</v>
      </c>
      <c r="Q1162" s="7">
        <f t="shared" si="350"/>
        <v>2112918.1500000008</v>
      </c>
      <c r="R1162" s="5" t="s">
        <v>5</v>
      </c>
    </row>
    <row r="1163" spans="1:19" x14ac:dyDescent="0.35">
      <c r="A1163" s="4">
        <v>44879</v>
      </c>
      <c r="B1163" s="5">
        <f t="shared" si="347"/>
        <v>11</v>
      </c>
      <c r="C1163" s="5">
        <f t="shared" si="348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41"/>
        <v>44879</v>
      </c>
      <c r="L1163" s="5">
        <f t="shared" si="342"/>
        <v>11</v>
      </c>
      <c r="M1163" s="5">
        <f t="shared" si="343"/>
        <v>2022</v>
      </c>
      <c r="N1163" s="6">
        <v>993.6</v>
      </c>
      <c r="P1163" s="6">
        <f t="shared" si="349"/>
        <v>993.6</v>
      </c>
      <c r="Q1163" s="7">
        <f t="shared" si="350"/>
        <v>2113911.7500000009</v>
      </c>
      <c r="R1163" s="5" t="s">
        <v>5</v>
      </c>
    </row>
    <row r="1164" spans="1:19" x14ac:dyDescent="0.35">
      <c r="A1164" s="4">
        <v>44879</v>
      </c>
      <c r="B1164" s="5">
        <f t="shared" si="347"/>
        <v>11</v>
      </c>
      <c r="C1164" s="5">
        <f t="shared" si="348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41"/>
        <v>44879</v>
      </c>
      <c r="L1164" s="5">
        <f t="shared" si="342"/>
        <v>11</v>
      </c>
      <c r="M1164" s="5">
        <f t="shared" si="343"/>
        <v>2022</v>
      </c>
      <c r="N1164" s="6">
        <v>315</v>
      </c>
      <c r="P1164" s="6">
        <f t="shared" si="349"/>
        <v>315</v>
      </c>
      <c r="Q1164" s="7">
        <f t="shared" si="350"/>
        <v>2114226.7500000009</v>
      </c>
      <c r="R1164" s="5" t="s">
        <v>5</v>
      </c>
    </row>
    <row r="1165" spans="1:19" x14ac:dyDescent="0.35">
      <c r="A1165" s="4">
        <v>44879</v>
      </c>
      <c r="B1165" s="5">
        <f t="shared" si="347"/>
        <v>11</v>
      </c>
      <c r="C1165" s="5">
        <f t="shared" si="348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41"/>
        <v>44879</v>
      </c>
      <c r="L1165" s="5">
        <f t="shared" si="342"/>
        <v>11</v>
      </c>
      <c r="M1165" s="5">
        <f t="shared" si="343"/>
        <v>2022</v>
      </c>
      <c r="N1165" s="6">
        <v>640</v>
      </c>
      <c r="P1165" s="6">
        <f t="shared" si="349"/>
        <v>640</v>
      </c>
      <c r="Q1165" s="7">
        <f t="shared" si="350"/>
        <v>2114866.7500000009</v>
      </c>
      <c r="R1165" s="5" t="s">
        <v>5</v>
      </c>
    </row>
    <row r="1166" spans="1:19" x14ac:dyDescent="0.35">
      <c r="A1166" s="4">
        <v>44879</v>
      </c>
      <c r="B1166" s="5">
        <f t="shared" si="347"/>
        <v>11</v>
      </c>
      <c r="C1166" s="5">
        <f t="shared" si="348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41"/>
        <v>44879</v>
      </c>
      <c r="L1166" s="5">
        <f t="shared" si="342"/>
        <v>11</v>
      </c>
      <c r="M1166" s="5">
        <f t="shared" si="343"/>
        <v>2022</v>
      </c>
      <c r="N1166" s="6">
        <v>360</v>
      </c>
      <c r="P1166" s="6">
        <f t="shared" si="349"/>
        <v>360</v>
      </c>
      <c r="Q1166" s="7">
        <f t="shared" si="350"/>
        <v>2115226.7500000009</v>
      </c>
      <c r="R1166" s="5" t="s">
        <v>5</v>
      </c>
    </row>
    <row r="1167" spans="1:19" x14ac:dyDescent="0.35">
      <c r="A1167" s="4">
        <v>44879</v>
      </c>
      <c r="B1167" s="5">
        <f t="shared" si="347"/>
        <v>11</v>
      </c>
      <c r="C1167" s="5">
        <f t="shared" si="348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41"/>
        <v>44879</v>
      </c>
      <c r="L1167" s="5">
        <f t="shared" si="342"/>
        <v>11</v>
      </c>
      <c r="M1167" s="5">
        <f t="shared" si="343"/>
        <v>2022</v>
      </c>
      <c r="N1167" s="6">
        <v>270</v>
      </c>
      <c r="P1167" s="6">
        <f t="shared" si="349"/>
        <v>270</v>
      </c>
      <c r="Q1167" s="7">
        <f t="shared" si="350"/>
        <v>2115496.7500000009</v>
      </c>
      <c r="R1167" s="5" t="s">
        <v>5</v>
      </c>
    </row>
    <row r="1168" spans="1:19" x14ac:dyDescent="0.35">
      <c r="A1168" s="4">
        <v>44879</v>
      </c>
      <c r="B1168" s="5">
        <f t="shared" si="347"/>
        <v>11</v>
      </c>
      <c r="C1168" s="5">
        <f t="shared" si="348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41"/>
        <v>44879</v>
      </c>
      <c r="L1168" s="5">
        <f t="shared" si="342"/>
        <v>11</v>
      </c>
      <c r="M1168" s="5">
        <f t="shared" si="343"/>
        <v>2022</v>
      </c>
      <c r="N1168" s="6">
        <v>440</v>
      </c>
      <c r="P1168" s="6">
        <f t="shared" si="349"/>
        <v>440</v>
      </c>
      <c r="Q1168" s="7">
        <f t="shared" si="350"/>
        <v>2115936.7500000009</v>
      </c>
      <c r="R1168" s="5" t="s">
        <v>5</v>
      </c>
    </row>
    <row r="1169" spans="1:19" x14ac:dyDescent="0.35">
      <c r="A1169" s="4">
        <v>44879</v>
      </c>
      <c r="B1169" s="5">
        <f t="shared" si="347"/>
        <v>11</v>
      </c>
      <c r="C1169" s="5">
        <f t="shared" si="348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41"/>
        <v>44879</v>
      </c>
      <c r="L1169" s="5">
        <f t="shared" si="342"/>
        <v>11</v>
      </c>
      <c r="M1169" s="5">
        <f t="shared" si="343"/>
        <v>2022</v>
      </c>
      <c r="N1169" s="6">
        <v>1524</v>
      </c>
      <c r="P1169" s="6">
        <f t="shared" si="349"/>
        <v>1524</v>
      </c>
      <c r="Q1169" s="7">
        <f t="shared" si="350"/>
        <v>2117460.7500000009</v>
      </c>
      <c r="R1169" s="5" t="s">
        <v>5</v>
      </c>
    </row>
    <row r="1170" spans="1:19" x14ac:dyDescent="0.35">
      <c r="A1170" s="4">
        <v>44879</v>
      </c>
      <c r="B1170" s="5">
        <f t="shared" si="347"/>
        <v>11</v>
      </c>
      <c r="C1170" s="5">
        <f t="shared" si="348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41"/>
        <v>44879</v>
      </c>
      <c r="L1170" s="5">
        <f t="shared" si="342"/>
        <v>11</v>
      </c>
      <c r="M1170" s="5">
        <f t="shared" si="343"/>
        <v>2022</v>
      </c>
      <c r="N1170" s="6">
        <v>1108.4000000000001</v>
      </c>
      <c r="P1170" s="6">
        <f t="shared" si="349"/>
        <v>1108.4000000000001</v>
      </c>
      <c r="Q1170" s="7">
        <f t="shared" si="350"/>
        <v>2118569.1500000008</v>
      </c>
      <c r="R1170" s="5" t="s">
        <v>5</v>
      </c>
    </row>
    <row r="1171" spans="1:19" x14ac:dyDescent="0.35">
      <c r="A1171" s="4">
        <v>44880</v>
      </c>
      <c r="B1171" s="5">
        <f t="shared" si="347"/>
        <v>11</v>
      </c>
      <c r="C1171" s="5">
        <f t="shared" si="348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41"/>
        <v>44880</v>
      </c>
      <c r="L1171" s="5">
        <f t="shared" si="342"/>
        <v>11</v>
      </c>
      <c r="M1171" s="5">
        <f t="shared" si="343"/>
        <v>2022</v>
      </c>
      <c r="N1171" s="6">
        <v>3872</v>
      </c>
      <c r="O1171" s="6">
        <f>-1500-1500-872</f>
        <v>-3872</v>
      </c>
      <c r="P1171" s="6">
        <f t="shared" si="349"/>
        <v>0</v>
      </c>
      <c r="Q1171" s="7">
        <f t="shared" si="350"/>
        <v>2122441.1500000008</v>
      </c>
      <c r="R1171" s="5" t="s">
        <v>5</v>
      </c>
      <c r="S1171" s="1" t="s">
        <v>1225</v>
      </c>
    </row>
    <row r="1172" spans="1:19" x14ac:dyDescent="0.35">
      <c r="A1172" s="4">
        <v>44880</v>
      </c>
      <c r="B1172" s="5">
        <f t="shared" si="347"/>
        <v>11</v>
      </c>
      <c r="C1172" s="5">
        <f t="shared" si="348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41"/>
        <v>44880</v>
      </c>
      <c r="L1172" s="5">
        <f t="shared" si="342"/>
        <v>11</v>
      </c>
      <c r="M1172" s="5">
        <f t="shared" si="343"/>
        <v>2022</v>
      </c>
      <c r="N1172" s="6">
        <v>961.2</v>
      </c>
      <c r="O1172" s="6">
        <f t="shared" ref="O1172" si="352">-N1172</f>
        <v>-961.2</v>
      </c>
      <c r="P1172" s="6">
        <f t="shared" si="349"/>
        <v>0</v>
      </c>
      <c r="Q1172" s="7">
        <f t="shared" si="350"/>
        <v>2123402.350000001</v>
      </c>
      <c r="R1172" s="5" t="s">
        <v>5</v>
      </c>
      <c r="S1172" s="1" t="s">
        <v>1224</v>
      </c>
    </row>
    <row r="1173" spans="1:19" x14ac:dyDescent="0.35">
      <c r="A1173" s="4">
        <v>44880</v>
      </c>
      <c r="B1173" s="5">
        <f t="shared" si="347"/>
        <v>11</v>
      </c>
      <c r="C1173" s="5">
        <f t="shared" si="348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41"/>
        <v>44880</v>
      </c>
      <c r="L1173" s="5">
        <f t="shared" si="342"/>
        <v>11</v>
      </c>
      <c r="M1173" s="5">
        <f t="shared" si="343"/>
        <v>2022</v>
      </c>
      <c r="N1173" s="6">
        <v>450</v>
      </c>
      <c r="O1173" s="6">
        <f>-166.8-283.2</f>
        <v>-450</v>
      </c>
      <c r="P1173" s="6">
        <f t="shared" si="349"/>
        <v>0</v>
      </c>
      <c r="Q1173" s="7">
        <f t="shared" si="350"/>
        <v>2123852.350000001</v>
      </c>
      <c r="R1173" s="5" t="s">
        <v>5</v>
      </c>
      <c r="S1173" s="1" t="s">
        <v>1226</v>
      </c>
    </row>
    <row r="1174" spans="1:19" x14ac:dyDescent="0.35">
      <c r="A1174" s="102" t="s">
        <v>1078</v>
      </c>
      <c r="B1174" s="5">
        <f t="shared" si="347"/>
        <v>11</v>
      </c>
      <c r="C1174" s="5">
        <f t="shared" si="348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41"/>
        <v>44882</v>
      </c>
      <c r="L1174" s="5">
        <f t="shared" si="342"/>
        <v>11</v>
      </c>
      <c r="M1174" s="5">
        <f t="shared" si="343"/>
        <v>2022</v>
      </c>
      <c r="N1174" s="6">
        <v>105</v>
      </c>
      <c r="O1174" s="6">
        <f t="shared" ref="O1174" si="353">-N1174</f>
        <v>-105</v>
      </c>
      <c r="P1174" s="6">
        <f>SUM(N1174+O1174)</f>
        <v>0</v>
      </c>
      <c r="Q1174" s="7">
        <f>SUM(Q1173+N1174)</f>
        <v>2123957.350000001</v>
      </c>
      <c r="R1174" s="5" t="s">
        <v>5</v>
      </c>
      <c r="S1174" s="1" t="s">
        <v>1227</v>
      </c>
    </row>
    <row r="1175" spans="1:19" x14ac:dyDescent="0.35">
      <c r="A1175" s="102" t="s">
        <v>1079</v>
      </c>
      <c r="B1175" s="5">
        <f t="shared" si="347"/>
        <v>11</v>
      </c>
      <c r="C1175" s="5">
        <f t="shared" si="348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41"/>
        <v>44887</v>
      </c>
      <c r="L1175" s="5">
        <f t="shared" si="342"/>
        <v>11</v>
      </c>
      <c r="M1175" s="5">
        <f t="shared" si="343"/>
        <v>2022</v>
      </c>
      <c r="N1175" s="6">
        <v>1936</v>
      </c>
      <c r="O1175" s="6">
        <f>-N1175</f>
        <v>-1936</v>
      </c>
      <c r="P1175" s="6">
        <f t="shared" si="349"/>
        <v>0</v>
      </c>
      <c r="Q1175" s="7">
        <f t="shared" si="350"/>
        <v>2125893.350000001</v>
      </c>
      <c r="R1175" s="5" t="s">
        <v>5</v>
      </c>
      <c r="S1175" s="1" t="s">
        <v>1150</v>
      </c>
    </row>
    <row r="1176" spans="1:19" x14ac:dyDescent="0.35">
      <c r="A1176" s="102" t="s">
        <v>1079</v>
      </c>
      <c r="B1176" s="5">
        <f t="shared" si="347"/>
        <v>11</v>
      </c>
      <c r="C1176" s="5">
        <f t="shared" si="348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41"/>
        <v>44887</v>
      </c>
      <c r="L1176" s="5">
        <f t="shared" si="342"/>
        <v>11</v>
      </c>
      <c r="M1176" s="5">
        <f t="shared" si="343"/>
        <v>2022</v>
      </c>
      <c r="N1176" s="6">
        <v>780</v>
      </c>
      <c r="O1176" s="6">
        <f>-N1176</f>
        <v>-780</v>
      </c>
      <c r="P1176" s="6">
        <f t="shared" si="349"/>
        <v>0</v>
      </c>
      <c r="Q1176" s="7">
        <f t="shared" si="350"/>
        <v>2126673.350000001</v>
      </c>
      <c r="R1176" s="5" t="s">
        <v>5</v>
      </c>
      <c r="S1176" s="1" t="s">
        <v>1099</v>
      </c>
    </row>
    <row r="1177" spans="1:19" x14ac:dyDescent="0.35">
      <c r="A1177" s="102" t="s">
        <v>1079</v>
      </c>
      <c r="B1177" s="5">
        <f t="shared" si="347"/>
        <v>11</v>
      </c>
      <c r="C1177" s="5">
        <f t="shared" si="348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41"/>
        <v>44887</v>
      </c>
      <c r="L1177" s="5">
        <f t="shared" si="342"/>
        <v>11</v>
      </c>
      <c r="M1177" s="5">
        <f t="shared" si="343"/>
        <v>2022</v>
      </c>
      <c r="N1177" s="6">
        <v>10824</v>
      </c>
      <c r="P1177" s="6">
        <f t="shared" si="349"/>
        <v>10824</v>
      </c>
      <c r="Q1177" s="7">
        <f t="shared" si="350"/>
        <v>2137497.350000001</v>
      </c>
      <c r="R1177" s="5" t="s">
        <v>5</v>
      </c>
    </row>
    <row r="1178" spans="1:19" x14ac:dyDescent="0.35">
      <c r="A1178" s="102" t="s">
        <v>1079</v>
      </c>
      <c r="B1178" s="5">
        <f t="shared" si="347"/>
        <v>11</v>
      </c>
      <c r="C1178" s="5">
        <f t="shared" si="348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41"/>
        <v>44887</v>
      </c>
      <c r="L1178" s="5">
        <f t="shared" si="342"/>
        <v>11</v>
      </c>
      <c r="M1178" s="5">
        <f t="shared" si="343"/>
        <v>2022</v>
      </c>
      <c r="N1178" s="6">
        <v>3024</v>
      </c>
      <c r="P1178" s="6">
        <f t="shared" si="349"/>
        <v>3024</v>
      </c>
      <c r="Q1178" s="7">
        <f t="shared" si="350"/>
        <v>2140521.350000001</v>
      </c>
      <c r="R1178" s="5" t="s">
        <v>5</v>
      </c>
    </row>
    <row r="1179" spans="1:19" x14ac:dyDescent="0.35">
      <c r="A1179" s="102" t="s">
        <v>1079</v>
      </c>
      <c r="B1179" s="5">
        <f t="shared" si="347"/>
        <v>11</v>
      </c>
      <c r="C1179" s="5">
        <f t="shared" si="348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41"/>
        <v>44887</v>
      </c>
      <c r="L1179" s="5">
        <f t="shared" si="342"/>
        <v>11</v>
      </c>
      <c r="M1179" s="5">
        <f t="shared" si="343"/>
        <v>2022</v>
      </c>
      <c r="N1179" s="6">
        <v>1560</v>
      </c>
      <c r="P1179" s="6">
        <f t="shared" si="349"/>
        <v>1560</v>
      </c>
      <c r="Q1179" s="7">
        <f t="shared" si="350"/>
        <v>2142081.350000001</v>
      </c>
      <c r="R1179" s="5" t="s">
        <v>5</v>
      </c>
    </row>
    <row r="1180" spans="1:19" x14ac:dyDescent="0.35">
      <c r="A1180" s="102" t="s">
        <v>1079</v>
      </c>
      <c r="B1180" s="5">
        <f t="shared" si="347"/>
        <v>11</v>
      </c>
      <c r="C1180" s="5">
        <f t="shared" si="348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41"/>
        <v>44887</v>
      </c>
      <c r="L1180" s="5">
        <f t="shared" si="342"/>
        <v>11</v>
      </c>
      <c r="M1180" s="5">
        <f t="shared" si="343"/>
        <v>2022</v>
      </c>
      <c r="N1180" s="6">
        <v>375</v>
      </c>
      <c r="P1180" s="6">
        <f t="shared" si="349"/>
        <v>375</v>
      </c>
      <c r="Q1180" s="7">
        <f t="shared" si="350"/>
        <v>2142456.350000001</v>
      </c>
      <c r="R1180" s="5" t="s">
        <v>5</v>
      </c>
    </row>
    <row r="1181" spans="1:19" x14ac:dyDescent="0.35">
      <c r="A1181" s="102" t="s">
        <v>1079</v>
      </c>
      <c r="B1181" s="5">
        <f t="shared" si="347"/>
        <v>11</v>
      </c>
      <c r="C1181" s="5">
        <f t="shared" si="348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41"/>
        <v>44887</v>
      </c>
      <c r="L1181" s="5">
        <f t="shared" si="342"/>
        <v>11</v>
      </c>
      <c r="M1181" s="5">
        <f t="shared" si="343"/>
        <v>2022</v>
      </c>
      <c r="N1181" s="6">
        <v>1000</v>
      </c>
      <c r="P1181" s="6">
        <f t="shared" si="349"/>
        <v>1000</v>
      </c>
      <c r="Q1181" s="7">
        <f t="shared" si="350"/>
        <v>2143456.350000001</v>
      </c>
      <c r="R1181" s="5" t="s">
        <v>5</v>
      </c>
    </row>
    <row r="1182" spans="1:19" x14ac:dyDescent="0.35">
      <c r="A1182" s="102" t="s">
        <v>1079</v>
      </c>
      <c r="B1182" s="5">
        <f t="shared" si="347"/>
        <v>11</v>
      </c>
      <c r="C1182" s="5">
        <f t="shared" si="348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41"/>
        <v>44887</v>
      </c>
      <c r="L1182" s="5">
        <f t="shared" si="342"/>
        <v>11</v>
      </c>
      <c r="M1182" s="5">
        <f t="shared" si="343"/>
        <v>2022</v>
      </c>
      <c r="N1182" s="6">
        <v>453.59999999999997</v>
      </c>
      <c r="P1182" s="6">
        <f t="shared" si="349"/>
        <v>453.59999999999997</v>
      </c>
      <c r="Q1182" s="7">
        <f t="shared" si="350"/>
        <v>2143909.9500000011</v>
      </c>
      <c r="R1182" s="5" t="s">
        <v>5</v>
      </c>
    </row>
    <row r="1183" spans="1:19" x14ac:dyDescent="0.35">
      <c r="A1183" s="4">
        <v>44894</v>
      </c>
      <c r="B1183" s="5">
        <f t="shared" ref="B1183:B1193" si="354">MONTH(A1183)</f>
        <v>11</v>
      </c>
      <c r="C1183" s="5">
        <f t="shared" ref="C1183:C1193" si="355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56">A1183+J1183</f>
        <v>44939</v>
      </c>
      <c r="L1183" s="5">
        <f t="shared" ref="L1183:L1196" si="357">MONTH(K1183)</f>
        <v>1</v>
      </c>
      <c r="M1183" s="5">
        <f t="shared" ref="M1183:M1196" si="358">YEAR(K1183)</f>
        <v>2023</v>
      </c>
      <c r="N1183" s="6">
        <v>5808</v>
      </c>
      <c r="O1183" s="6">
        <f>-N1183</f>
        <v>-5808</v>
      </c>
      <c r="P1183" s="6">
        <f t="shared" si="349"/>
        <v>0</v>
      </c>
      <c r="Q1183" s="7">
        <f t="shared" si="350"/>
        <v>2149717.9500000011</v>
      </c>
      <c r="R1183" s="5" t="s">
        <v>91</v>
      </c>
      <c r="S1183" s="1" t="s">
        <v>1232</v>
      </c>
    </row>
    <row r="1184" spans="1:19" x14ac:dyDescent="0.35">
      <c r="A1184" s="4">
        <v>44894</v>
      </c>
      <c r="B1184" s="5">
        <f t="shared" si="354"/>
        <v>11</v>
      </c>
      <c r="C1184" s="5">
        <f t="shared" si="355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56"/>
        <v>44939</v>
      </c>
      <c r="L1184" s="5">
        <f t="shared" si="357"/>
        <v>1</v>
      </c>
      <c r="M1184" s="5">
        <f t="shared" si="358"/>
        <v>2023</v>
      </c>
      <c r="N1184" s="6">
        <v>306</v>
      </c>
      <c r="O1184" s="6">
        <f>-192-114</f>
        <v>-306</v>
      </c>
      <c r="P1184" s="6">
        <f t="shared" si="349"/>
        <v>0</v>
      </c>
      <c r="Q1184" s="7">
        <f t="shared" si="350"/>
        <v>2150023.9500000011</v>
      </c>
      <c r="R1184" s="5" t="s">
        <v>91</v>
      </c>
      <c r="S1184" s="1" t="s">
        <v>1299</v>
      </c>
    </row>
    <row r="1185" spans="1:19" x14ac:dyDescent="0.35">
      <c r="A1185" s="4">
        <v>44894</v>
      </c>
      <c r="B1185" s="5">
        <f t="shared" si="354"/>
        <v>11</v>
      </c>
      <c r="C1185" s="5">
        <f t="shared" si="355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56"/>
        <v>44939</v>
      </c>
      <c r="L1185" s="5">
        <f t="shared" si="357"/>
        <v>1</v>
      </c>
      <c r="M1185" s="5">
        <f t="shared" si="358"/>
        <v>2023</v>
      </c>
      <c r="N1185" s="6">
        <v>325</v>
      </c>
      <c r="O1185" s="6">
        <f>-N1185</f>
        <v>-325</v>
      </c>
      <c r="P1185" s="6">
        <f t="shared" si="349"/>
        <v>0</v>
      </c>
      <c r="Q1185" s="7">
        <f t="shared" si="350"/>
        <v>2150348.9500000011</v>
      </c>
      <c r="R1185" s="5" t="s">
        <v>91</v>
      </c>
      <c r="S1185" s="1" t="s">
        <v>1300</v>
      </c>
    </row>
    <row r="1186" spans="1:19" x14ac:dyDescent="0.35">
      <c r="A1186" s="4">
        <v>44894</v>
      </c>
      <c r="B1186" s="5">
        <f t="shared" si="354"/>
        <v>11</v>
      </c>
      <c r="C1186" s="5">
        <f t="shared" si="355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56"/>
        <v>44939</v>
      </c>
      <c r="L1186" s="5">
        <f t="shared" si="357"/>
        <v>1</v>
      </c>
      <c r="M1186" s="5">
        <f t="shared" si="358"/>
        <v>2023</v>
      </c>
      <c r="N1186" s="6">
        <v>630</v>
      </c>
      <c r="O1186" s="6">
        <f>-N1186</f>
        <v>-630</v>
      </c>
      <c r="P1186" s="6">
        <f t="shared" si="349"/>
        <v>0</v>
      </c>
      <c r="Q1186" s="7">
        <f t="shared" si="350"/>
        <v>2150978.9500000011</v>
      </c>
      <c r="R1186" s="5" t="s">
        <v>91</v>
      </c>
      <c r="S1186" s="1" t="s">
        <v>1301</v>
      </c>
    </row>
    <row r="1187" spans="1:19" x14ac:dyDescent="0.35">
      <c r="A1187" s="4">
        <v>44894</v>
      </c>
      <c r="B1187" s="5">
        <f t="shared" si="354"/>
        <v>11</v>
      </c>
      <c r="C1187" s="5">
        <f t="shared" si="355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56"/>
        <v>44939</v>
      </c>
      <c r="L1187" s="5">
        <f t="shared" si="357"/>
        <v>1</v>
      </c>
      <c r="M1187" s="5">
        <f t="shared" si="358"/>
        <v>2023</v>
      </c>
      <c r="N1187" s="6">
        <v>150</v>
      </c>
      <c r="O1187" s="6">
        <f>-N1187</f>
        <v>-150</v>
      </c>
      <c r="P1187" s="6">
        <f t="shared" si="349"/>
        <v>0</v>
      </c>
      <c r="Q1187" s="7">
        <f t="shared" si="350"/>
        <v>2151128.9500000011</v>
      </c>
      <c r="R1187" s="5" t="s">
        <v>91</v>
      </c>
      <c r="S1187" s="1" t="s">
        <v>1302</v>
      </c>
    </row>
    <row r="1188" spans="1:19" x14ac:dyDescent="0.35">
      <c r="A1188" s="4">
        <v>44894</v>
      </c>
      <c r="B1188" s="5">
        <f t="shared" si="354"/>
        <v>11</v>
      </c>
      <c r="C1188" s="5">
        <f t="shared" si="355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56"/>
        <v>45014</v>
      </c>
      <c r="L1188" s="5">
        <f t="shared" si="357"/>
        <v>3</v>
      </c>
      <c r="M1188" s="5">
        <f t="shared" si="358"/>
        <v>2023</v>
      </c>
      <c r="N1188" s="6">
        <v>9020</v>
      </c>
      <c r="O1188" s="6">
        <f t="shared" ref="O1188:O1193" si="359">-N1188</f>
        <v>-9020</v>
      </c>
      <c r="P1188" s="6">
        <f t="shared" si="349"/>
        <v>0</v>
      </c>
      <c r="Q1188" s="7">
        <f t="shared" si="350"/>
        <v>2160148.9500000011</v>
      </c>
      <c r="R1188" s="5" t="s">
        <v>91</v>
      </c>
      <c r="S1188" s="1" t="s">
        <v>1308</v>
      </c>
    </row>
    <row r="1189" spans="1:19" x14ac:dyDescent="0.35">
      <c r="A1189" s="4">
        <v>44894</v>
      </c>
      <c r="B1189" s="5">
        <f t="shared" si="354"/>
        <v>11</v>
      </c>
      <c r="C1189" s="5">
        <f t="shared" si="355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56"/>
        <v>45014</v>
      </c>
      <c r="L1189" s="5">
        <f t="shared" si="357"/>
        <v>3</v>
      </c>
      <c r="M1189" s="5">
        <f t="shared" si="358"/>
        <v>2023</v>
      </c>
      <c r="N1189" s="6">
        <v>1245</v>
      </c>
      <c r="O1189" s="6">
        <f t="shared" si="359"/>
        <v>-1245</v>
      </c>
      <c r="P1189" s="6">
        <f t="shared" si="349"/>
        <v>0</v>
      </c>
      <c r="Q1189" s="7">
        <f t="shared" si="350"/>
        <v>2161393.9500000011</v>
      </c>
      <c r="R1189" s="5" t="s">
        <v>91</v>
      </c>
      <c r="S1189" s="1" t="s">
        <v>1308</v>
      </c>
    </row>
    <row r="1190" spans="1:19" x14ac:dyDescent="0.35">
      <c r="A1190" s="4">
        <v>44894</v>
      </c>
      <c r="B1190" s="5">
        <f t="shared" si="354"/>
        <v>11</v>
      </c>
      <c r="C1190" s="5">
        <f t="shared" si="355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56"/>
        <v>45014</v>
      </c>
      <c r="L1190" s="5">
        <f t="shared" si="357"/>
        <v>3</v>
      </c>
      <c r="M1190" s="5">
        <f t="shared" si="358"/>
        <v>2023</v>
      </c>
      <c r="N1190" s="6">
        <v>287.5</v>
      </c>
      <c r="O1190" s="6">
        <f t="shared" si="359"/>
        <v>-287.5</v>
      </c>
      <c r="P1190" s="6">
        <f t="shared" si="349"/>
        <v>0</v>
      </c>
      <c r="Q1190" s="7">
        <f t="shared" si="350"/>
        <v>2161681.4500000011</v>
      </c>
      <c r="R1190" s="5" t="s">
        <v>91</v>
      </c>
      <c r="S1190" s="1" t="s">
        <v>1308</v>
      </c>
    </row>
    <row r="1191" spans="1:19" x14ac:dyDescent="0.35">
      <c r="A1191" s="4">
        <v>44894</v>
      </c>
      <c r="B1191" s="5">
        <f t="shared" si="354"/>
        <v>11</v>
      </c>
      <c r="C1191" s="5">
        <f t="shared" si="355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56"/>
        <v>45014</v>
      </c>
      <c r="L1191" s="5">
        <f t="shared" si="357"/>
        <v>3</v>
      </c>
      <c r="M1191" s="5">
        <f t="shared" si="358"/>
        <v>2023</v>
      </c>
      <c r="N1191" s="6">
        <v>420</v>
      </c>
      <c r="O1191" s="6">
        <f t="shared" si="359"/>
        <v>-420</v>
      </c>
      <c r="P1191" s="6">
        <f t="shared" si="349"/>
        <v>0</v>
      </c>
      <c r="Q1191" s="7">
        <f t="shared" si="350"/>
        <v>2162101.4500000011</v>
      </c>
      <c r="R1191" s="5" t="s">
        <v>91</v>
      </c>
      <c r="S1191" s="1" t="s">
        <v>1308</v>
      </c>
    </row>
    <row r="1192" spans="1:19" x14ac:dyDescent="0.35">
      <c r="A1192" s="4">
        <v>44894</v>
      </c>
      <c r="B1192" s="5">
        <f t="shared" si="354"/>
        <v>11</v>
      </c>
      <c r="C1192" s="5">
        <f t="shared" si="355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56"/>
        <v>45014</v>
      </c>
      <c r="L1192" s="5">
        <f t="shared" si="357"/>
        <v>3</v>
      </c>
      <c r="M1192" s="5">
        <f t="shared" si="358"/>
        <v>2023</v>
      </c>
      <c r="N1192" s="6">
        <v>200</v>
      </c>
      <c r="O1192" s="6">
        <f t="shared" si="359"/>
        <v>-200</v>
      </c>
      <c r="P1192" s="6">
        <f t="shared" si="349"/>
        <v>0</v>
      </c>
      <c r="Q1192" s="7">
        <f t="shared" si="350"/>
        <v>2162301.4500000011</v>
      </c>
      <c r="R1192" s="5" t="s">
        <v>91</v>
      </c>
      <c r="S1192" s="1" t="s">
        <v>1308</v>
      </c>
    </row>
    <row r="1193" spans="1:19" x14ac:dyDescent="0.35">
      <c r="A1193" s="4">
        <v>44894</v>
      </c>
      <c r="B1193" s="5">
        <f t="shared" si="354"/>
        <v>11</v>
      </c>
      <c r="C1193" s="5">
        <f t="shared" si="355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56"/>
        <v>45014</v>
      </c>
      <c r="L1193" s="5">
        <f t="shared" si="357"/>
        <v>3</v>
      </c>
      <c r="M1193" s="5">
        <f t="shared" si="358"/>
        <v>2023</v>
      </c>
      <c r="N1193" s="6">
        <v>238</v>
      </c>
      <c r="O1193" s="6">
        <f t="shared" si="359"/>
        <v>-238</v>
      </c>
      <c r="P1193" s="6">
        <f t="shared" si="349"/>
        <v>0</v>
      </c>
      <c r="Q1193" s="7">
        <f t="shared" si="350"/>
        <v>2162539.4500000011</v>
      </c>
      <c r="R1193" s="5" t="s">
        <v>91</v>
      </c>
      <c r="S1193" s="1" t="s">
        <v>1308</v>
      </c>
    </row>
    <row r="1194" spans="1:19" x14ac:dyDescent="0.35">
      <c r="A1194" s="4">
        <v>44895</v>
      </c>
      <c r="B1194" s="5">
        <f t="shared" ref="B1194:B1197" si="360">MONTH(A1194)</f>
        <v>11</v>
      </c>
      <c r="C1194" s="5">
        <f t="shared" ref="C1194:C1197" si="361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56"/>
        <v>44895</v>
      </c>
      <c r="L1194" s="5">
        <f t="shared" si="357"/>
        <v>11</v>
      </c>
      <c r="M1194" s="5">
        <f t="shared" si="358"/>
        <v>2022</v>
      </c>
      <c r="N1194" s="6">
        <v>260</v>
      </c>
      <c r="O1194" s="6">
        <f>-N1194</f>
        <v>-260</v>
      </c>
      <c r="P1194" s="6">
        <f t="shared" si="349"/>
        <v>0</v>
      </c>
      <c r="Q1194" s="7">
        <f t="shared" si="350"/>
        <v>2162799.4500000011</v>
      </c>
      <c r="R1194" s="5" t="s">
        <v>5</v>
      </c>
      <c r="S1194" s="1" t="s">
        <v>1111</v>
      </c>
    </row>
    <row r="1195" spans="1:19" x14ac:dyDescent="0.35">
      <c r="A1195" s="4">
        <v>44895</v>
      </c>
      <c r="B1195" s="5">
        <f t="shared" si="360"/>
        <v>11</v>
      </c>
      <c r="C1195" s="5">
        <f t="shared" si="361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56"/>
        <v>44895</v>
      </c>
      <c r="L1195" s="5">
        <f t="shared" si="357"/>
        <v>11</v>
      </c>
      <c r="M1195" s="5">
        <f t="shared" si="358"/>
        <v>2022</v>
      </c>
      <c r="N1195" s="6">
        <v>260</v>
      </c>
      <c r="O1195" s="6">
        <f>-N1195</f>
        <v>-260</v>
      </c>
      <c r="P1195" s="6">
        <f t="shared" si="349"/>
        <v>0</v>
      </c>
      <c r="Q1195" s="7">
        <f t="shared" si="350"/>
        <v>2163059.4500000011</v>
      </c>
      <c r="R1195" s="5" t="s">
        <v>5</v>
      </c>
      <c r="S1195" s="1" t="s">
        <v>1112</v>
      </c>
    </row>
    <row r="1196" spans="1:19" x14ac:dyDescent="0.35">
      <c r="A1196" s="4">
        <v>44895</v>
      </c>
      <c r="B1196" s="5">
        <f t="shared" si="360"/>
        <v>11</v>
      </c>
      <c r="C1196" s="5">
        <f t="shared" si="361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56"/>
        <v>44895</v>
      </c>
      <c r="L1196" s="5">
        <f t="shared" si="357"/>
        <v>11</v>
      </c>
      <c r="M1196" s="5">
        <f t="shared" si="358"/>
        <v>2022</v>
      </c>
      <c r="N1196" s="6">
        <v>115</v>
      </c>
      <c r="O1196" s="6">
        <f>-N1196</f>
        <v>-115</v>
      </c>
      <c r="P1196" s="6">
        <f t="shared" si="349"/>
        <v>0</v>
      </c>
      <c r="Q1196" s="7">
        <f t="shared" si="350"/>
        <v>2163174.4500000011</v>
      </c>
      <c r="R1196" s="5" t="s">
        <v>5</v>
      </c>
      <c r="S1196" s="1" t="s">
        <v>1112</v>
      </c>
    </row>
    <row r="1197" spans="1:19" x14ac:dyDescent="0.35">
      <c r="A1197" s="4">
        <v>44896</v>
      </c>
      <c r="B1197" s="5">
        <f t="shared" si="360"/>
        <v>12</v>
      </c>
      <c r="C1197" s="5">
        <f t="shared" si="361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62">A1197+J1197</f>
        <v>44896</v>
      </c>
      <c r="L1197" s="5">
        <f t="shared" ref="L1197" si="363">MONTH(K1197)</f>
        <v>12</v>
      </c>
      <c r="M1197" s="5">
        <f t="shared" ref="M1197" si="364">YEAR(K1197)</f>
        <v>2022</v>
      </c>
      <c r="N1197" s="6">
        <v>60</v>
      </c>
      <c r="O1197" s="6">
        <f>-N1197</f>
        <v>-60</v>
      </c>
      <c r="P1197" s="6">
        <f t="shared" si="349"/>
        <v>0</v>
      </c>
      <c r="Q1197" s="7">
        <f t="shared" si="350"/>
        <v>2163234.4500000011</v>
      </c>
      <c r="R1197" s="5" t="s">
        <v>5</v>
      </c>
    </row>
    <row r="1198" spans="1:19" x14ac:dyDescent="0.35">
      <c r="A1198" s="4">
        <v>44896</v>
      </c>
      <c r="B1198" s="5">
        <f t="shared" ref="B1198:B1210" si="365">MONTH(A1198)</f>
        <v>12</v>
      </c>
      <c r="C1198" s="5">
        <f t="shared" ref="C1198:C1210" si="366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67">A1198+J1198</f>
        <v>44896</v>
      </c>
      <c r="L1198" s="5">
        <f t="shared" ref="L1198:L1202" si="368">MONTH(K1198)</f>
        <v>12</v>
      </c>
      <c r="M1198" s="5">
        <f t="shared" ref="M1198:M1202" si="369">YEAR(K1198)</f>
        <v>2022</v>
      </c>
      <c r="N1198" s="6">
        <v>855</v>
      </c>
      <c r="O1198" s="6">
        <f t="shared" ref="O1198" si="370">-N1198</f>
        <v>-855</v>
      </c>
      <c r="P1198" s="6">
        <f t="shared" si="349"/>
        <v>0</v>
      </c>
      <c r="Q1198" s="7">
        <f t="shared" si="350"/>
        <v>2164089.4500000011</v>
      </c>
      <c r="R1198" s="5" t="s">
        <v>5</v>
      </c>
      <c r="S1198" s="1" t="s">
        <v>1223</v>
      </c>
    </row>
    <row r="1199" spans="1:19" x14ac:dyDescent="0.35">
      <c r="A1199" s="4">
        <v>44897</v>
      </c>
      <c r="B1199" s="5">
        <f t="shared" si="365"/>
        <v>12</v>
      </c>
      <c r="C1199" s="5">
        <f t="shared" si="366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67"/>
        <v>44897</v>
      </c>
      <c r="L1199" s="5">
        <f t="shared" si="368"/>
        <v>12</v>
      </c>
      <c r="M1199" s="5">
        <f t="shared" si="369"/>
        <v>2022</v>
      </c>
      <c r="N1199" s="6">
        <v>3608</v>
      </c>
      <c r="P1199" s="6">
        <f t="shared" si="349"/>
        <v>3608</v>
      </c>
      <c r="Q1199" s="7">
        <f t="shared" si="350"/>
        <v>2167697.4500000011</v>
      </c>
      <c r="R1199" s="5" t="s">
        <v>5</v>
      </c>
    </row>
    <row r="1200" spans="1:19" x14ac:dyDescent="0.35">
      <c r="A1200" s="4">
        <v>44897</v>
      </c>
      <c r="B1200" s="5">
        <f t="shared" si="365"/>
        <v>12</v>
      </c>
      <c r="C1200" s="5">
        <f t="shared" si="366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67"/>
        <v>44897</v>
      </c>
      <c r="L1200" s="5">
        <f t="shared" si="368"/>
        <v>12</v>
      </c>
      <c r="M1200" s="5">
        <f t="shared" si="369"/>
        <v>2022</v>
      </c>
      <c r="N1200" s="6">
        <v>756</v>
      </c>
      <c r="P1200" s="6">
        <f t="shared" si="349"/>
        <v>756</v>
      </c>
      <c r="Q1200" s="7">
        <f t="shared" si="350"/>
        <v>2168453.4500000011</v>
      </c>
      <c r="R1200" s="5" t="s">
        <v>5</v>
      </c>
    </row>
    <row r="1201" spans="1:19" x14ac:dyDescent="0.35">
      <c r="A1201" s="4">
        <v>44897</v>
      </c>
      <c r="B1201" s="5">
        <f t="shared" si="365"/>
        <v>12</v>
      </c>
      <c r="C1201" s="5">
        <f t="shared" si="366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67"/>
        <v>44897</v>
      </c>
      <c r="L1201" s="5">
        <f t="shared" si="368"/>
        <v>12</v>
      </c>
      <c r="M1201" s="5">
        <f t="shared" si="369"/>
        <v>2022</v>
      </c>
      <c r="N1201" s="6">
        <v>125</v>
      </c>
      <c r="P1201" s="6">
        <f t="shared" si="349"/>
        <v>125</v>
      </c>
      <c r="Q1201" s="7">
        <f t="shared" si="350"/>
        <v>2168578.4500000011</v>
      </c>
      <c r="R1201" s="5" t="s">
        <v>5</v>
      </c>
    </row>
    <row r="1202" spans="1:19" x14ac:dyDescent="0.35">
      <c r="A1202" s="4">
        <v>44897</v>
      </c>
      <c r="B1202" s="5">
        <f t="shared" si="365"/>
        <v>12</v>
      </c>
      <c r="C1202" s="5">
        <f t="shared" si="366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67"/>
        <v>44897</v>
      </c>
      <c r="L1202" s="5">
        <f t="shared" si="368"/>
        <v>12</v>
      </c>
      <c r="M1202" s="5">
        <f t="shared" si="369"/>
        <v>2022</v>
      </c>
      <c r="N1202" s="6">
        <v>1804</v>
      </c>
      <c r="P1202" s="6">
        <f t="shared" si="349"/>
        <v>1804</v>
      </c>
      <c r="Q1202" s="7">
        <f t="shared" si="350"/>
        <v>2170382.4500000011</v>
      </c>
      <c r="R1202" s="5" t="s">
        <v>5</v>
      </c>
    </row>
    <row r="1203" spans="1:19" x14ac:dyDescent="0.35">
      <c r="A1203" s="4">
        <v>44897</v>
      </c>
      <c r="B1203" s="5">
        <f t="shared" si="365"/>
        <v>12</v>
      </c>
      <c r="C1203" s="5">
        <f t="shared" si="366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06" si="371">A1203+J1203</f>
        <v>44897</v>
      </c>
      <c r="L1203" s="5">
        <f t="shared" ref="L1203:L1206" si="372">MONTH(K1203)</f>
        <v>12</v>
      </c>
      <c r="M1203" s="5">
        <f t="shared" ref="M1203:M1206" si="373">YEAR(K1203)</f>
        <v>2022</v>
      </c>
      <c r="N1203" s="6">
        <v>756</v>
      </c>
      <c r="P1203" s="6">
        <f t="shared" si="349"/>
        <v>756</v>
      </c>
      <c r="Q1203" s="7">
        <f t="shared" si="350"/>
        <v>2171138.4500000011</v>
      </c>
      <c r="R1203" s="5" t="s">
        <v>5</v>
      </c>
    </row>
    <row r="1204" spans="1:19" x14ac:dyDescent="0.35">
      <c r="A1204" s="4">
        <v>44897</v>
      </c>
      <c r="B1204" s="5">
        <f t="shared" si="365"/>
        <v>12</v>
      </c>
      <c r="C1204" s="5">
        <f t="shared" si="366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71"/>
        <v>44897</v>
      </c>
      <c r="L1204" s="5">
        <f t="shared" si="372"/>
        <v>12</v>
      </c>
      <c r="M1204" s="5">
        <f t="shared" si="373"/>
        <v>2022</v>
      </c>
      <c r="N1204" s="6">
        <v>292.5</v>
      </c>
      <c r="P1204" s="6">
        <f t="shared" si="349"/>
        <v>292.5</v>
      </c>
      <c r="Q1204" s="7">
        <f t="shared" si="350"/>
        <v>2171430.9500000011</v>
      </c>
      <c r="R1204" s="5" t="s">
        <v>5</v>
      </c>
    </row>
    <row r="1205" spans="1:19" x14ac:dyDescent="0.35">
      <c r="A1205" s="4">
        <v>44897</v>
      </c>
      <c r="B1205" s="5">
        <f t="shared" si="365"/>
        <v>12</v>
      </c>
      <c r="C1205" s="5">
        <f t="shared" si="366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71"/>
        <v>44897</v>
      </c>
      <c r="L1205" s="5">
        <f t="shared" si="372"/>
        <v>12</v>
      </c>
      <c r="M1205" s="5">
        <f t="shared" si="373"/>
        <v>2022</v>
      </c>
      <c r="N1205" s="6">
        <v>62.5</v>
      </c>
      <c r="P1205" s="6">
        <f t="shared" si="349"/>
        <v>62.5</v>
      </c>
      <c r="Q1205" s="7">
        <f t="shared" si="350"/>
        <v>2171493.4500000011</v>
      </c>
      <c r="R1205" s="5" t="s">
        <v>5</v>
      </c>
    </row>
    <row r="1206" spans="1:19" x14ac:dyDescent="0.35">
      <c r="A1206" s="4">
        <v>44897</v>
      </c>
      <c r="B1206" s="5">
        <f t="shared" si="365"/>
        <v>12</v>
      </c>
      <c r="C1206" s="5">
        <f t="shared" si="366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71"/>
        <v>44897</v>
      </c>
      <c r="L1206" s="5">
        <f t="shared" si="372"/>
        <v>12</v>
      </c>
      <c r="M1206" s="5">
        <f t="shared" si="373"/>
        <v>2022</v>
      </c>
      <c r="N1206" s="6">
        <v>1000</v>
      </c>
      <c r="P1206" s="6">
        <f t="shared" si="349"/>
        <v>1000</v>
      </c>
      <c r="Q1206" s="7">
        <f t="shared" si="350"/>
        <v>2172493.4500000011</v>
      </c>
      <c r="R1206" s="5" t="s">
        <v>5</v>
      </c>
    </row>
    <row r="1207" spans="1:19" x14ac:dyDescent="0.35">
      <c r="A1207" s="4">
        <v>44898</v>
      </c>
      <c r="B1207" s="5">
        <f t="shared" si="365"/>
        <v>12</v>
      </c>
      <c r="C1207" s="5">
        <f t="shared" si="366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ref="K1207:K1210" si="374">A1207+J1207</f>
        <v>44958</v>
      </c>
      <c r="L1207" s="5">
        <f t="shared" ref="L1207:L1210" si="375">MONTH(K1207)</f>
        <v>2</v>
      </c>
      <c r="M1207" s="5">
        <f t="shared" ref="M1207:M1210" si="376">YEAR(K1207)</f>
        <v>2023</v>
      </c>
      <c r="N1207" s="6">
        <v>1804</v>
      </c>
      <c r="P1207" s="6">
        <f t="shared" si="349"/>
        <v>1804</v>
      </c>
      <c r="Q1207" s="7">
        <f t="shared" si="350"/>
        <v>2174297.4500000011</v>
      </c>
      <c r="R1207" s="5" t="s">
        <v>91</v>
      </c>
    </row>
    <row r="1208" spans="1:19" x14ac:dyDescent="0.35">
      <c r="A1208" s="4">
        <v>44898</v>
      </c>
      <c r="B1208" s="5">
        <f t="shared" si="365"/>
        <v>12</v>
      </c>
      <c r="C1208" s="5">
        <f t="shared" si="366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74"/>
        <v>44958</v>
      </c>
      <c r="L1208" s="5">
        <f t="shared" si="375"/>
        <v>2</v>
      </c>
      <c r="M1208" s="5">
        <f t="shared" si="376"/>
        <v>2023</v>
      </c>
      <c r="N1208" s="6">
        <v>1804</v>
      </c>
      <c r="P1208" s="6">
        <f t="shared" si="349"/>
        <v>1804</v>
      </c>
      <c r="Q1208" s="7">
        <f t="shared" si="350"/>
        <v>2176101.4500000011</v>
      </c>
      <c r="R1208" s="5" t="s">
        <v>91</v>
      </c>
    </row>
    <row r="1209" spans="1:19" x14ac:dyDescent="0.35">
      <c r="A1209" s="4">
        <v>44898</v>
      </c>
      <c r="B1209" s="5">
        <f t="shared" si="365"/>
        <v>12</v>
      </c>
      <c r="C1209" s="5">
        <f t="shared" si="366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74"/>
        <v>44958</v>
      </c>
      <c r="L1209" s="5">
        <f t="shared" si="375"/>
        <v>2</v>
      </c>
      <c r="M1209" s="5">
        <f t="shared" si="376"/>
        <v>2023</v>
      </c>
      <c r="N1209" s="6">
        <v>874.8</v>
      </c>
      <c r="P1209" s="6">
        <f t="shared" si="349"/>
        <v>874.8</v>
      </c>
      <c r="Q1209" s="7">
        <f t="shared" si="350"/>
        <v>2176976.2500000009</v>
      </c>
      <c r="R1209" s="5" t="s">
        <v>91</v>
      </c>
    </row>
    <row r="1210" spans="1:19" x14ac:dyDescent="0.35">
      <c r="A1210" s="4">
        <v>44898</v>
      </c>
      <c r="B1210" s="5">
        <f t="shared" si="365"/>
        <v>12</v>
      </c>
      <c r="C1210" s="5">
        <f t="shared" si="366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74"/>
        <v>44958</v>
      </c>
      <c r="L1210" s="5">
        <f t="shared" si="375"/>
        <v>2</v>
      </c>
      <c r="M1210" s="5">
        <f t="shared" si="376"/>
        <v>2023</v>
      </c>
      <c r="N1210" s="6">
        <v>150</v>
      </c>
      <c r="P1210" s="6">
        <f t="shared" si="349"/>
        <v>150</v>
      </c>
      <c r="Q1210" s="7">
        <f t="shared" si="350"/>
        <v>2177126.2500000009</v>
      </c>
      <c r="R1210" s="5" t="s">
        <v>91</v>
      </c>
    </row>
    <row r="1211" spans="1:19" x14ac:dyDescent="0.35">
      <c r="A1211" s="4">
        <v>44898</v>
      </c>
      <c r="B1211" s="5">
        <f t="shared" ref="B1211:B1220" si="377">MONTH(A1211)</f>
        <v>12</v>
      </c>
      <c r="C1211" s="5">
        <f t="shared" ref="C1211:C1220" si="378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ref="K1211:K1214" si="379">A1211+J1211</f>
        <v>44898</v>
      </c>
      <c r="L1211" s="5">
        <f t="shared" ref="L1211:L1214" si="380">MONTH(K1211)</f>
        <v>12</v>
      </c>
      <c r="M1211" s="5">
        <f t="shared" ref="M1211:M1214" si="381">YEAR(K1211)</f>
        <v>2022</v>
      </c>
      <c r="N1211" s="6">
        <v>5412</v>
      </c>
      <c r="P1211" s="6">
        <f t="shared" si="349"/>
        <v>5412</v>
      </c>
      <c r="Q1211" s="7">
        <f t="shared" si="350"/>
        <v>2182538.2500000009</v>
      </c>
      <c r="R1211" s="5" t="s">
        <v>5</v>
      </c>
    </row>
    <row r="1212" spans="1:19" x14ac:dyDescent="0.35">
      <c r="A1212" s="4">
        <v>44898</v>
      </c>
      <c r="B1212" s="5">
        <f t="shared" si="377"/>
        <v>12</v>
      </c>
      <c r="C1212" s="5">
        <f t="shared" si="378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79"/>
        <v>44898</v>
      </c>
      <c r="L1212" s="5">
        <f t="shared" si="380"/>
        <v>12</v>
      </c>
      <c r="M1212" s="5">
        <f t="shared" si="381"/>
        <v>2022</v>
      </c>
      <c r="N1212" s="6">
        <v>756</v>
      </c>
      <c r="P1212" s="6">
        <f t="shared" si="349"/>
        <v>756</v>
      </c>
      <c r="Q1212" s="7">
        <f t="shared" si="350"/>
        <v>2183294.2500000009</v>
      </c>
      <c r="R1212" s="5" t="s">
        <v>5</v>
      </c>
    </row>
    <row r="1213" spans="1:19" x14ac:dyDescent="0.35">
      <c r="A1213" s="4">
        <v>44898</v>
      </c>
      <c r="B1213" s="5">
        <f t="shared" si="377"/>
        <v>12</v>
      </c>
      <c r="C1213" s="5">
        <f t="shared" si="378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79"/>
        <v>44898</v>
      </c>
      <c r="L1213" s="5">
        <f t="shared" si="380"/>
        <v>12</v>
      </c>
      <c r="M1213" s="5">
        <f t="shared" si="381"/>
        <v>2022</v>
      </c>
      <c r="N1213" s="6">
        <v>1040</v>
      </c>
      <c r="P1213" s="6">
        <f t="shared" si="349"/>
        <v>1040</v>
      </c>
      <c r="Q1213" s="7">
        <f t="shared" si="350"/>
        <v>2184334.2500000009</v>
      </c>
      <c r="R1213" s="5" t="s">
        <v>5</v>
      </c>
    </row>
    <row r="1214" spans="1:19" x14ac:dyDescent="0.35">
      <c r="A1214" s="4">
        <v>44898</v>
      </c>
      <c r="B1214" s="5">
        <f t="shared" si="377"/>
        <v>12</v>
      </c>
      <c r="C1214" s="5">
        <f t="shared" si="378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79"/>
        <v>44898</v>
      </c>
      <c r="L1214" s="5">
        <f t="shared" si="380"/>
        <v>12</v>
      </c>
      <c r="M1214" s="5">
        <f t="shared" si="381"/>
        <v>2022</v>
      </c>
      <c r="N1214" s="6">
        <v>187.5</v>
      </c>
      <c r="P1214" s="6">
        <f t="shared" si="349"/>
        <v>187.5</v>
      </c>
      <c r="Q1214" s="7">
        <f t="shared" si="350"/>
        <v>2184521.7500000009</v>
      </c>
      <c r="R1214" s="5" t="s">
        <v>5</v>
      </c>
    </row>
    <row r="1215" spans="1:19" x14ac:dyDescent="0.35">
      <c r="A1215" s="4">
        <v>44900</v>
      </c>
      <c r="B1215" s="5">
        <f t="shared" si="377"/>
        <v>12</v>
      </c>
      <c r="C1215" s="5">
        <f t="shared" si="378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ref="K1215:K1223" si="382">A1215+J1215</f>
        <v>44900</v>
      </c>
      <c r="L1215" s="5">
        <f t="shared" ref="L1215:L1223" si="383">MONTH(K1215)</f>
        <v>12</v>
      </c>
      <c r="M1215" s="5">
        <f t="shared" ref="M1215:M1223" si="384">YEAR(K1215)</f>
        <v>2022</v>
      </c>
      <c r="N1215" s="6">
        <v>45</v>
      </c>
      <c r="O1215" s="6">
        <f t="shared" ref="O1215:O1220" si="385">-N1215</f>
        <v>-45</v>
      </c>
      <c r="P1215" s="6">
        <f t="shared" ref="P1215:P1278" si="386">SUM(N1215+O1215)</f>
        <v>0</v>
      </c>
      <c r="Q1215" s="7">
        <f t="shared" ref="Q1215:Q1278" si="387">SUM(Q1214+N1215)</f>
        <v>2184566.7500000009</v>
      </c>
      <c r="R1215" s="5" t="s">
        <v>5</v>
      </c>
      <c r="S1215" s="1" t="s">
        <v>1160</v>
      </c>
    </row>
    <row r="1216" spans="1:19" x14ac:dyDescent="0.35">
      <c r="A1216" s="4">
        <v>44900</v>
      </c>
      <c r="B1216" s="5">
        <f t="shared" si="377"/>
        <v>12</v>
      </c>
      <c r="C1216" s="5">
        <f t="shared" si="378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82"/>
        <v>44900</v>
      </c>
      <c r="L1216" s="5">
        <f t="shared" si="383"/>
        <v>12</v>
      </c>
      <c r="M1216" s="5">
        <f t="shared" si="384"/>
        <v>2022</v>
      </c>
      <c r="N1216" s="6">
        <v>48</v>
      </c>
      <c r="O1216" s="6">
        <f t="shared" si="385"/>
        <v>-48</v>
      </c>
      <c r="P1216" s="6">
        <f t="shared" si="386"/>
        <v>0</v>
      </c>
      <c r="Q1216" s="7">
        <f t="shared" si="387"/>
        <v>2184614.7500000009</v>
      </c>
      <c r="R1216" s="5" t="s">
        <v>5</v>
      </c>
      <c r="S1216" s="1" t="s">
        <v>1160</v>
      </c>
    </row>
    <row r="1217" spans="1:19" x14ac:dyDescent="0.35">
      <c r="A1217" s="4">
        <v>44901</v>
      </c>
      <c r="B1217" s="5">
        <f t="shared" si="377"/>
        <v>12</v>
      </c>
      <c r="C1217" s="5">
        <f t="shared" si="378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82"/>
        <v>44901</v>
      </c>
      <c r="L1217" s="5">
        <f t="shared" si="383"/>
        <v>12</v>
      </c>
      <c r="M1217" s="5">
        <f t="shared" si="384"/>
        <v>2022</v>
      </c>
      <c r="N1217" s="6">
        <v>1936</v>
      </c>
      <c r="O1217" s="6">
        <f t="shared" si="385"/>
        <v>-1936</v>
      </c>
      <c r="P1217" s="6">
        <f t="shared" si="386"/>
        <v>0</v>
      </c>
      <c r="Q1217" s="7">
        <f t="shared" si="387"/>
        <v>2186550.7500000009</v>
      </c>
      <c r="R1217" s="5" t="s">
        <v>5</v>
      </c>
      <c r="S1217" s="1" t="s">
        <v>1384</v>
      </c>
    </row>
    <row r="1218" spans="1:19" x14ac:dyDescent="0.35">
      <c r="A1218" s="4">
        <v>44901</v>
      </c>
      <c r="B1218" s="5">
        <f t="shared" si="377"/>
        <v>12</v>
      </c>
      <c r="C1218" s="5">
        <f t="shared" si="378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82"/>
        <v>44901</v>
      </c>
      <c r="L1218" s="5">
        <f t="shared" si="383"/>
        <v>12</v>
      </c>
      <c r="M1218" s="5">
        <f t="shared" si="384"/>
        <v>2022</v>
      </c>
      <c r="N1218" s="6">
        <v>801</v>
      </c>
      <c r="O1218" s="6">
        <f t="shared" si="385"/>
        <v>-801</v>
      </c>
      <c r="P1218" s="6">
        <f t="shared" si="386"/>
        <v>0</v>
      </c>
      <c r="Q1218" s="7">
        <f t="shared" si="387"/>
        <v>2187351.7500000009</v>
      </c>
      <c r="R1218" s="5" t="s">
        <v>5</v>
      </c>
      <c r="S1218" s="1" t="s">
        <v>1384</v>
      </c>
    </row>
    <row r="1219" spans="1:19" x14ac:dyDescent="0.35">
      <c r="A1219" s="4">
        <v>44901</v>
      </c>
      <c r="B1219" s="5">
        <f t="shared" si="377"/>
        <v>12</v>
      </c>
      <c r="C1219" s="5">
        <f t="shared" si="378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82"/>
        <v>44901</v>
      </c>
      <c r="L1219" s="5">
        <f t="shared" si="383"/>
        <v>12</v>
      </c>
      <c r="M1219" s="5">
        <f t="shared" si="384"/>
        <v>2022</v>
      </c>
      <c r="N1219" s="6">
        <v>105</v>
      </c>
      <c r="O1219" s="6">
        <f t="shared" si="385"/>
        <v>-105</v>
      </c>
      <c r="P1219" s="6">
        <f t="shared" si="386"/>
        <v>0</v>
      </c>
      <c r="Q1219" s="7">
        <f t="shared" si="387"/>
        <v>2187456.7500000009</v>
      </c>
      <c r="R1219" s="5" t="s">
        <v>5</v>
      </c>
      <c r="S1219" s="1" t="s">
        <v>1384</v>
      </c>
    </row>
    <row r="1220" spans="1:19" x14ac:dyDescent="0.35">
      <c r="A1220" s="4">
        <v>44901</v>
      </c>
      <c r="B1220" s="5">
        <f t="shared" si="377"/>
        <v>12</v>
      </c>
      <c r="C1220" s="5">
        <f t="shared" si="378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82"/>
        <v>44901</v>
      </c>
      <c r="L1220" s="5">
        <f t="shared" si="383"/>
        <v>12</v>
      </c>
      <c r="M1220" s="5">
        <f t="shared" si="384"/>
        <v>2022</v>
      </c>
      <c r="N1220" s="6">
        <v>225</v>
      </c>
      <c r="O1220" s="6">
        <f t="shared" si="385"/>
        <v>-225</v>
      </c>
      <c r="P1220" s="6">
        <f t="shared" si="386"/>
        <v>0</v>
      </c>
      <c r="Q1220" s="7">
        <f t="shared" si="387"/>
        <v>2187681.7500000009</v>
      </c>
      <c r="R1220" s="5" t="s">
        <v>5</v>
      </c>
      <c r="S1220" s="1" t="s">
        <v>1384</v>
      </c>
    </row>
    <row r="1221" spans="1:19" x14ac:dyDescent="0.35">
      <c r="A1221" s="4">
        <v>44902</v>
      </c>
      <c r="B1221" s="5">
        <f t="shared" ref="B1221:B1241" si="388">MONTH(A1221)</f>
        <v>12</v>
      </c>
      <c r="C1221" s="5">
        <f t="shared" ref="C1221:C1241" si="389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82"/>
        <v>44902</v>
      </c>
      <c r="L1221" s="5">
        <f t="shared" si="383"/>
        <v>12</v>
      </c>
      <c r="M1221" s="5">
        <f t="shared" si="384"/>
        <v>2022</v>
      </c>
      <c r="N1221" s="6">
        <v>2024</v>
      </c>
      <c r="O1221" s="6">
        <f>-1500-524</f>
        <v>-2024</v>
      </c>
      <c r="P1221" s="6">
        <f t="shared" si="386"/>
        <v>0</v>
      </c>
      <c r="Q1221" s="7">
        <f t="shared" si="387"/>
        <v>2189705.7500000009</v>
      </c>
      <c r="R1221" s="5" t="s">
        <v>5</v>
      </c>
      <c r="S1221" s="1" t="s">
        <v>1309</v>
      </c>
    </row>
    <row r="1222" spans="1:19" x14ac:dyDescent="0.35">
      <c r="A1222" s="4">
        <v>44904</v>
      </c>
      <c r="B1222" s="5">
        <f t="shared" si="388"/>
        <v>12</v>
      </c>
      <c r="C1222" s="5">
        <f t="shared" si="389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82"/>
        <v>44904</v>
      </c>
      <c r="L1222" s="5">
        <f t="shared" si="383"/>
        <v>12</v>
      </c>
      <c r="M1222" s="5">
        <f t="shared" si="384"/>
        <v>2022</v>
      </c>
      <c r="N1222" s="6">
        <v>18040</v>
      </c>
      <c r="P1222" s="6">
        <f t="shared" si="386"/>
        <v>18040</v>
      </c>
      <c r="Q1222" s="7">
        <f t="shared" si="387"/>
        <v>2207745.7500000009</v>
      </c>
      <c r="R1222" s="5" t="s">
        <v>5</v>
      </c>
    </row>
    <row r="1223" spans="1:19" x14ac:dyDescent="0.35">
      <c r="A1223" s="4">
        <v>44904</v>
      </c>
      <c r="B1223" s="5">
        <f t="shared" si="388"/>
        <v>12</v>
      </c>
      <c r="C1223" s="5">
        <f t="shared" si="389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82"/>
        <v>44904</v>
      </c>
      <c r="L1223" s="5">
        <f t="shared" si="383"/>
        <v>12</v>
      </c>
      <c r="M1223" s="5">
        <f t="shared" si="384"/>
        <v>2022</v>
      </c>
      <c r="N1223" s="6">
        <v>9020</v>
      </c>
      <c r="P1223" s="6">
        <f t="shared" si="386"/>
        <v>9020</v>
      </c>
      <c r="Q1223" s="7">
        <f t="shared" si="387"/>
        <v>2216765.7500000009</v>
      </c>
      <c r="R1223" s="5" t="s">
        <v>5</v>
      </c>
    </row>
    <row r="1224" spans="1:19" x14ac:dyDescent="0.35">
      <c r="A1224" s="4">
        <v>44904</v>
      </c>
      <c r="B1224" s="5">
        <f t="shared" si="388"/>
        <v>12</v>
      </c>
      <c r="C1224" s="5">
        <f t="shared" si="389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ref="K1224:K1287" si="390">A1224+J1224</f>
        <v>44904</v>
      </c>
      <c r="L1224" s="5">
        <f t="shared" ref="L1224:L1225" si="391">MONTH(K1224)</f>
        <v>12</v>
      </c>
      <c r="M1224" s="5">
        <f t="shared" ref="M1224:M1225" si="392">YEAR(K1224)</f>
        <v>2022</v>
      </c>
      <c r="N1224" s="6">
        <v>12852</v>
      </c>
      <c r="P1224" s="6">
        <f t="shared" si="386"/>
        <v>12852</v>
      </c>
      <c r="Q1224" s="7">
        <f t="shared" si="387"/>
        <v>2229617.7500000009</v>
      </c>
      <c r="R1224" s="5" t="s">
        <v>5</v>
      </c>
    </row>
    <row r="1225" spans="1:19" x14ac:dyDescent="0.35">
      <c r="A1225" s="4">
        <v>44904</v>
      </c>
      <c r="B1225" s="5">
        <f t="shared" si="388"/>
        <v>12</v>
      </c>
      <c r="C1225" s="5">
        <f t="shared" si="389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90"/>
        <v>44904</v>
      </c>
      <c r="L1225" s="5">
        <f t="shared" si="391"/>
        <v>12</v>
      </c>
      <c r="M1225" s="5">
        <f t="shared" si="392"/>
        <v>2022</v>
      </c>
      <c r="N1225" s="6">
        <v>585</v>
      </c>
      <c r="P1225" s="6">
        <f t="shared" si="386"/>
        <v>585</v>
      </c>
      <c r="Q1225" s="7">
        <f t="shared" si="387"/>
        <v>2230202.7500000009</v>
      </c>
      <c r="R1225" s="5" t="s">
        <v>5</v>
      </c>
    </row>
    <row r="1226" spans="1:19" x14ac:dyDescent="0.35">
      <c r="A1226" s="4">
        <v>44904</v>
      </c>
      <c r="B1226" s="5">
        <f t="shared" si="388"/>
        <v>12</v>
      </c>
      <c r="C1226" s="5">
        <f t="shared" si="389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90"/>
        <v>44904</v>
      </c>
      <c r="L1226" s="5">
        <f t="shared" ref="L1226:L1289" si="393">MONTH(K1226)</f>
        <v>12</v>
      </c>
      <c r="M1226" s="5">
        <f t="shared" ref="M1226:M1289" si="394">YEAR(K1226)</f>
        <v>2022</v>
      </c>
      <c r="N1226" s="6">
        <v>5200</v>
      </c>
      <c r="P1226" s="6">
        <f t="shared" si="386"/>
        <v>5200</v>
      </c>
      <c r="Q1226" s="7">
        <f t="shared" si="387"/>
        <v>2235402.7500000009</v>
      </c>
      <c r="R1226" s="5" t="s">
        <v>5</v>
      </c>
    </row>
    <row r="1227" spans="1:19" x14ac:dyDescent="0.35">
      <c r="A1227" s="4">
        <v>44904</v>
      </c>
      <c r="B1227" s="5">
        <f t="shared" si="388"/>
        <v>12</v>
      </c>
      <c r="C1227" s="5">
        <f t="shared" si="389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90"/>
        <v>44904</v>
      </c>
      <c r="L1227" s="5">
        <f t="shared" si="393"/>
        <v>12</v>
      </c>
      <c r="M1227" s="5">
        <f t="shared" si="394"/>
        <v>2022</v>
      </c>
      <c r="N1227" s="6">
        <v>937.5</v>
      </c>
      <c r="P1227" s="6">
        <f t="shared" si="386"/>
        <v>937.5</v>
      </c>
      <c r="Q1227" s="7">
        <f t="shared" si="387"/>
        <v>2236340.2500000009</v>
      </c>
      <c r="R1227" s="5" t="s">
        <v>5</v>
      </c>
    </row>
    <row r="1228" spans="1:19" x14ac:dyDescent="0.35">
      <c r="A1228" s="4">
        <v>44904</v>
      </c>
      <c r="B1228" s="5">
        <f t="shared" si="388"/>
        <v>12</v>
      </c>
      <c r="C1228" s="5">
        <f t="shared" si="389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90"/>
        <v>44904</v>
      </c>
      <c r="L1228" s="5">
        <f t="shared" si="393"/>
        <v>12</v>
      </c>
      <c r="M1228" s="5">
        <f t="shared" si="394"/>
        <v>2022</v>
      </c>
      <c r="N1228" s="6">
        <v>2000</v>
      </c>
      <c r="P1228" s="6">
        <f t="shared" si="386"/>
        <v>2000</v>
      </c>
      <c r="Q1228" s="7">
        <f t="shared" si="387"/>
        <v>2238340.2500000009</v>
      </c>
      <c r="R1228" s="5" t="s">
        <v>5</v>
      </c>
    </row>
    <row r="1229" spans="1:19" x14ac:dyDescent="0.35">
      <c r="A1229" s="4">
        <v>44904</v>
      </c>
      <c r="B1229" s="5">
        <f t="shared" si="388"/>
        <v>12</v>
      </c>
      <c r="C1229" s="5">
        <f t="shared" si="389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90"/>
        <v>44904</v>
      </c>
      <c r="L1229" s="5">
        <f t="shared" si="393"/>
        <v>12</v>
      </c>
      <c r="M1229" s="5">
        <f t="shared" si="394"/>
        <v>2022</v>
      </c>
      <c r="N1229" s="6">
        <v>453.59999999999997</v>
      </c>
      <c r="P1229" s="6">
        <f t="shared" si="386"/>
        <v>453.59999999999997</v>
      </c>
      <c r="Q1229" s="7">
        <f t="shared" si="387"/>
        <v>2238793.850000001</v>
      </c>
      <c r="R1229" s="5" t="s">
        <v>5</v>
      </c>
    </row>
    <row r="1230" spans="1:19" x14ac:dyDescent="0.35">
      <c r="A1230" s="4">
        <v>44908</v>
      </c>
      <c r="B1230" s="5">
        <f t="shared" si="388"/>
        <v>12</v>
      </c>
      <c r="C1230" s="5">
        <f t="shared" si="389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90"/>
        <v>44908</v>
      </c>
      <c r="L1230" s="5">
        <f t="shared" si="393"/>
        <v>12</v>
      </c>
      <c r="M1230" s="5">
        <f t="shared" si="394"/>
        <v>2022</v>
      </c>
      <c r="N1230" s="6">
        <v>1936</v>
      </c>
      <c r="P1230" s="6">
        <f t="shared" si="386"/>
        <v>1936</v>
      </c>
      <c r="Q1230" s="7">
        <f t="shared" si="387"/>
        <v>2240729.850000001</v>
      </c>
      <c r="R1230" s="5" t="s">
        <v>5</v>
      </c>
    </row>
    <row r="1231" spans="1:19" x14ac:dyDescent="0.35">
      <c r="A1231" s="4">
        <v>44908</v>
      </c>
      <c r="B1231" s="5">
        <f t="shared" si="388"/>
        <v>12</v>
      </c>
      <c r="C1231" s="5">
        <f t="shared" si="389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90"/>
        <v>44908</v>
      </c>
      <c r="L1231" s="5">
        <f t="shared" si="393"/>
        <v>12</v>
      </c>
      <c r="M1231" s="5">
        <f t="shared" si="394"/>
        <v>2022</v>
      </c>
      <c r="N1231" s="6">
        <v>801</v>
      </c>
      <c r="P1231" s="6">
        <f t="shared" si="386"/>
        <v>801</v>
      </c>
      <c r="Q1231" s="7">
        <f t="shared" si="387"/>
        <v>2241530.850000001</v>
      </c>
      <c r="R1231" s="5" t="s">
        <v>5</v>
      </c>
    </row>
    <row r="1232" spans="1:19" x14ac:dyDescent="0.35">
      <c r="A1232" s="4">
        <v>44908</v>
      </c>
      <c r="B1232" s="5">
        <f t="shared" si="388"/>
        <v>12</v>
      </c>
      <c r="C1232" s="5">
        <f t="shared" si="389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90"/>
        <v>44908</v>
      </c>
      <c r="L1232" s="5">
        <f t="shared" si="393"/>
        <v>12</v>
      </c>
      <c r="M1232" s="5">
        <f t="shared" si="394"/>
        <v>2022</v>
      </c>
      <c r="N1232" s="6">
        <v>105</v>
      </c>
      <c r="P1232" s="6">
        <f t="shared" si="386"/>
        <v>105</v>
      </c>
      <c r="Q1232" s="7">
        <f t="shared" si="387"/>
        <v>2241635.850000001</v>
      </c>
      <c r="R1232" s="5" t="s">
        <v>5</v>
      </c>
    </row>
    <row r="1233" spans="1:19" x14ac:dyDescent="0.35">
      <c r="A1233" s="4" t="s">
        <v>1133</v>
      </c>
      <c r="B1233" s="5">
        <f t="shared" si="388"/>
        <v>12</v>
      </c>
      <c r="C1233" s="5">
        <f t="shared" si="389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90"/>
        <v>44909</v>
      </c>
      <c r="L1233" s="5">
        <f t="shared" si="393"/>
        <v>12</v>
      </c>
      <c r="M1233" s="5">
        <f t="shared" si="394"/>
        <v>2022</v>
      </c>
      <c r="N1233" s="6">
        <v>1958</v>
      </c>
      <c r="O1233" s="6">
        <f t="shared" ref="O1233:O1234" si="395">-N1233</f>
        <v>-1958</v>
      </c>
      <c r="P1233" s="6">
        <f t="shared" si="386"/>
        <v>0</v>
      </c>
      <c r="Q1233" s="7">
        <f t="shared" si="387"/>
        <v>2243593.850000001</v>
      </c>
      <c r="R1233" s="5" t="s">
        <v>5</v>
      </c>
      <c r="S1233" s="1" t="s">
        <v>1155</v>
      </c>
    </row>
    <row r="1234" spans="1:19" x14ac:dyDescent="0.35">
      <c r="A1234" s="4" t="s">
        <v>1133</v>
      </c>
      <c r="B1234" s="5">
        <f t="shared" si="388"/>
        <v>12</v>
      </c>
      <c r="C1234" s="5">
        <f t="shared" si="389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90"/>
        <v>44909</v>
      </c>
      <c r="L1234" s="5">
        <f t="shared" si="393"/>
        <v>12</v>
      </c>
      <c r="M1234" s="5">
        <f t="shared" si="394"/>
        <v>2022</v>
      </c>
      <c r="N1234" s="6">
        <v>105</v>
      </c>
      <c r="O1234" s="6">
        <f t="shared" si="395"/>
        <v>-105</v>
      </c>
      <c r="P1234" s="6">
        <f t="shared" si="386"/>
        <v>0</v>
      </c>
      <c r="Q1234" s="7">
        <f t="shared" si="387"/>
        <v>2243698.850000001</v>
      </c>
      <c r="R1234" s="5" t="s">
        <v>5</v>
      </c>
      <c r="S1234" s="1" t="s">
        <v>1155</v>
      </c>
    </row>
    <row r="1235" spans="1:19" x14ac:dyDescent="0.35">
      <c r="A1235" s="4">
        <v>44917</v>
      </c>
      <c r="B1235" s="5">
        <f t="shared" si="388"/>
        <v>12</v>
      </c>
      <c r="C1235" s="5">
        <f t="shared" si="389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90"/>
        <v>44917</v>
      </c>
      <c r="L1235" s="5">
        <f t="shared" si="393"/>
        <v>12</v>
      </c>
      <c r="M1235" s="5">
        <f t="shared" si="394"/>
        <v>2022</v>
      </c>
      <c r="N1235" s="6">
        <v>16236</v>
      </c>
      <c r="P1235" s="6">
        <f t="shared" si="386"/>
        <v>16236</v>
      </c>
      <c r="Q1235" s="7">
        <f t="shared" si="387"/>
        <v>2259934.850000001</v>
      </c>
      <c r="R1235" s="5" t="s">
        <v>5</v>
      </c>
    </row>
    <row r="1236" spans="1:19" x14ac:dyDescent="0.35">
      <c r="A1236" s="4">
        <v>44917</v>
      </c>
      <c r="B1236" s="5">
        <f t="shared" si="388"/>
        <v>12</v>
      </c>
      <c r="C1236" s="5">
        <f t="shared" si="389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90"/>
        <v>44917</v>
      </c>
      <c r="L1236" s="5">
        <f t="shared" si="393"/>
        <v>12</v>
      </c>
      <c r="M1236" s="5">
        <f t="shared" si="394"/>
        <v>2022</v>
      </c>
      <c r="N1236" s="6">
        <v>10824</v>
      </c>
      <c r="P1236" s="6">
        <f t="shared" si="386"/>
        <v>10824</v>
      </c>
      <c r="Q1236" s="7">
        <f t="shared" si="387"/>
        <v>2270758.850000001</v>
      </c>
      <c r="R1236" s="5" t="s">
        <v>5</v>
      </c>
    </row>
    <row r="1237" spans="1:19" x14ac:dyDescent="0.35">
      <c r="A1237" s="4">
        <v>44917</v>
      </c>
      <c r="B1237" s="5">
        <f t="shared" si="388"/>
        <v>12</v>
      </c>
      <c r="C1237" s="5">
        <f t="shared" si="389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90"/>
        <v>44917</v>
      </c>
      <c r="L1237" s="5">
        <f t="shared" si="393"/>
        <v>12</v>
      </c>
      <c r="M1237" s="5">
        <f t="shared" si="394"/>
        <v>2022</v>
      </c>
      <c r="N1237" s="6">
        <v>10584</v>
      </c>
      <c r="P1237" s="6">
        <f t="shared" si="386"/>
        <v>10584</v>
      </c>
      <c r="Q1237" s="7">
        <f t="shared" si="387"/>
        <v>2281342.850000001</v>
      </c>
      <c r="R1237" s="5" t="s">
        <v>5</v>
      </c>
    </row>
    <row r="1238" spans="1:19" x14ac:dyDescent="0.35">
      <c r="A1238" s="4">
        <v>44917</v>
      </c>
      <c r="B1238" s="5">
        <f t="shared" si="388"/>
        <v>12</v>
      </c>
      <c r="C1238" s="5">
        <f t="shared" si="389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90"/>
        <v>44917</v>
      </c>
      <c r="L1238" s="5">
        <f t="shared" si="393"/>
        <v>12</v>
      </c>
      <c r="M1238" s="5">
        <f t="shared" si="394"/>
        <v>2022</v>
      </c>
      <c r="N1238" s="6">
        <v>5200</v>
      </c>
      <c r="P1238" s="6">
        <f t="shared" si="386"/>
        <v>5200</v>
      </c>
      <c r="Q1238" s="7">
        <f t="shared" si="387"/>
        <v>2286542.850000001</v>
      </c>
      <c r="R1238" s="5" t="s">
        <v>5</v>
      </c>
    </row>
    <row r="1239" spans="1:19" x14ac:dyDescent="0.35">
      <c r="A1239" s="4">
        <v>44917</v>
      </c>
      <c r="B1239" s="5">
        <f t="shared" si="388"/>
        <v>12</v>
      </c>
      <c r="C1239" s="5">
        <f t="shared" si="389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90"/>
        <v>44917</v>
      </c>
      <c r="L1239" s="5">
        <f t="shared" si="393"/>
        <v>12</v>
      </c>
      <c r="M1239" s="5">
        <f t="shared" si="394"/>
        <v>2022</v>
      </c>
      <c r="N1239" s="6">
        <v>937.5</v>
      </c>
      <c r="P1239" s="6">
        <f t="shared" si="386"/>
        <v>937.5</v>
      </c>
      <c r="Q1239" s="7">
        <f t="shared" si="387"/>
        <v>2287480.350000001</v>
      </c>
      <c r="R1239" s="5" t="s">
        <v>5</v>
      </c>
    </row>
    <row r="1240" spans="1:19" x14ac:dyDescent="0.35">
      <c r="A1240" s="4">
        <v>44917</v>
      </c>
      <c r="B1240" s="5">
        <f t="shared" si="388"/>
        <v>12</v>
      </c>
      <c r="C1240" s="5">
        <f t="shared" si="389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90"/>
        <v>44917</v>
      </c>
      <c r="L1240" s="5">
        <f t="shared" si="393"/>
        <v>12</v>
      </c>
      <c r="M1240" s="5">
        <f t="shared" si="394"/>
        <v>2022</v>
      </c>
      <c r="N1240" s="6">
        <v>3000</v>
      </c>
      <c r="P1240" s="6">
        <f t="shared" si="386"/>
        <v>3000</v>
      </c>
      <c r="Q1240" s="7">
        <f t="shared" si="387"/>
        <v>2290480.350000001</v>
      </c>
      <c r="R1240" s="5" t="s">
        <v>5</v>
      </c>
    </row>
    <row r="1241" spans="1:19" x14ac:dyDescent="0.35">
      <c r="A1241" s="4">
        <v>44917</v>
      </c>
      <c r="B1241" s="5">
        <f t="shared" si="388"/>
        <v>12</v>
      </c>
      <c r="C1241" s="5">
        <f t="shared" si="389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90"/>
        <v>44917</v>
      </c>
      <c r="L1241" s="5">
        <f t="shared" si="393"/>
        <v>12</v>
      </c>
      <c r="M1241" s="5">
        <f t="shared" si="394"/>
        <v>2022</v>
      </c>
      <c r="N1241" s="6">
        <v>840</v>
      </c>
      <c r="P1241" s="6">
        <f t="shared" si="386"/>
        <v>840</v>
      </c>
      <c r="Q1241" s="7">
        <f t="shared" si="387"/>
        <v>2291320.350000001</v>
      </c>
      <c r="R1241" s="5" t="s">
        <v>5</v>
      </c>
    </row>
    <row r="1242" spans="1:19" x14ac:dyDescent="0.35">
      <c r="A1242" s="4">
        <v>44917</v>
      </c>
      <c r="B1242" s="5">
        <f t="shared" ref="B1242:B1254" si="396">MONTH(A1242)</f>
        <v>12</v>
      </c>
      <c r="C1242" s="5">
        <f t="shared" ref="C1242:C1254" si="397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90"/>
        <v>44917</v>
      </c>
      <c r="L1242" s="5">
        <f t="shared" si="393"/>
        <v>12</v>
      </c>
      <c r="M1242" s="5">
        <f t="shared" si="394"/>
        <v>2022</v>
      </c>
      <c r="N1242" s="6">
        <v>65</v>
      </c>
      <c r="P1242" s="6">
        <f t="shared" si="386"/>
        <v>65</v>
      </c>
      <c r="Q1242" s="7">
        <f t="shared" si="387"/>
        <v>2291385.350000001</v>
      </c>
      <c r="R1242" s="5" t="s">
        <v>5</v>
      </c>
    </row>
    <row r="1243" spans="1:19" x14ac:dyDescent="0.35">
      <c r="A1243" s="4">
        <v>44915</v>
      </c>
      <c r="B1243" s="5">
        <f t="shared" si="396"/>
        <v>12</v>
      </c>
      <c r="C1243" s="5">
        <f t="shared" si="397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90"/>
        <v>44915</v>
      </c>
      <c r="L1243" s="5">
        <f t="shared" si="393"/>
        <v>12</v>
      </c>
      <c r="M1243" s="5">
        <f t="shared" si="394"/>
        <v>2022</v>
      </c>
      <c r="N1243" s="6">
        <v>1892</v>
      </c>
      <c r="O1243" s="6">
        <f>-N1243</f>
        <v>-1892</v>
      </c>
      <c r="P1243" s="6">
        <f t="shared" si="386"/>
        <v>0</v>
      </c>
      <c r="Q1243" s="7">
        <f t="shared" si="387"/>
        <v>2293277.350000001</v>
      </c>
      <c r="R1243" s="5" t="s">
        <v>5</v>
      </c>
      <c r="S1243" s="1" t="s">
        <v>1154</v>
      </c>
    </row>
    <row r="1244" spans="1:19" x14ac:dyDescent="0.35">
      <c r="A1244" s="4">
        <v>44915</v>
      </c>
      <c r="B1244" s="5">
        <f t="shared" si="396"/>
        <v>12</v>
      </c>
      <c r="C1244" s="5">
        <f t="shared" si="397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90"/>
        <v>44915</v>
      </c>
      <c r="L1244" s="5">
        <f t="shared" si="393"/>
        <v>12</v>
      </c>
      <c r="M1244" s="5">
        <f t="shared" si="394"/>
        <v>2022</v>
      </c>
      <c r="N1244" s="6">
        <v>1020</v>
      </c>
      <c r="O1244" s="6">
        <f>-N1244</f>
        <v>-1020</v>
      </c>
      <c r="P1244" s="6">
        <f t="shared" si="386"/>
        <v>0</v>
      </c>
      <c r="Q1244" s="7">
        <f t="shared" si="387"/>
        <v>2294297.350000001</v>
      </c>
      <c r="R1244" s="5" t="s">
        <v>5</v>
      </c>
      <c r="S1244" s="1" t="s">
        <v>1154</v>
      </c>
    </row>
    <row r="1245" spans="1:19" x14ac:dyDescent="0.35">
      <c r="A1245" s="4">
        <v>44915</v>
      </c>
      <c r="B1245" s="5">
        <f t="shared" si="396"/>
        <v>12</v>
      </c>
      <c r="C1245" s="5">
        <f t="shared" si="397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90"/>
        <v>44915</v>
      </c>
      <c r="L1245" s="5">
        <f t="shared" si="393"/>
        <v>12</v>
      </c>
      <c r="M1245" s="5">
        <f t="shared" si="394"/>
        <v>2022</v>
      </c>
      <c r="N1245" s="6">
        <v>420</v>
      </c>
      <c r="O1245" s="6">
        <f>-N1245</f>
        <v>-420</v>
      </c>
      <c r="P1245" s="6">
        <f t="shared" si="386"/>
        <v>0</v>
      </c>
      <c r="Q1245" s="7">
        <f t="shared" si="387"/>
        <v>2294717.350000001</v>
      </c>
      <c r="R1245" s="5" t="s">
        <v>5</v>
      </c>
      <c r="S1245" s="1" t="s">
        <v>1154</v>
      </c>
    </row>
    <row r="1246" spans="1:19" x14ac:dyDescent="0.35">
      <c r="A1246" s="4">
        <v>44917</v>
      </c>
      <c r="B1246" s="5">
        <f t="shared" si="396"/>
        <v>12</v>
      </c>
      <c r="C1246" s="5">
        <f t="shared" si="397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90"/>
        <v>44917</v>
      </c>
      <c r="L1246" s="5">
        <f t="shared" si="393"/>
        <v>12</v>
      </c>
      <c r="M1246" s="5">
        <f t="shared" si="394"/>
        <v>2022</v>
      </c>
      <c r="N1246" s="6">
        <v>50</v>
      </c>
      <c r="O1246" s="6">
        <f t="shared" ref="O1246" si="398">-N1246</f>
        <v>-50</v>
      </c>
      <c r="P1246" s="6">
        <f t="shared" si="386"/>
        <v>0</v>
      </c>
      <c r="Q1246" s="7">
        <f t="shared" si="387"/>
        <v>2294767.350000001</v>
      </c>
      <c r="R1246" s="5" t="s">
        <v>5</v>
      </c>
      <c r="S1246" s="1" t="s">
        <v>1223</v>
      </c>
    </row>
    <row r="1247" spans="1:19" x14ac:dyDescent="0.35">
      <c r="A1247" s="4" t="s">
        <v>1143</v>
      </c>
      <c r="B1247" s="5">
        <f t="shared" si="396"/>
        <v>12</v>
      </c>
      <c r="C1247" s="5">
        <f t="shared" si="397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90"/>
        <v>44918</v>
      </c>
      <c r="L1247" s="5">
        <f t="shared" si="393"/>
        <v>12</v>
      </c>
      <c r="M1247" s="5">
        <f t="shared" si="394"/>
        <v>2022</v>
      </c>
      <c r="N1247" s="6">
        <v>3784</v>
      </c>
      <c r="O1247" s="6">
        <f>-1611.8-1500-672.2</f>
        <v>-3784</v>
      </c>
      <c r="P1247" s="6">
        <f t="shared" si="386"/>
        <v>0</v>
      </c>
      <c r="Q1247" s="7">
        <f t="shared" si="387"/>
        <v>2298551.350000001</v>
      </c>
      <c r="R1247" s="5" t="s">
        <v>5</v>
      </c>
      <c r="S1247" s="1" t="s">
        <v>1377</v>
      </c>
    </row>
    <row r="1248" spans="1:19" x14ac:dyDescent="0.35">
      <c r="A1248" s="4" t="s">
        <v>1143</v>
      </c>
      <c r="B1248" s="5">
        <f t="shared" si="396"/>
        <v>12</v>
      </c>
      <c r="C1248" s="5">
        <f t="shared" si="397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90"/>
        <v>44918</v>
      </c>
      <c r="L1248" s="5">
        <f t="shared" si="393"/>
        <v>12</v>
      </c>
      <c r="M1248" s="5">
        <f t="shared" si="394"/>
        <v>2022</v>
      </c>
      <c r="N1248" s="6">
        <v>939.6</v>
      </c>
      <c r="O1248" s="6">
        <f>-827.8</f>
        <v>-827.8</v>
      </c>
      <c r="P1248" s="6">
        <f t="shared" si="386"/>
        <v>111.80000000000007</v>
      </c>
      <c r="Q1248" s="7">
        <f t="shared" si="387"/>
        <v>2299490.9500000011</v>
      </c>
      <c r="R1248" s="5" t="s">
        <v>5</v>
      </c>
      <c r="S1248" s="1" t="s">
        <v>1378</v>
      </c>
    </row>
    <row r="1249" spans="1:19" x14ac:dyDescent="0.35">
      <c r="A1249" s="4" t="s">
        <v>1143</v>
      </c>
      <c r="B1249" s="5">
        <f t="shared" si="396"/>
        <v>12</v>
      </c>
      <c r="C1249" s="5">
        <f t="shared" si="397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90"/>
        <v>44918</v>
      </c>
      <c r="L1249" s="5">
        <f t="shared" si="393"/>
        <v>12</v>
      </c>
      <c r="M1249" s="5">
        <f t="shared" si="394"/>
        <v>2022</v>
      </c>
      <c r="N1249" s="6">
        <v>312.5</v>
      </c>
      <c r="P1249" s="6">
        <f t="shared" si="386"/>
        <v>312.5</v>
      </c>
      <c r="Q1249" s="7">
        <f t="shared" si="387"/>
        <v>2299803.4500000011</v>
      </c>
      <c r="R1249" s="5" t="s">
        <v>5</v>
      </c>
    </row>
    <row r="1250" spans="1:19" x14ac:dyDescent="0.35">
      <c r="A1250" s="4" t="s">
        <v>1143</v>
      </c>
      <c r="B1250" s="5">
        <f t="shared" si="396"/>
        <v>12</v>
      </c>
      <c r="C1250" s="5">
        <f t="shared" si="397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90"/>
        <v>44918</v>
      </c>
      <c r="L1250" s="5">
        <f t="shared" si="393"/>
        <v>12</v>
      </c>
      <c r="M1250" s="5">
        <f t="shared" si="394"/>
        <v>2022</v>
      </c>
      <c r="N1250" s="6">
        <v>210</v>
      </c>
      <c r="P1250" s="6">
        <f t="shared" si="386"/>
        <v>210</v>
      </c>
      <c r="Q1250" s="7">
        <f t="shared" si="387"/>
        <v>2300013.4500000011</v>
      </c>
      <c r="R1250" s="5" t="s">
        <v>5</v>
      </c>
    </row>
    <row r="1251" spans="1:19" x14ac:dyDescent="0.35">
      <c r="A1251" s="4" t="s">
        <v>1143</v>
      </c>
      <c r="B1251" s="5">
        <f t="shared" si="396"/>
        <v>12</v>
      </c>
      <c r="C1251" s="5">
        <f t="shared" si="397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90"/>
        <v>44918</v>
      </c>
      <c r="L1251" s="5">
        <f t="shared" si="393"/>
        <v>12</v>
      </c>
      <c r="M1251" s="5">
        <f t="shared" si="394"/>
        <v>2022</v>
      </c>
      <c r="N1251" s="6">
        <v>440</v>
      </c>
      <c r="P1251" s="6">
        <f t="shared" si="386"/>
        <v>440</v>
      </c>
      <c r="Q1251" s="7">
        <f t="shared" si="387"/>
        <v>2300453.4500000011</v>
      </c>
      <c r="R1251" s="5" t="s">
        <v>5</v>
      </c>
    </row>
    <row r="1252" spans="1:19" x14ac:dyDescent="0.35">
      <c r="A1252" s="4" t="s">
        <v>1143</v>
      </c>
      <c r="B1252" s="5">
        <f t="shared" si="396"/>
        <v>12</v>
      </c>
      <c r="C1252" s="5">
        <f t="shared" si="397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90"/>
        <v>44918</v>
      </c>
      <c r="L1252" s="5">
        <f t="shared" si="393"/>
        <v>12</v>
      </c>
      <c r="M1252" s="5">
        <f t="shared" si="394"/>
        <v>2022</v>
      </c>
      <c r="N1252" s="6">
        <v>450</v>
      </c>
      <c r="P1252" s="6">
        <f t="shared" si="386"/>
        <v>450</v>
      </c>
      <c r="Q1252" s="7">
        <f t="shared" si="387"/>
        <v>2300903.4500000011</v>
      </c>
      <c r="R1252" s="5" t="s">
        <v>5</v>
      </c>
    </row>
    <row r="1253" spans="1:19" x14ac:dyDescent="0.35">
      <c r="A1253" s="4">
        <v>44919</v>
      </c>
      <c r="B1253" s="5">
        <f t="shared" si="396"/>
        <v>12</v>
      </c>
      <c r="C1253" s="5">
        <f t="shared" si="397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90"/>
        <v>44919</v>
      </c>
      <c r="L1253" s="5">
        <f t="shared" si="393"/>
        <v>12</v>
      </c>
      <c r="M1253" s="5">
        <f t="shared" si="394"/>
        <v>2022</v>
      </c>
      <c r="N1253" s="6">
        <v>1936</v>
      </c>
      <c r="P1253" s="6">
        <f t="shared" si="386"/>
        <v>1936</v>
      </c>
      <c r="Q1253" s="7">
        <f t="shared" si="387"/>
        <v>2302839.4500000011</v>
      </c>
      <c r="R1253" s="5" t="s">
        <v>5</v>
      </c>
    </row>
    <row r="1254" spans="1:19" x14ac:dyDescent="0.35">
      <c r="A1254" s="4">
        <v>44919</v>
      </c>
      <c r="B1254" s="5">
        <f t="shared" si="396"/>
        <v>12</v>
      </c>
      <c r="C1254" s="5">
        <f t="shared" si="397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90"/>
        <v>44919</v>
      </c>
      <c r="L1254" s="5">
        <f t="shared" si="393"/>
        <v>12</v>
      </c>
      <c r="M1254" s="5">
        <f t="shared" si="394"/>
        <v>2022</v>
      </c>
      <c r="N1254" s="6">
        <v>801</v>
      </c>
      <c r="P1254" s="6">
        <f t="shared" si="386"/>
        <v>801</v>
      </c>
      <c r="Q1254" s="7">
        <f t="shared" si="387"/>
        <v>2303640.4500000011</v>
      </c>
      <c r="R1254" s="5" t="s">
        <v>5</v>
      </c>
    </row>
    <row r="1255" spans="1:19" x14ac:dyDescent="0.35">
      <c r="A1255" s="4">
        <v>44919</v>
      </c>
      <c r="B1255" s="5">
        <f t="shared" ref="B1255" si="399">MONTH(A1255)</f>
        <v>12</v>
      </c>
      <c r="C1255" s="5">
        <f t="shared" ref="C1255" si="400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90"/>
        <v>44919</v>
      </c>
      <c r="L1255" s="5">
        <f t="shared" si="393"/>
        <v>12</v>
      </c>
      <c r="M1255" s="5">
        <f t="shared" si="394"/>
        <v>2022</v>
      </c>
      <c r="N1255" s="6">
        <v>105</v>
      </c>
      <c r="P1255" s="6">
        <f t="shared" si="386"/>
        <v>105</v>
      </c>
      <c r="Q1255" s="7">
        <f t="shared" si="387"/>
        <v>2303745.4500000011</v>
      </c>
      <c r="R1255" s="5" t="s">
        <v>5</v>
      </c>
    </row>
    <row r="1256" spans="1:19" x14ac:dyDescent="0.35">
      <c r="A1256" s="4">
        <v>44922</v>
      </c>
      <c r="B1256" s="5">
        <f t="shared" ref="B1256:B1267" si="401">MONTH(A1256)</f>
        <v>12</v>
      </c>
      <c r="C1256" s="5">
        <f t="shared" ref="C1256:C1267" si="402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90"/>
        <v>45042</v>
      </c>
      <c r="L1256" s="5">
        <f t="shared" si="393"/>
        <v>4</v>
      </c>
      <c r="M1256" s="5">
        <f t="shared" si="394"/>
        <v>2023</v>
      </c>
      <c r="N1256" s="6">
        <v>10032</v>
      </c>
      <c r="O1256" s="6">
        <f t="shared" ref="O1256:O1262" si="403">-N1256</f>
        <v>-10032</v>
      </c>
      <c r="P1256" s="6">
        <f t="shared" si="386"/>
        <v>0</v>
      </c>
      <c r="Q1256" s="7">
        <f t="shared" si="387"/>
        <v>2313777.4500000011</v>
      </c>
      <c r="R1256" s="5" t="s">
        <v>91</v>
      </c>
      <c r="S1256" s="1" t="s">
        <v>1395</v>
      </c>
    </row>
    <row r="1257" spans="1:19" x14ac:dyDescent="0.35">
      <c r="A1257" s="4">
        <v>44922</v>
      </c>
      <c r="B1257" s="5">
        <f t="shared" si="401"/>
        <v>12</v>
      </c>
      <c r="C1257" s="5">
        <f t="shared" si="402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90"/>
        <v>45042</v>
      </c>
      <c r="L1257" s="5">
        <f t="shared" si="393"/>
        <v>4</v>
      </c>
      <c r="M1257" s="5">
        <f t="shared" si="394"/>
        <v>2023</v>
      </c>
      <c r="N1257" s="6">
        <v>2250</v>
      </c>
      <c r="O1257" s="6">
        <f t="shared" si="403"/>
        <v>-2250</v>
      </c>
      <c r="P1257" s="6">
        <f t="shared" si="386"/>
        <v>0</v>
      </c>
      <c r="Q1257" s="7">
        <f t="shared" si="387"/>
        <v>2316027.4500000011</v>
      </c>
      <c r="R1257" s="5" t="s">
        <v>91</v>
      </c>
      <c r="S1257" s="1" t="s">
        <v>1395</v>
      </c>
    </row>
    <row r="1258" spans="1:19" x14ac:dyDescent="0.35">
      <c r="A1258" s="4">
        <v>44922</v>
      </c>
      <c r="B1258" s="5">
        <f t="shared" si="401"/>
        <v>12</v>
      </c>
      <c r="C1258" s="5">
        <f t="shared" si="402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90"/>
        <v>45042</v>
      </c>
      <c r="L1258" s="5">
        <f t="shared" si="393"/>
        <v>4</v>
      </c>
      <c r="M1258" s="5">
        <f t="shared" si="394"/>
        <v>2023</v>
      </c>
      <c r="N1258" s="6">
        <v>575</v>
      </c>
      <c r="O1258" s="6">
        <f t="shared" si="403"/>
        <v>-575</v>
      </c>
      <c r="P1258" s="6">
        <f t="shared" si="386"/>
        <v>0</v>
      </c>
      <c r="Q1258" s="7">
        <f t="shared" si="387"/>
        <v>2316602.4500000011</v>
      </c>
      <c r="R1258" s="5" t="s">
        <v>91</v>
      </c>
      <c r="S1258" s="1" t="s">
        <v>1395</v>
      </c>
    </row>
    <row r="1259" spans="1:19" x14ac:dyDescent="0.35">
      <c r="A1259" s="4">
        <v>44922</v>
      </c>
      <c r="B1259" s="5">
        <f t="shared" si="401"/>
        <v>12</v>
      </c>
      <c r="C1259" s="5">
        <f t="shared" si="402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90"/>
        <v>45042</v>
      </c>
      <c r="L1259" s="5">
        <f t="shared" si="393"/>
        <v>4</v>
      </c>
      <c r="M1259" s="5">
        <f t="shared" si="394"/>
        <v>2023</v>
      </c>
      <c r="N1259" s="6">
        <v>420</v>
      </c>
      <c r="O1259" s="6">
        <f t="shared" si="403"/>
        <v>-420</v>
      </c>
      <c r="P1259" s="6">
        <f t="shared" si="386"/>
        <v>0</v>
      </c>
      <c r="Q1259" s="7">
        <f t="shared" si="387"/>
        <v>2317022.4500000011</v>
      </c>
      <c r="R1259" s="5" t="s">
        <v>91</v>
      </c>
      <c r="S1259" s="1" t="s">
        <v>1395</v>
      </c>
    </row>
    <row r="1260" spans="1:19" x14ac:dyDescent="0.35">
      <c r="A1260" s="4">
        <v>44922</v>
      </c>
      <c r="B1260" s="5">
        <f t="shared" si="401"/>
        <v>12</v>
      </c>
      <c r="C1260" s="5">
        <f t="shared" si="402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90"/>
        <v>45042</v>
      </c>
      <c r="L1260" s="5">
        <f t="shared" si="393"/>
        <v>4</v>
      </c>
      <c r="M1260" s="5">
        <f t="shared" si="394"/>
        <v>2023</v>
      </c>
      <c r="N1260" s="6">
        <v>200</v>
      </c>
      <c r="O1260" s="6">
        <f t="shared" si="403"/>
        <v>-200</v>
      </c>
      <c r="P1260" s="6">
        <f t="shared" si="386"/>
        <v>0</v>
      </c>
      <c r="Q1260" s="7">
        <f t="shared" si="387"/>
        <v>2317222.4500000011</v>
      </c>
      <c r="R1260" s="5" t="s">
        <v>91</v>
      </c>
      <c r="S1260" s="1" t="s">
        <v>1395</v>
      </c>
    </row>
    <row r="1261" spans="1:19" x14ac:dyDescent="0.35">
      <c r="A1261" s="4">
        <v>44922</v>
      </c>
      <c r="B1261" s="5">
        <f t="shared" si="401"/>
        <v>12</v>
      </c>
      <c r="C1261" s="5">
        <f t="shared" si="402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90"/>
        <v>45042</v>
      </c>
      <c r="L1261" s="5">
        <f t="shared" si="393"/>
        <v>4</v>
      </c>
      <c r="M1261" s="5">
        <f t="shared" si="394"/>
        <v>2023</v>
      </c>
      <c r="N1261" s="6">
        <v>330</v>
      </c>
      <c r="O1261" s="6">
        <f t="shared" si="403"/>
        <v>-330</v>
      </c>
      <c r="P1261" s="6">
        <f t="shared" si="386"/>
        <v>0</v>
      </c>
      <c r="Q1261" s="7">
        <f t="shared" si="387"/>
        <v>2317552.4500000011</v>
      </c>
      <c r="R1261" s="5" t="s">
        <v>91</v>
      </c>
      <c r="S1261" s="1" t="s">
        <v>1395</v>
      </c>
    </row>
    <row r="1262" spans="1:19" x14ac:dyDescent="0.35">
      <c r="A1262" s="4">
        <v>44922</v>
      </c>
      <c r="B1262" s="5">
        <f t="shared" si="401"/>
        <v>12</v>
      </c>
      <c r="C1262" s="5">
        <f t="shared" si="402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90"/>
        <v>45042</v>
      </c>
      <c r="L1262" s="5">
        <f t="shared" si="393"/>
        <v>4</v>
      </c>
      <c r="M1262" s="5">
        <f t="shared" si="394"/>
        <v>2023</v>
      </c>
      <c r="N1262" s="6">
        <v>420</v>
      </c>
      <c r="O1262" s="6">
        <f t="shared" si="403"/>
        <v>-420</v>
      </c>
      <c r="P1262" s="6">
        <f t="shared" si="386"/>
        <v>0</v>
      </c>
      <c r="Q1262" s="7">
        <f t="shared" si="387"/>
        <v>2317972.4500000011</v>
      </c>
      <c r="R1262" s="5" t="s">
        <v>91</v>
      </c>
      <c r="S1262" s="1" t="s">
        <v>1395</v>
      </c>
    </row>
    <row r="1263" spans="1:19" x14ac:dyDescent="0.35">
      <c r="A1263" s="4">
        <v>44923</v>
      </c>
      <c r="B1263" s="5">
        <f t="shared" si="401"/>
        <v>12</v>
      </c>
      <c r="C1263" s="5">
        <f t="shared" si="402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90"/>
        <v>44923</v>
      </c>
      <c r="L1263" s="5">
        <f t="shared" si="393"/>
        <v>12</v>
      </c>
      <c r="M1263" s="5">
        <f t="shared" si="394"/>
        <v>2022</v>
      </c>
      <c r="N1263" s="6">
        <v>1008</v>
      </c>
      <c r="O1263" s="6">
        <f>-N1263</f>
        <v>-1008</v>
      </c>
      <c r="P1263" s="6">
        <f t="shared" si="386"/>
        <v>0</v>
      </c>
      <c r="Q1263" s="7">
        <f t="shared" si="387"/>
        <v>2318980.4500000011</v>
      </c>
      <c r="R1263" s="5" t="s">
        <v>5</v>
      </c>
      <c r="S1263" s="1" t="s">
        <v>1175</v>
      </c>
    </row>
    <row r="1264" spans="1:19" x14ac:dyDescent="0.35">
      <c r="A1264" s="4">
        <v>44925</v>
      </c>
      <c r="B1264" s="5">
        <f t="shared" si="401"/>
        <v>12</v>
      </c>
      <c r="C1264" s="5">
        <f t="shared" si="402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90"/>
        <v>44925</v>
      </c>
      <c r="L1264" s="5">
        <f t="shared" si="393"/>
        <v>12</v>
      </c>
      <c r="M1264" s="5">
        <f t="shared" si="394"/>
        <v>2022</v>
      </c>
      <c r="N1264" s="6">
        <v>12628</v>
      </c>
      <c r="P1264" s="6">
        <f t="shared" si="386"/>
        <v>12628</v>
      </c>
      <c r="Q1264" s="7">
        <f t="shared" si="387"/>
        <v>2331608.4500000011</v>
      </c>
      <c r="R1264" s="5" t="s">
        <v>5</v>
      </c>
    </row>
    <row r="1265" spans="1:19" x14ac:dyDescent="0.35">
      <c r="A1265" s="4">
        <v>44925</v>
      </c>
      <c r="B1265" s="5">
        <f t="shared" si="401"/>
        <v>12</v>
      </c>
      <c r="C1265" s="5">
        <f t="shared" si="402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90"/>
        <v>44925</v>
      </c>
      <c r="L1265" s="5">
        <f t="shared" si="393"/>
        <v>12</v>
      </c>
      <c r="M1265" s="5">
        <f t="shared" si="394"/>
        <v>2022</v>
      </c>
      <c r="N1265" s="6">
        <v>5040</v>
      </c>
      <c r="P1265" s="6">
        <f t="shared" si="386"/>
        <v>5040</v>
      </c>
      <c r="Q1265" s="7">
        <f t="shared" si="387"/>
        <v>2336648.4500000011</v>
      </c>
      <c r="R1265" s="5" t="s">
        <v>5</v>
      </c>
    </row>
    <row r="1266" spans="1:19" x14ac:dyDescent="0.35">
      <c r="A1266" s="4">
        <v>44925</v>
      </c>
      <c r="B1266" s="5">
        <f t="shared" si="401"/>
        <v>12</v>
      </c>
      <c r="C1266" s="5">
        <f t="shared" si="402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90"/>
        <v>44925</v>
      </c>
      <c r="L1266" s="5">
        <f t="shared" si="393"/>
        <v>12</v>
      </c>
      <c r="M1266" s="5">
        <f t="shared" si="394"/>
        <v>2022</v>
      </c>
      <c r="N1266" s="6">
        <v>2340</v>
      </c>
      <c r="P1266" s="6">
        <f t="shared" si="386"/>
        <v>2340</v>
      </c>
      <c r="Q1266" s="7">
        <f t="shared" si="387"/>
        <v>2338988.4500000011</v>
      </c>
      <c r="R1266" s="5" t="s">
        <v>5</v>
      </c>
    </row>
    <row r="1267" spans="1:19" x14ac:dyDescent="0.35">
      <c r="A1267" s="4">
        <v>44925</v>
      </c>
      <c r="B1267" s="5">
        <f t="shared" si="401"/>
        <v>12</v>
      </c>
      <c r="C1267" s="5">
        <f t="shared" si="402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si="390"/>
        <v>44925</v>
      </c>
      <c r="L1267" s="5">
        <f t="shared" si="393"/>
        <v>12</v>
      </c>
      <c r="M1267" s="5">
        <f t="shared" si="394"/>
        <v>2022</v>
      </c>
      <c r="N1267" s="6">
        <v>312.5</v>
      </c>
      <c r="P1267" s="6">
        <f t="shared" si="386"/>
        <v>312.5</v>
      </c>
      <c r="Q1267" s="7">
        <f t="shared" si="387"/>
        <v>2339300.9500000011</v>
      </c>
      <c r="R1267" s="5" t="s">
        <v>5</v>
      </c>
    </row>
    <row r="1268" spans="1:19" x14ac:dyDescent="0.35">
      <c r="A1268" s="4">
        <v>44925</v>
      </c>
      <c r="B1268" s="5">
        <f t="shared" ref="B1268:B1269" si="404">MONTH(A1268)</f>
        <v>12</v>
      </c>
      <c r="C1268" s="5">
        <f t="shared" ref="C1268:C1269" si="405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90"/>
        <v>44925</v>
      </c>
      <c r="L1268" s="5">
        <f t="shared" si="393"/>
        <v>12</v>
      </c>
      <c r="M1268" s="5">
        <f t="shared" si="394"/>
        <v>2022</v>
      </c>
      <c r="N1268" s="6">
        <v>1000</v>
      </c>
      <c r="P1268" s="6">
        <f t="shared" si="386"/>
        <v>1000</v>
      </c>
      <c r="Q1268" s="7">
        <f t="shared" si="387"/>
        <v>2340300.9500000011</v>
      </c>
      <c r="R1268" s="5" t="s">
        <v>5</v>
      </c>
    </row>
    <row r="1269" spans="1:19" x14ac:dyDescent="0.35">
      <c r="A1269" s="4">
        <v>44925</v>
      </c>
      <c r="B1269" s="5">
        <f t="shared" si="404"/>
        <v>12</v>
      </c>
      <c r="C1269" s="5">
        <f t="shared" si="405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90"/>
        <v>44925</v>
      </c>
      <c r="L1269" s="5">
        <f t="shared" si="393"/>
        <v>12</v>
      </c>
      <c r="M1269" s="5">
        <f t="shared" si="394"/>
        <v>2022</v>
      </c>
      <c r="N1269" s="6">
        <v>420</v>
      </c>
      <c r="P1269" s="6">
        <f t="shared" si="386"/>
        <v>420</v>
      </c>
      <c r="Q1269" s="7">
        <f t="shared" si="387"/>
        <v>2340720.9500000011</v>
      </c>
      <c r="R1269" s="5" t="s">
        <v>5</v>
      </c>
    </row>
    <row r="1270" spans="1:19" x14ac:dyDescent="0.35">
      <c r="A1270" s="4">
        <v>44931</v>
      </c>
      <c r="B1270" s="5">
        <f t="shared" ref="B1270:B1276" si="406">MONTH(A1270)</f>
        <v>1</v>
      </c>
      <c r="C1270" s="5">
        <f t="shared" ref="C1270:C1276" si="407">YEAR(A1270)</f>
        <v>2023</v>
      </c>
      <c r="D1270" s="5" t="s">
        <v>1176</v>
      </c>
      <c r="E1270" s="1" t="s">
        <v>415</v>
      </c>
      <c r="F1270" s="1" t="s">
        <v>416</v>
      </c>
      <c r="G1270" s="90" t="s">
        <v>731</v>
      </c>
      <c r="H1270" s="5">
        <v>10</v>
      </c>
      <c r="I1270" s="5" t="s">
        <v>5</v>
      </c>
      <c r="J1270" s="5">
        <v>0</v>
      </c>
      <c r="K1270" s="4">
        <f t="shared" si="390"/>
        <v>44931</v>
      </c>
      <c r="L1270" s="5">
        <f t="shared" si="393"/>
        <v>1</v>
      </c>
      <c r="M1270" s="5">
        <f t="shared" si="394"/>
        <v>2023</v>
      </c>
      <c r="N1270" s="6">
        <v>17380</v>
      </c>
      <c r="P1270" s="6">
        <f t="shared" si="386"/>
        <v>17380</v>
      </c>
      <c r="Q1270" s="7">
        <f t="shared" si="387"/>
        <v>2358100.9500000011</v>
      </c>
      <c r="R1270" s="5" t="s">
        <v>5</v>
      </c>
    </row>
    <row r="1271" spans="1:19" x14ac:dyDescent="0.35">
      <c r="A1271" s="4">
        <v>44931</v>
      </c>
      <c r="B1271" s="5">
        <f t="shared" si="406"/>
        <v>1</v>
      </c>
      <c r="C1271" s="5">
        <f t="shared" si="407"/>
        <v>2023</v>
      </c>
      <c r="D1271" s="5" t="s">
        <v>1176</v>
      </c>
      <c r="E1271" s="1" t="s">
        <v>415</v>
      </c>
      <c r="F1271" s="1" t="s">
        <v>416</v>
      </c>
      <c r="G1271" s="90" t="s">
        <v>1149</v>
      </c>
      <c r="H1271" s="5">
        <v>30</v>
      </c>
      <c r="I1271" s="5" t="s">
        <v>5</v>
      </c>
      <c r="J1271" s="5">
        <v>0</v>
      </c>
      <c r="K1271" s="4">
        <f t="shared" si="390"/>
        <v>44931</v>
      </c>
      <c r="L1271" s="5">
        <f t="shared" si="393"/>
        <v>1</v>
      </c>
      <c r="M1271" s="5">
        <f t="shared" si="394"/>
        <v>2023</v>
      </c>
      <c r="N1271" s="6">
        <v>7020</v>
      </c>
      <c r="P1271" s="6">
        <f t="shared" si="386"/>
        <v>7020</v>
      </c>
      <c r="Q1271" s="7">
        <f t="shared" si="387"/>
        <v>2365120.9500000011</v>
      </c>
      <c r="R1271" s="5" t="s">
        <v>5</v>
      </c>
    </row>
    <row r="1272" spans="1:19" x14ac:dyDescent="0.35">
      <c r="A1272" s="4">
        <v>44931</v>
      </c>
      <c r="B1272" s="5">
        <f t="shared" si="406"/>
        <v>1</v>
      </c>
      <c r="C1272" s="5">
        <f t="shared" si="407"/>
        <v>2023</v>
      </c>
      <c r="D1272" s="5" t="s">
        <v>1176</v>
      </c>
      <c r="E1272" s="1" t="s">
        <v>415</v>
      </c>
      <c r="F1272" s="1" t="s">
        <v>416</v>
      </c>
      <c r="G1272" s="90" t="s">
        <v>1177</v>
      </c>
      <c r="H1272" s="5">
        <v>15</v>
      </c>
      <c r="I1272" s="5" t="s">
        <v>5</v>
      </c>
      <c r="J1272" s="5">
        <v>0</v>
      </c>
      <c r="K1272" s="4">
        <f t="shared" si="390"/>
        <v>44931</v>
      </c>
      <c r="L1272" s="5">
        <f t="shared" si="393"/>
        <v>1</v>
      </c>
      <c r="M1272" s="5">
        <f t="shared" si="394"/>
        <v>2023</v>
      </c>
      <c r="N1272" s="6">
        <v>4095</v>
      </c>
      <c r="P1272" s="6">
        <f t="shared" si="386"/>
        <v>4095</v>
      </c>
      <c r="Q1272" s="7">
        <f t="shared" si="387"/>
        <v>2369215.9500000011</v>
      </c>
      <c r="R1272" s="5" t="s">
        <v>5</v>
      </c>
    </row>
    <row r="1273" spans="1:19" x14ac:dyDescent="0.35">
      <c r="A1273" s="4">
        <v>44931</v>
      </c>
      <c r="B1273" s="5">
        <f t="shared" si="406"/>
        <v>1</v>
      </c>
      <c r="C1273" s="5">
        <f t="shared" si="407"/>
        <v>2023</v>
      </c>
      <c r="D1273" s="5" t="s">
        <v>1176</v>
      </c>
      <c r="E1273" s="1" t="s">
        <v>415</v>
      </c>
      <c r="F1273" s="1" t="s">
        <v>416</v>
      </c>
      <c r="G1273" s="90" t="s">
        <v>56</v>
      </c>
      <c r="H1273" s="5">
        <v>10</v>
      </c>
      <c r="I1273" s="5" t="s">
        <v>5</v>
      </c>
      <c r="J1273" s="5">
        <v>0</v>
      </c>
      <c r="K1273" s="4">
        <f t="shared" si="390"/>
        <v>44931</v>
      </c>
      <c r="L1273" s="5">
        <f t="shared" si="393"/>
        <v>1</v>
      </c>
      <c r="M1273" s="5">
        <f t="shared" si="394"/>
        <v>2023</v>
      </c>
      <c r="N1273" s="6">
        <v>625</v>
      </c>
      <c r="P1273" s="6">
        <f t="shared" si="386"/>
        <v>625</v>
      </c>
      <c r="Q1273" s="7">
        <f t="shared" si="387"/>
        <v>2369840.9500000011</v>
      </c>
      <c r="R1273" s="5" t="s">
        <v>5</v>
      </c>
    </row>
    <row r="1274" spans="1:19" x14ac:dyDescent="0.35">
      <c r="A1274" s="4">
        <v>44931</v>
      </c>
      <c r="B1274" s="5">
        <f t="shared" si="406"/>
        <v>1</v>
      </c>
      <c r="C1274" s="5">
        <f t="shared" si="407"/>
        <v>2023</v>
      </c>
      <c r="D1274" s="5" t="s">
        <v>1176</v>
      </c>
      <c r="E1274" s="1" t="s">
        <v>415</v>
      </c>
      <c r="F1274" s="1" t="s">
        <v>416</v>
      </c>
      <c r="G1274" s="90" t="s">
        <v>675</v>
      </c>
      <c r="H1274" s="5">
        <v>4</v>
      </c>
      <c r="I1274" s="5" t="s">
        <v>5</v>
      </c>
      <c r="J1274" s="5">
        <v>0</v>
      </c>
      <c r="K1274" s="4">
        <f t="shared" si="390"/>
        <v>44931</v>
      </c>
      <c r="L1274" s="5">
        <f t="shared" si="393"/>
        <v>1</v>
      </c>
      <c r="M1274" s="5">
        <f t="shared" si="394"/>
        <v>2023</v>
      </c>
      <c r="N1274" s="6">
        <v>380</v>
      </c>
      <c r="P1274" s="6">
        <f t="shared" si="386"/>
        <v>380</v>
      </c>
      <c r="Q1274" s="7">
        <f t="shared" si="387"/>
        <v>2370220.9500000011</v>
      </c>
      <c r="R1274" s="5" t="s">
        <v>5</v>
      </c>
    </row>
    <row r="1275" spans="1:19" x14ac:dyDescent="0.35">
      <c r="A1275" s="4">
        <v>44931</v>
      </c>
      <c r="B1275" s="5">
        <f t="shared" si="406"/>
        <v>1</v>
      </c>
      <c r="C1275" s="5">
        <f t="shared" si="407"/>
        <v>2023</v>
      </c>
      <c r="D1275" s="5" t="s">
        <v>1176</v>
      </c>
      <c r="E1275" s="1" t="s">
        <v>415</v>
      </c>
      <c r="F1275" s="1" t="s">
        <v>416</v>
      </c>
      <c r="G1275" s="90" t="s">
        <v>1082</v>
      </c>
      <c r="H1275" s="5">
        <v>2</v>
      </c>
      <c r="I1275" s="5" t="s">
        <v>5</v>
      </c>
      <c r="J1275" s="5">
        <v>0</v>
      </c>
      <c r="K1275" s="4">
        <f t="shared" si="390"/>
        <v>44931</v>
      </c>
      <c r="L1275" s="5">
        <f t="shared" si="393"/>
        <v>1</v>
      </c>
      <c r="M1275" s="5">
        <f t="shared" si="394"/>
        <v>2023</v>
      </c>
      <c r="N1275" s="6">
        <v>2000</v>
      </c>
      <c r="P1275" s="6">
        <f t="shared" si="386"/>
        <v>2000</v>
      </c>
      <c r="Q1275" s="7">
        <f t="shared" si="387"/>
        <v>2372220.9500000011</v>
      </c>
      <c r="R1275" s="5" t="s">
        <v>5</v>
      </c>
    </row>
    <row r="1276" spans="1:19" x14ac:dyDescent="0.35">
      <c r="A1276" s="4">
        <v>44932</v>
      </c>
      <c r="B1276" s="5">
        <f t="shared" si="406"/>
        <v>1</v>
      </c>
      <c r="C1276" s="5">
        <f t="shared" si="407"/>
        <v>2023</v>
      </c>
      <c r="D1276" s="5" t="s">
        <v>1179</v>
      </c>
      <c r="E1276" s="1" t="s">
        <v>673</v>
      </c>
      <c r="F1276" s="1" t="s">
        <v>674</v>
      </c>
      <c r="G1276" s="90" t="s">
        <v>725</v>
      </c>
      <c r="H1276" s="5">
        <v>2</v>
      </c>
      <c r="I1276" s="5" t="s">
        <v>5</v>
      </c>
      <c r="J1276" s="5">
        <v>0</v>
      </c>
      <c r="K1276" s="4">
        <f t="shared" si="390"/>
        <v>44932</v>
      </c>
      <c r="L1276" s="5">
        <f t="shared" si="393"/>
        <v>1</v>
      </c>
      <c r="M1276" s="5">
        <f t="shared" si="394"/>
        <v>2023</v>
      </c>
      <c r="N1276" s="6">
        <v>3476</v>
      </c>
      <c r="O1276" s="6">
        <f t="shared" ref="O1276:O1280" si="408">-N1276</f>
        <v>-3476</v>
      </c>
      <c r="P1276" s="6">
        <f t="shared" si="386"/>
        <v>0</v>
      </c>
      <c r="Q1276" s="7">
        <f t="shared" si="387"/>
        <v>2375696.9500000011</v>
      </c>
      <c r="R1276" s="5" t="s">
        <v>5</v>
      </c>
      <c r="S1276" s="1" t="s">
        <v>1222</v>
      </c>
    </row>
    <row r="1277" spans="1:19" x14ac:dyDescent="0.35">
      <c r="A1277" s="4">
        <v>44932</v>
      </c>
      <c r="B1277" s="5">
        <f t="shared" ref="B1277:B1290" si="409">MONTH(A1277)</f>
        <v>1</v>
      </c>
      <c r="C1277" s="5">
        <f t="shared" ref="C1277:C1290" si="410">YEAR(A1277)</f>
        <v>2023</v>
      </c>
      <c r="D1277" s="5" t="s">
        <v>1179</v>
      </c>
      <c r="E1277" s="1" t="s">
        <v>673</v>
      </c>
      <c r="F1277" s="1" t="s">
        <v>674</v>
      </c>
      <c r="G1277" s="90" t="s">
        <v>663</v>
      </c>
      <c r="H1277" s="5">
        <v>8</v>
      </c>
      <c r="I1277" s="5" t="s">
        <v>5</v>
      </c>
      <c r="J1277" s="5">
        <v>0</v>
      </c>
      <c r="K1277" s="4">
        <f t="shared" si="390"/>
        <v>44932</v>
      </c>
      <c r="L1277" s="5">
        <f t="shared" si="393"/>
        <v>1</v>
      </c>
      <c r="M1277" s="5">
        <f t="shared" si="394"/>
        <v>2023</v>
      </c>
      <c r="N1277" s="6">
        <v>1872</v>
      </c>
      <c r="O1277" s="6">
        <f t="shared" si="408"/>
        <v>-1872</v>
      </c>
      <c r="P1277" s="6">
        <f t="shared" si="386"/>
        <v>0</v>
      </c>
      <c r="Q1277" s="7">
        <f t="shared" si="387"/>
        <v>2377568.9500000011</v>
      </c>
      <c r="R1277" s="5" t="s">
        <v>5</v>
      </c>
      <c r="S1277" s="1" t="s">
        <v>1222</v>
      </c>
    </row>
    <row r="1278" spans="1:19" x14ac:dyDescent="0.35">
      <c r="A1278" s="4">
        <v>44932</v>
      </c>
      <c r="B1278" s="5">
        <f t="shared" si="409"/>
        <v>1</v>
      </c>
      <c r="C1278" s="5">
        <f t="shared" si="410"/>
        <v>2023</v>
      </c>
      <c r="D1278" s="5" t="s">
        <v>1179</v>
      </c>
      <c r="E1278" s="1" t="s">
        <v>673</v>
      </c>
      <c r="F1278" s="1" t="s">
        <v>674</v>
      </c>
      <c r="G1278" s="90" t="s">
        <v>675</v>
      </c>
      <c r="H1278" s="5">
        <v>6</v>
      </c>
      <c r="I1278" s="5" t="s">
        <v>5</v>
      </c>
      <c r="J1278" s="5">
        <v>0</v>
      </c>
      <c r="K1278" s="4">
        <f t="shared" si="390"/>
        <v>44932</v>
      </c>
      <c r="L1278" s="5">
        <f t="shared" si="393"/>
        <v>1</v>
      </c>
      <c r="M1278" s="5">
        <f t="shared" si="394"/>
        <v>2023</v>
      </c>
      <c r="N1278" s="6">
        <v>570</v>
      </c>
      <c r="O1278" s="6">
        <f t="shared" si="408"/>
        <v>-570</v>
      </c>
      <c r="P1278" s="6">
        <f t="shared" si="386"/>
        <v>0</v>
      </c>
      <c r="Q1278" s="7">
        <f t="shared" si="387"/>
        <v>2378138.9500000011</v>
      </c>
      <c r="R1278" s="5" t="s">
        <v>5</v>
      </c>
      <c r="S1278" s="1" t="s">
        <v>1222</v>
      </c>
    </row>
    <row r="1279" spans="1:19" x14ac:dyDescent="0.35">
      <c r="A1279" s="4">
        <v>44932</v>
      </c>
      <c r="B1279" s="5">
        <f t="shared" si="409"/>
        <v>1</v>
      </c>
      <c r="C1279" s="5">
        <f t="shared" si="410"/>
        <v>2023</v>
      </c>
      <c r="D1279" s="5" t="s">
        <v>1179</v>
      </c>
      <c r="E1279" s="1" t="s">
        <v>673</v>
      </c>
      <c r="F1279" s="1" t="s">
        <v>674</v>
      </c>
      <c r="G1279" s="90" t="s">
        <v>1119</v>
      </c>
      <c r="H1279" s="5">
        <v>1</v>
      </c>
      <c r="I1279" s="5" t="s">
        <v>5</v>
      </c>
      <c r="J1279" s="5">
        <v>0</v>
      </c>
      <c r="K1279" s="4">
        <f t="shared" si="390"/>
        <v>44932</v>
      </c>
      <c r="L1279" s="5">
        <f t="shared" si="393"/>
        <v>1</v>
      </c>
      <c r="M1279" s="5">
        <f t="shared" si="394"/>
        <v>2023</v>
      </c>
      <c r="N1279" s="6">
        <v>62.5</v>
      </c>
      <c r="O1279" s="6">
        <f t="shared" si="408"/>
        <v>-62.5</v>
      </c>
      <c r="P1279" s="6">
        <f t="shared" ref="P1279:P1290" si="411">SUM(N1279+O1279)</f>
        <v>0</v>
      </c>
      <c r="Q1279" s="7">
        <f t="shared" ref="Q1279:Q1290" si="412">SUM(Q1278+N1279)</f>
        <v>2378201.4500000011</v>
      </c>
      <c r="R1279" s="5" t="s">
        <v>5</v>
      </c>
      <c r="S1279" s="1" t="s">
        <v>1222</v>
      </c>
    </row>
    <row r="1280" spans="1:19" x14ac:dyDescent="0.35">
      <c r="A1280" s="4">
        <v>44932</v>
      </c>
      <c r="B1280" s="5">
        <f t="shared" si="409"/>
        <v>1</v>
      </c>
      <c r="C1280" s="5">
        <f t="shared" si="410"/>
        <v>2023</v>
      </c>
      <c r="D1280" s="5" t="s">
        <v>1179</v>
      </c>
      <c r="E1280" s="1" t="s">
        <v>673</v>
      </c>
      <c r="F1280" s="1" t="s">
        <v>674</v>
      </c>
      <c r="G1280" s="90" t="s">
        <v>1178</v>
      </c>
      <c r="H1280" s="5">
        <v>2</v>
      </c>
      <c r="I1280" s="5" t="s">
        <v>5</v>
      </c>
      <c r="J1280" s="5">
        <v>0</v>
      </c>
      <c r="K1280" s="4">
        <f t="shared" si="390"/>
        <v>44932</v>
      </c>
      <c r="L1280" s="5">
        <f t="shared" si="393"/>
        <v>1</v>
      </c>
      <c r="M1280" s="5">
        <f t="shared" si="394"/>
        <v>2023</v>
      </c>
      <c r="N1280" s="6">
        <v>400</v>
      </c>
      <c r="O1280" s="6">
        <f t="shared" si="408"/>
        <v>-400</v>
      </c>
      <c r="P1280" s="6">
        <f t="shared" si="411"/>
        <v>0</v>
      </c>
      <c r="Q1280" s="7">
        <f t="shared" si="412"/>
        <v>2378601.4500000011</v>
      </c>
      <c r="R1280" s="5" t="s">
        <v>5</v>
      </c>
      <c r="S1280" s="1" t="s">
        <v>1222</v>
      </c>
    </row>
    <row r="1281" spans="1:19" x14ac:dyDescent="0.35">
      <c r="A1281" s="4">
        <v>44933</v>
      </c>
      <c r="B1281" s="5">
        <f t="shared" si="409"/>
        <v>1</v>
      </c>
      <c r="C1281" s="5">
        <f t="shared" si="410"/>
        <v>2023</v>
      </c>
      <c r="D1281" s="5" t="s">
        <v>1180</v>
      </c>
      <c r="E1281" s="1" t="s">
        <v>415</v>
      </c>
      <c r="F1281" s="1" t="s">
        <v>416</v>
      </c>
      <c r="G1281" s="90" t="s">
        <v>725</v>
      </c>
      <c r="H1281" s="5">
        <v>3</v>
      </c>
      <c r="I1281" s="5" t="s">
        <v>5</v>
      </c>
      <c r="J1281" s="5">
        <v>0</v>
      </c>
      <c r="K1281" s="4">
        <f t="shared" si="390"/>
        <v>44933</v>
      </c>
      <c r="L1281" s="5">
        <f t="shared" si="393"/>
        <v>1</v>
      </c>
      <c r="M1281" s="5">
        <f t="shared" si="394"/>
        <v>2023</v>
      </c>
      <c r="N1281" s="6">
        <v>5214</v>
      </c>
      <c r="P1281" s="6">
        <f t="shared" si="411"/>
        <v>5214</v>
      </c>
      <c r="Q1281" s="7">
        <f t="shared" si="412"/>
        <v>2383815.4500000011</v>
      </c>
      <c r="R1281" s="5" t="s">
        <v>5</v>
      </c>
    </row>
    <row r="1282" spans="1:19" x14ac:dyDescent="0.35">
      <c r="A1282" s="4">
        <v>44933</v>
      </c>
      <c r="B1282" s="5">
        <f t="shared" si="409"/>
        <v>1</v>
      </c>
      <c r="C1282" s="5">
        <f t="shared" si="410"/>
        <v>2023</v>
      </c>
      <c r="D1282" s="5" t="s">
        <v>1180</v>
      </c>
      <c r="E1282" s="1" t="s">
        <v>415</v>
      </c>
      <c r="F1282" s="1" t="s">
        <v>416</v>
      </c>
      <c r="G1282" s="90" t="s">
        <v>1149</v>
      </c>
      <c r="H1282" s="5">
        <v>10</v>
      </c>
      <c r="I1282" s="5" t="s">
        <v>5</v>
      </c>
      <c r="J1282" s="5">
        <v>0</v>
      </c>
      <c r="K1282" s="4">
        <f t="shared" si="390"/>
        <v>44933</v>
      </c>
      <c r="L1282" s="5">
        <f t="shared" si="393"/>
        <v>1</v>
      </c>
      <c r="M1282" s="5">
        <f t="shared" si="394"/>
        <v>2023</v>
      </c>
      <c r="N1282" s="6">
        <v>2340</v>
      </c>
      <c r="P1282" s="6">
        <f t="shared" si="411"/>
        <v>2340</v>
      </c>
      <c r="Q1282" s="7">
        <f t="shared" si="412"/>
        <v>2386155.4500000011</v>
      </c>
      <c r="R1282" s="5" t="s">
        <v>5</v>
      </c>
    </row>
    <row r="1283" spans="1:19" x14ac:dyDescent="0.35">
      <c r="A1283" s="4">
        <v>44933</v>
      </c>
      <c r="B1283" s="5">
        <f t="shared" si="409"/>
        <v>1</v>
      </c>
      <c r="C1283" s="5">
        <f t="shared" si="410"/>
        <v>2023</v>
      </c>
      <c r="D1283" s="5" t="s">
        <v>1180</v>
      </c>
      <c r="E1283" s="1" t="s">
        <v>415</v>
      </c>
      <c r="F1283" s="1" t="s">
        <v>416</v>
      </c>
      <c r="G1283" s="90" t="s">
        <v>1177</v>
      </c>
      <c r="H1283" s="5">
        <v>4</v>
      </c>
      <c r="I1283" s="5" t="s">
        <v>5</v>
      </c>
      <c r="J1283" s="5">
        <v>0</v>
      </c>
      <c r="K1283" s="4">
        <f t="shared" si="390"/>
        <v>44933</v>
      </c>
      <c r="L1283" s="5">
        <f t="shared" si="393"/>
        <v>1</v>
      </c>
      <c r="M1283" s="5">
        <f t="shared" si="394"/>
        <v>2023</v>
      </c>
      <c r="N1283" s="6">
        <v>1092</v>
      </c>
      <c r="P1283" s="6">
        <f t="shared" si="411"/>
        <v>1092</v>
      </c>
      <c r="Q1283" s="7">
        <f t="shared" si="412"/>
        <v>2387247.4500000011</v>
      </c>
      <c r="R1283" s="5" t="s">
        <v>5</v>
      </c>
    </row>
    <row r="1284" spans="1:19" x14ac:dyDescent="0.35">
      <c r="A1284" s="4">
        <v>44933</v>
      </c>
      <c r="B1284" s="5">
        <f t="shared" si="409"/>
        <v>1</v>
      </c>
      <c r="C1284" s="5">
        <f t="shared" si="410"/>
        <v>2023</v>
      </c>
      <c r="D1284" s="5" t="s">
        <v>1180</v>
      </c>
      <c r="E1284" s="1" t="s">
        <v>415</v>
      </c>
      <c r="F1284" s="1" t="s">
        <v>416</v>
      </c>
      <c r="G1284" s="90" t="s">
        <v>675</v>
      </c>
      <c r="H1284" s="5">
        <v>4</v>
      </c>
      <c r="I1284" s="5" t="s">
        <v>5</v>
      </c>
      <c r="J1284" s="5">
        <v>0</v>
      </c>
      <c r="K1284" s="4">
        <f t="shared" si="390"/>
        <v>44933</v>
      </c>
      <c r="L1284" s="5">
        <f t="shared" si="393"/>
        <v>1</v>
      </c>
      <c r="M1284" s="5">
        <f t="shared" si="394"/>
        <v>2023</v>
      </c>
      <c r="N1284" s="6">
        <v>380</v>
      </c>
      <c r="P1284" s="6">
        <f t="shared" si="411"/>
        <v>380</v>
      </c>
      <c r="Q1284" s="7">
        <f t="shared" si="412"/>
        <v>2387627.4500000011</v>
      </c>
      <c r="R1284" s="5" t="s">
        <v>5</v>
      </c>
    </row>
    <row r="1285" spans="1:19" x14ac:dyDescent="0.35">
      <c r="A1285" s="4">
        <v>44933</v>
      </c>
      <c r="B1285" s="5">
        <f t="shared" si="409"/>
        <v>1</v>
      </c>
      <c r="C1285" s="5">
        <f t="shared" si="410"/>
        <v>2023</v>
      </c>
      <c r="D1285" s="5" t="s">
        <v>1180</v>
      </c>
      <c r="E1285" s="1" t="s">
        <v>415</v>
      </c>
      <c r="F1285" s="1" t="s">
        <v>416</v>
      </c>
      <c r="G1285" s="90" t="s">
        <v>1119</v>
      </c>
      <c r="H1285" s="5">
        <v>3</v>
      </c>
      <c r="I1285" s="5" t="s">
        <v>5</v>
      </c>
      <c r="J1285" s="5">
        <v>0</v>
      </c>
      <c r="K1285" s="4">
        <f t="shared" si="390"/>
        <v>44933</v>
      </c>
      <c r="L1285" s="5">
        <f t="shared" si="393"/>
        <v>1</v>
      </c>
      <c r="M1285" s="5">
        <f t="shared" si="394"/>
        <v>2023</v>
      </c>
      <c r="N1285" s="6">
        <v>187.5</v>
      </c>
      <c r="P1285" s="6">
        <f t="shared" si="411"/>
        <v>187.5</v>
      </c>
      <c r="Q1285" s="7">
        <f t="shared" si="412"/>
        <v>2387814.9500000011</v>
      </c>
      <c r="R1285" s="5" t="s">
        <v>5</v>
      </c>
    </row>
    <row r="1286" spans="1:19" x14ac:dyDescent="0.35">
      <c r="A1286" s="4">
        <v>44935</v>
      </c>
      <c r="B1286" s="5">
        <f t="shared" si="409"/>
        <v>1</v>
      </c>
      <c r="C1286" s="5">
        <f t="shared" si="410"/>
        <v>2023</v>
      </c>
      <c r="D1286" s="5" t="s">
        <v>1181</v>
      </c>
      <c r="E1286" s="1" t="s">
        <v>482</v>
      </c>
      <c r="F1286" s="1" t="s">
        <v>499</v>
      </c>
      <c r="G1286" s="90" t="s">
        <v>725</v>
      </c>
      <c r="H1286" s="5">
        <v>1</v>
      </c>
      <c r="I1286" s="5" t="s">
        <v>5</v>
      </c>
      <c r="J1286" s="5">
        <v>0</v>
      </c>
      <c r="K1286" s="4">
        <f t="shared" si="390"/>
        <v>44935</v>
      </c>
      <c r="L1286" s="5">
        <f t="shared" si="393"/>
        <v>1</v>
      </c>
      <c r="M1286" s="5">
        <f t="shared" si="394"/>
        <v>2023</v>
      </c>
      <c r="N1286" s="97">
        <v>1870</v>
      </c>
      <c r="P1286" s="6">
        <f t="shared" si="411"/>
        <v>1870</v>
      </c>
      <c r="Q1286" s="7">
        <f t="shared" si="412"/>
        <v>2389684.9500000011</v>
      </c>
      <c r="R1286" s="5" t="s">
        <v>5</v>
      </c>
    </row>
    <row r="1287" spans="1:19" x14ac:dyDescent="0.35">
      <c r="A1287" s="4">
        <v>44935</v>
      </c>
      <c r="B1287" s="5">
        <f t="shared" si="409"/>
        <v>1</v>
      </c>
      <c r="C1287" s="5">
        <f t="shared" si="410"/>
        <v>2023</v>
      </c>
      <c r="D1287" s="5" t="s">
        <v>1181</v>
      </c>
      <c r="E1287" s="1" t="s">
        <v>482</v>
      </c>
      <c r="F1287" s="1" t="s">
        <v>499</v>
      </c>
      <c r="G1287" s="90" t="s">
        <v>663</v>
      </c>
      <c r="H1287" s="5">
        <v>2</v>
      </c>
      <c r="I1287" s="5" t="s">
        <v>5</v>
      </c>
      <c r="J1287" s="5">
        <v>0</v>
      </c>
      <c r="K1287" s="4">
        <f t="shared" si="390"/>
        <v>44935</v>
      </c>
      <c r="L1287" s="5">
        <f t="shared" si="393"/>
        <v>1</v>
      </c>
      <c r="M1287" s="5">
        <f t="shared" si="394"/>
        <v>2023</v>
      </c>
      <c r="N1287" s="97">
        <v>510</v>
      </c>
      <c r="P1287" s="6">
        <f t="shared" si="411"/>
        <v>510</v>
      </c>
      <c r="Q1287" s="7">
        <f t="shared" si="412"/>
        <v>2390194.9500000011</v>
      </c>
      <c r="R1287" s="5" t="s">
        <v>5</v>
      </c>
    </row>
    <row r="1288" spans="1:19" x14ac:dyDescent="0.35">
      <c r="A1288" s="4">
        <v>44935</v>
      </c>
      <c r="B1288" s="5">
        <f t="shared" si="409"/>
        <v>1</v>
      </c>
      <c r="C1288" s="5">
        <f t="shared" si="410"/>
        <v>2023</v>
      </c>
      <c r="D1288" s="5" t="s">
        <v>1181</v>
      </c>
      <c r="E1288" s="1" t="s">
        <v>482</v>
      </c>
      <c r="F1288" s="1" t="s">
        <v>499</v>
      </c>
      <c r="G1288" s="90" t="s">
        <v>46</v>
      </c>
      <c r="H1288" s="5">
        <v>1</v>
      </c>
      <c r="I1288" s="5" t="s">
        <v>5</v>
      </c>
      <c r="J1288" s="5">
        <v>0</v>
      </c>
      <c r="K1288" s="4">
        <f t="shared" ref="K1288:K1351" si="413">A1288+J1288</f>
        <v>44935</v>
      </c>
      <c r="L1288" s="5">
        <f t="shared" si="393"/>
        <v>1</v>
      </c>
      <c r="M1288" s="5">
        <f t="shared" si="394"/>
        <v>2023</v>
      </c>
      <c r="N1288" s="97">
        <v>105</v>
      </c>
      <c r="P1288" s="6">
        <f t="shared" si="411"/>
        <v>105</v>
      </c>
      <c r="Q1288" s="7">
        <f t="shared" si="412"/>
        <v>2390299.9500000011</v>
      </c>
      <c r="R1288" s="5" t="s">
        <v>5</v>
      </c>
    </row>
    <row r="1289" spans="1:19" x14ac:dyDescent="0.35">
      <c r="A1289" s="4">
        <v>44935</v>
      </c>
      <c r="B1289" s="5">
        <f t="shared" si="409"/>
        <v>1</v>
      </c>
      <c r="C1289" s="5">
        <f t="shared" si="410"/>
        <v>2023</v>
      </c>
      <c r="D1289" s="5" t="s">
        <v>1181</v>
      </c>
      <c r="E1289" s="1" t="s">
        <v>482</v>
      </c>
      <c r="F1289" s="1" t="s">
        <v>499</v>
      </c>
      <c r="G1289" s="90" t="s">
        <v>791</v>
      </c>
      <c r="H1289" s="5">
        <v>12</v>
      </c>
      <c r="I1289" s="5" t="s">
        <v>5</v>
      </c>
      <c r="J1289" s="5">
        <v>0</v>
      </c>
      <c r="K1289" s="4">
        <f t="shared" si="413"/>
        <v>44935</v>
      </c>
      <c r="L1289" s="5">
        <f t="shared" si="393"/>
        <v>1</v>
      </c>
      <c r="M1289" s="5">
        <f t="shared" si="394"/>
        <v>2023</v>
      </c>
      <c r="N1289" s="97">
        <v>576</v>
      </c>
      <c r="P1289" s="6">
        <f t="shared" si="411"/>
        <v>576</v>
      </c>
      <c r="Q1289" s="7">
        <f t="shared" si="412"/>
        <v>2390875.9500000011</v>
      </c>
      <c r="R1289" s="5" t="s">
        <v>5</v>
      </c>
    </row>
    <row r="1290" spans="1:19" x14ac:dyDescent="0.35">
      <c r="A1290" s="4">
        <v>44935</v>
      </c>
      <c r="B1290" s="5">
        <f t="shared" si="409"/>
        <v>1</v>
      </c>
      <c r="C1290" s="5">
        <f t="shared" si="410"/>
        <v>2023</v>
      </c>
      <c r="D1290" s="5" t="s">
        <v>1181</v>
      </c>
      <c r="E1290" s="1" t="s">
        <v>482</v>
      </c>
      <c r="F1290" s="1" t="s">
        <v>499</v>
      </c>
      <c r="G1290" s="90" t="s">
        <v>1119</v>
      </c>
      <c r="H1290" s="5">
        <v>5</v>
      </c>
      <c r="I1290" s="5" t="s">
        <v>5</v>
      </c>
      <c r="J1290" s="5">
        <v>0</v>
      </c>
      <c r="K1290" s="4">
        <f t="shared" si="413"/>
        <v>44935</v>
      </c>
      <c r="L1290" s="5">
        <f t="shared" ref="L1290:L1352" si="414">MONTH(K1290)</f>
        <v>1</v>
      </c>
      <c r="M1290" s="5">
        <f t="shared" ref="M1290:M1352" si="415">YEAR(K1290)</f>
        <v>2023</v>
      </c>
      <c r="N1290" s="97">
        <v>312.5</v>
      </c>
      <c r="P1290" s="6">
        <f t="shared" si="411"/>
        <v>312.5</v>
      </c>
      <c r="Q1290" s="7">
        <f t="shared" si="412"/>
        <v>2391188.4500000011</v>
      </c>
      <c r="R1290" s="5" t="s">
        <v>5</v>
      </c>
    </row>
    <row r="1291" spans="1:19" x14ac:dyDescent="0.35">
      <c r="A1291" s="4">
        <v>44935</v>
      </c>
      <c r="B1291" s="5">
        <f t="shared" ref="B1291:B1312" si="416">MONTH(A1291)</f>
        <v>1</v>
      </c>
      <c r="C1291" s="5">
        <f t="shared" ref="C1291:C1312" si="417">YEAR(A1291)</f>
        <v>2023</v>
      </c>
      <c r="D1291" s="5" t="s">
        <v>1182</v>
      </c>
      <c r="E1291" s="1" t="s">
        <v>673</v>
      </c>
      <c r="F1291" s="1" t="s">
        <v>674</v>
      </c>
      <c r="G1291" s="90" t="s">
        <v>725</v>
      </c>
      <c r="H1291" s="5">
        <v>1</v>
      </c>
      <c r="I1291" s="5" t="s">
        <v>5</v>
      </c>
      <c r="J1291" s="5">
        <v>0</v>
      </c>
      <c r="K1291" s="4">
        <f t="shared" si="413"/>
        <v>44935</v>
      </c>
      <c r="L1291" s="5">
        <f t="shared" si="414"/>
        <v>1</v>
      </c>
      <c r="M1291" s="5">
        <f t="shared" si="415"/>
        <v>2023</v>
      </c>
      <c r="N1291" s="6">
        <v>1738</v>
      </c>
      <c r="O1291" s="6">
        <f>-N1291</f>
        <v>-1738</v>
      </c>
      <c r="P1291" s="6">
        <f t="shared" ref="P1291:P1312" si="418">SUM(N1291+O1291)</f>
        <v>0</v>
      </c>
      <c r="Q1291" s="7">
        <f t="shared" ref="Q1291:Q1312" si="419">SUM(Q1290+N1291)</f>
        <v>2392926.4500000011</v>
      </c>
      <c r="R1291" s="5" t="s">
        <v>5</v>
      </c>
      <c r="S1291" s="1" t="s">
        <v>1219</v>
      </c>
    </row>
    <row r="1292" spans="1:19" x14ac:dyDescent="0.35">
      <c r="A1292" s="4">
        <v>44935</v>
      </c>
      <c r="B1292" s="5">
        <f t="shared" si="416"/>
        <v>1</v>
      </c>
      <c r="C1292" s="5">
        <f t="shared" si="417"/>
        <v>2023</v>
      </c>
      <c r="D1292" s="5" t="s">
        <v>1182</v>
      </c>
      <c r="E1292" s="1" t="s">
        <v>673</v>
      </c>
      <c r="F1292" s="1" t="s">
        <v>674</v>
      </c>
      <c r="G1292" s="90" t="s">
        <v>922</v>
      </c>
      <c r="H1292" s="5">
        <v>4</v>
      </c>
      <c r="I1292" s="5" t="s">
        <v>5</v>
      </c>
      <c r="J1292" s="5">
        <v>0</v>
      </c>
      <c r="K1292" s="4">
        <f t="shared" si="413"/>
        <v>44935</v>
      </c>
      <c r="L1292" s="5">
        <f t="shared" si="414"/>
        <v>1</v>
      </c>
      <c r="M1292" s="5">
        <f t="shared" si="415"/>
        <v>2023</v>
      </c>
      <c r="N1292" s="6">
        <v>936</v>
      </c>
      <c r="O1292" s="6">
        <f>-N1292</f>
        <v>-936</v>
      </c>
      <c r="P1292" s="6">
        <f t="shared" si="418"/>
        <v>0</v>
      </c>
      <c r="Q1292" s="7">
        <f t="shared" si="419"/>
        <v>2393862.4500000011</v>
      </c>
      <c r="R1292" s="5" t="s">
        <v>5</v>
      </c>
      <c r="S1292" s="1" t="s">
        <v>1219</v>
      </c>
    </row>
    <row r="1293" spans="1:19" x14ac:dyDescent="0.35">
      <c r="A1293" s="4">
        <v>44935</v>
      </c>
      <c r="B1293" s="5">
        <f t="shared" si="416"/>
        <v>1</v>
      </c>
      <c r="C1293" s="5">
        <f t="shared" si="417"/>
        <v>2023</v>
      </c>
      <c r="D1293" s="5" t="s">
        <v>1182</v>
      </c>
      <c r="E1293" s="1" t="s">
        <v>673</v>
      </c>
      <c r="F1293" s="1" t="s">
        <v>674</v>
      </c>
      <c r="G1293" s="90" t="s">
        <v>1119</v>
      </c>
      <c r="H1293" s="5">
        <v>1</v>
      </c>
      <c r="I1293" s="5" t="s">
        <v>5</v>
      </c>
      <c r="J1293" s="5">
        <v>0</v>
      </c>
      <c r="K1293" s="4">
        <f t="shared" si="413"/>
        <v>44935</v>
      </c>
      <c r="L1293" s="5">
        <f t="shared" si="414"/>
        <v>1</v>
      </c>
      <c r="M1293" s="5">
        <f t="shared" si="415"/>
        <v>2023</v>
      </c>
      <c r="N1293" s="6">
        <v>62.5</v>
      </c>
      <c r="O1293" s="6">
        <f>-N1293</f>
        <v>-62.5</v>
      </c>
      <c r="P1293" s="6">
        <f t="shared" si="418"/>
        <v>0</v>
      </c>
      <c r="Q1293" s="7">
        <f t="shared" si="419"/>
        <v>2393924.9500000011</v>
      </c>
      <c r="R1293" s="5" t="s">
        <v>5</v>
      </c>
      <c r="S1293" s="1" t="s">
        <v>1219</v>
      </c>
    </row>
    <row r="1294" spans="1:19" x14ac:dyDescent="0.35">
      <c r="A1294" s="4">
        <v>44935</v>
      </c>
      <c r="B1294" s="5">
        <f t="shared" si="416"/>
        <v>1</v>
      </c>
      <c r="C1294" s="5">
        <f t="shared" si="417"/>
        <v>2023</v>
      </c>
      <c r="D1294" s="5" t="s">
        <v>1182</v>
      </c>
      <c r="E1294" s="1" t="s">
        <v>673</v>
      </c>
      <c r="F1294" s="1" t="s">
        <v>674</v>
      </c>
      <c r="G1294" s="90" t="s">
        <v>1178</v>
      </c>
      <c r="H1294" s="5">
        <v>1</v>
      </c>
      <c r="I1294" s="5" t="s">
        <v>5</v>
      </c>
      <c r="J1294" s="5">
        <v>0</v>
      </c>
      <c r="K1294" s="4">
        <f t="shared" si="413"/>
        <v>44935</v>
      </c>
      <c r="L1294" s="5">
        <f t="shared" si="414"/>
        <v>1</v>
      </c>
      <c r="M1294" s="5">
        <f t="shared" si="415"/>
        <v>2023</v>
      </c>
      <c r="N1294" s="6">
        <v>200</v>
      </c>
      <c r="O1294" s="6">
        <f>-N1294</f>
        <v>-200</v>
      </c>
      <c r="P1294" s="6">
        <f t="shared" si="418"/>
        <v>0</v>
      </c>
      <c r="Q1294" s="7">
        <f t="shared" si="419"/>
        <v>2394124.9500000011</v>
      </c>
      <c r="R1294" s="5" t="s">
        <v>5</v>
      </c>
      <c r="S1294" s="1" t="s">
        <v>1219</v>
      </c>
    </row>
    <row r="1295" spans="1:19" x14ac:dyDescent="0.35">
      <c r="A1295" s="4">
        <v>44935</v>
      </c>
      <c r="B1295" s="5">
        <f t="shared" si="416"/>
        <v>1</v>
      </c>
      <c r="C1295" s="5">
        <f t="shared" si="417"/>
        <v>2023</v>
      </c>
      <c r="D1295" s="5" t="s">
        <v>1183</v>
      </c>
      <c r="E1295" s="1" t="s">
        <v>415</v>
      </c>
      <c r="F1295" s="1" t="s">
        <v>416</v>
      </c>
      <c r="G1295" s="90" t="s">
        <v>1184</v>
      </c>
      <c r="H1295" s="5">
        <v>1</v>
      </c>
      <c r="I1295" s="5" t="s">
        <v>5</v>
      </c>
      <c r="J1295" s="5">
        <v>0</v>
      </c>
      <c r="K1295" s="4">
        <f t="shared" si="413"/>
        <v>44935</v>
      </c>
      <c r="L1295" s="5">
        <f t="shared" si="414"/>
        <v>1</v>
      </c>
      <c r="M1295" s="5">
        <f t="shared" si="415"/>
        <v>2023</v>
      </c>
      <c r="N1295" s="6">
        <v>800</v>
      </c>
      <c r="P1295" s="6">
        <f t="shared" si="418"/>
        <v>800</v>
      </c>
      <c r="Q1295" s="7">
        <f t="shared" si="419"/>
        <v>2394924.9500000011</v>
      </c>
      <c r="R1295" s="5" t="s">
        <v>5</v>
      </c>
    </row>
    <row r="1296" spans="1:19" x14ac:dyDescent="0.35">
      <c r="A1296" s="4">
        <v>44937</v>
      </c>
      <c r="B1296" s="5">
        <f t="shared" si="416"/>
        <v>1</v>
      </c>
      <c r="C1296" s="5">
        <f t="shared" si="417"/>
        <v>2023</v>
      </c>
      <c r="D1296" s="5" t="s">
        <v>1185</v>
      </c>
      <c r="E1296" s="1" t="s">
        <v>6</v>
      </c>
      <c r="F1296" s="1" t="s">
        <v>7</v>
      </c>
      <c r="G1296" s="11" t="s">
        <v>725</v>
      </c>
      <c r="H1296" s="5">
        <v>1</v>
      </c>
      <c r="I1296" s="5" t="s">
        <v>5</v>
      </c>
      <c r="J1296" s="5">
        <v>0</v>
      </c>
      <c r="K1296" s="4">
        <f t="shared" si="413"/>
        <v>44937</v>
      </c>
      <c r="L1296" s="5">
        <f t="shared" si="414"/>
        <v>1</v>
      </c>
      <c r="M1296" s="5">
        <f t="shared" si="415"/>
        <v>2023</v>
      </c>
      <c r="N1296" s="6">
        <v>1804</v>
      </c>
      <c r="O1296" s="6">
        <f>-N1296</f>
        <v>-1804</v>
      </c>
      <c r="P1296" s="6">
        <f t="shared" si="418"/>
        <v>0</v>
      </c>
      <c r="Q1296" s="7">
        <f t="shared" si="419"/>
        <v>2396728.9500000011</v>
      </c>
      <c r="R1296" s="5" t="s">
        <v>5</v>
      </c>
      <c r="S1296" s="1" t="s">
        <v>1230</v>
      </c>
    </row>
    <row r="1297" spans="1:19" x14ac:dyDescent="0.35">
      <c r="A1297" s="4">
        <v>44937</v>
      </c>
      <c r="B1297" s="5">
        <f t="shared" si="416"/>
        <v>1</v>
      </c>
      <c r="C1297" s="5">
        <f t="shared" si="417"/>
        <v>2023</v>
      </c>
      <c r="D1297" s="5" t="s">
        <v>1186</v>
      </c>
      <c r="E1297" s="1" t="s">
        <v>263</v>
      </c>
      <c r="F1297" s="1" t="s">
        <v>268</v>
      </c>
      <c r="G1297" s="90" t="s">
        <v>309</v>
      </c>
      <c r="H1297" s="89">
        <v>1</v>
      </c>
      <c r="I1297" s="5" t="s">
        <v>5</v>
      </c>
      <c r="J1297" s="5">
        <v>0</v>
      </c>
      <c r="K1297" s="4">
        <f t="shared" si="413"/>
        <v>44937</v>
      </c>
      <c r="L1297" s="5">
        <f t="shared" si="414"/>
        <v>1</v>
      </c>
      <c r="M1297" s="5">
        <f t="shared" si="415"/>
        <v>2023</v>
      </c>
      <c r="N1297" s="6">
        <v>1738</v>
      </c>
      <c r="O1297" s="6">
        <f t="shared" ref="O1297:O1300" si="420">-N1297</f>
        <v>-1738</v>
      </c>
      <c r="P1297" s="6">
        <f t="shared" si="418"/>
        <v>0</v>
      </c>
      <c r="Q1297" s="7">
        <f t="shared" si="419"/>
        <v>2398466.9500000011</v>
      </c>
      <c r="R1297" s="5" t="s">
        <v>5</v>
      </c>
      <c r="S1297" s="1" t="s">
        <v>1228</v>
      </c>
    </row>
    <row r="1298" spans="1:19" x14ac:dyDescent="0.35">
      <c r="A1298" s="4">
        <v>44937</v>
      </c>
      <c r="B1298" s="5">
        <f t="shared" si="416"/>
        <v>1</v>
      </c>
      <c r="C1298" s="5">
        <f t="shared" si="417"/>
        <v>2023</v>
      </c>
      <c r="D1298" s="5" t="s">
        <v>1186</v>
      </c>
      <c r="E1298" s="1" t="s">
        <v>263</v>
      </c>
      <c r="F1298" s="1" t="s">
        <v>268</v>
      </c>
      <c r="G1298" s="91" t="s">
        <v>1149</v>
      </c>
      <c r="H1298" s="89">
        <v>1</v>
      </c>
      <c r="I1298" s="5" t="s">
        <v>5</v>
      </c>
      <c r="J1298" s="5">
        <v>0</v>
      </c>
      <c r="K1298" s="4">
        <f t="shared" si="413"/>
        <v>44937</v>
      </c>
      <c r="L1298" s="5">
        <f t="shared" si="414"/>
        <v>1</v>
      </c>
      <c r="M1298" s="5">
        <f t="shared" si="415"/>
        <v>2023</v>
      </c>
      <c r="N1298" s="6">
        <v>237</v>
      </c>
      <c r="O1298" s="6">
        <f t="shared" si="420"/>
        <v>-237</v>
      </c>
      <c r="P1298" s="6">
        <f t="shared" si="418"/>
        <v>0</v>
      </c>
      <c r="Q1298" s="7">
        <f t="shared" si="419"/>
        <v>2398703.9500000011</v>
      </c>
      <c r="R1298" s="5" t="s">
        <v>5</v>
      </c>
      <c r="S1298" s="1" t="s">
        <v>1228</v>
      </c>
    </row>
    <row r="1299" spans="1:19" x14ac:dyDescent="0.35">
      <c r="A1299" s="4">
        <v>44937</v>
      </c>
      <c r="B1299" s="5">
        <f t="shared" si="416"/>
        <v>1</v>
      </c>
      <c r="C1299" s="5">
        <f t="shared" si="417"/>
        <v>2023</v>
      </c>
      <c r="D1299" s="5" t="s">
        <v>1186</v>
      </c>
      <c r="E1299" s="1" t="s">
        <v>263</v>
      </c>
      <c r="F1299" s="1" t="s">
        <v>268</v>
      </c>
      <c r="G1299" s="91" t="s">
        <v>675</v>
      </c>
      <c r="H1299" s="89">
        <v>1</v>
      </c>
      <c r="I1299" s="5" t="s">
        <v>5</v>
      </c>
      <c r="J1299" s="5">
        <v>0</v>
      </c>
      <c r="K1299" s="4">
        <f t="shared" si="413"/>
        <v>44937</v>
      </c>
      <c r="L1299" s="5">
        <f t="shared" si="414"/>
        <v>1</v>
      </c>
      <c r="M1299" s="5">
        <f t="shared" si="415"/>
        <v>2023</v>
      </c>
      <c r="N1299" s="6">
        <v>95</v>
      </c>
      <c r="O1299" s="6">
        <f t="shared" si="420"/>
        <v>-95</v>
      </c>
      <c r="P1299" s="6">
        <f t="shared" si="418"/>
        <v>0</v>
      </c>
      <c r="Q1299" s="7">
        <f t="shared" si="419"/>
        <v>2398798.9500000011</v>
      </c>
      <c r="R1299" s="5" t="s">
        <v>5</v>
      </c>
      <c r="S1299" s="1" t="s">
        <v>1228</v>
      </c>
    </row>
    <row r="1300" spans="1:19" x14ac:dyDescent="0.35">
      <c r="A1300" s="4">
        <v>44937</v>
      </c>
      <c r="B1300" s="5">
        <f t="shared" si="416"/>
        <v>1</v>
      </c>
      <c r="C1300" s="5">
        <f t="shared" si="417"/>
        <v>2023</v>
      </c>
      <c r="D1300" s="5" t="s">
        <v>1186</v>
      </c>
      <c r="E1300" s="1" t="s">
        <v>263</v>
      </c>
      <c r="F1300" s="1" t="s">
        <v>268</v>
      </c>
      <c r="G1300" s="91" t="s">
        <v>1119</v>
      </c>
      <c r="H1300" s="89">
        <v>1</v>
      </c>
      <c r="I1300" s="5" t="s">
        <v>5</v>
      </c>
      <c r="J1300" s="5">
        <v>0</v>
      </c>
      <c r="K1300" s="4">
        <f t="shared" si="413"/>
        <v>44937</v>
      </c>
      <c r="L1300" s="5">
        <f t="shared" si="414"/>
        <v>1</v>
      </c>
      <c r="M1300" s="5">
        <f t="shared" si="415"/>
        <v>2023</v>
      </c>
      <c r="N1300" s="6">
        <v>62.5</v>
      </c>
      <c r="O1300" s="6">
        <f t="shared" si="420"/>
        <v>-62.5</v>
      </c>
      <c r="P1300" s="6">
        <f t="shared" si="418"/>
        <v>0</v>
      </c>
      <c r="Q1300" s="7">
        <f t="shared" si="419"/>
        <v>2398861.4500000011</v>
      </c>
      <c r="R1300" s="5" t="s">
        <v>5</v>
      </c>
      <c r="S1300" s="1" t="s">
        <v>1228</v>
      </c>
    </row>
    <row r="1301" spans="1:19" x14ac:dyDescent="0.35">
      <c r="A1301" s="4">
        <v>44937</v>
      </c>
      <c r="B1301" s="5">
        <f t="shared" si="416"/>
        <v>1</v>
      </c>
      <c r="C1301" s="5">
        <f t="shared" si="417"/>
        <v>2023</v>
      </c>
      <c r="D1301" s="5" t="s">
        <v>1188</v>
      </c>
      <c r="E1301" s="1" t="s">
        <v>673</v>
      </c>
      <c r="F1301" s="1" t="s">
        <v>674</v>
      </c>
      <c r="G1301" s="90" t="s">
        <v>1187</v>
      </c>
      <c r="H1301" s="5">
        <v>1</v>
      </c>
      <c r="I1301" s="5" t="s">
        <v>5</v>
      </c>
      <c r="J1301" s="5">
        <v>0</v>
      </c>
      <c r="K1301" s="4">
        <f t="shared" si="413"/>
        <v>44937</v>
      </c>
      <c r="L1301" s="5">
        <f t="shared" si="414"/>
        <v>1</v>
      </c>
      <c r="M1301" s="5">
        <f t="shared" si="415"/>
        <v>2023</v>
      </c>
      <c r="N1301" s="6">
        <v>1738</v>
      </c>
      <c r="O1301" s="6">
        <f>-N1301</f>
        <v>-1738</v>
      </c>
      <c r="P1301" s="6">
        <f t="shared" si="418"/>
        <v>0</v>
      </c>
      <c r="Q1301" s="7">
        <f t="shared" si="419"/>
        <v>2400599.4500000011</v>
      </c>
      <c r="R1301" s="5" t="s">
        <v>5</v>
      </c>
      <c r="S1301" s="1" t="s">
        <v>1220</v>
      </c>
    </row>
    <row r="1302" spans="1:19" x14ac:dyDescent="0.35">
      <c r="A1302" s="4">
        <v>44937</v>
      </c>
      <c r="B1302" s="5">
        <f t="shared" si="416"/>
        <v>1</v>
      </c>
      <c r="C1302" s="5">
        <f t="shared" si="417"/>
        <v>2023</v>
      </c>
      <c r="D1302" s="5" t="s">
        <v>1188</v>
      </c>
      <c r="E1302" s="1" t="s">
        <v>673</v>
      </c>
      <c r="F1302" s="1" t="s">
        <v>674</v>
      </c>
      <c r="G1302" s="90" t="s">
        <v>922</v>
      </c>
      <c r="H1302" s="5">
        <v>3</v>
      </c>
      <c r="I1302" s="5" t="s">
        <v>5</v>
      </c>
      <c r="J1302" s="5">
        <v>0</v>
      </c>
      <c r="K1302" s="4">
        <f t="shared" si="413"/>
        <v>44937</v>
      </c>
      <c r="L1302" s="5">
        <f t="shared" si="414"/>
        <v>1</v>
      </c>
      <c r="M1302" s="5">
        <f t="shared" si="415"/>
        <v>2023</v>
      </c>
      <c r="N1302" s="6">
        <v>702</v>
      </c>
      <c r="O1302" s="6">
        <f>-N1302</f>
        <v>-702</v>
      </c>
      <c r="P1302" s="6">
        <f t="shared" si="418"/>
        <v>0</v>
      </c>
      <c r="Q1302" s="7">
        <f t="shared" si="419"/>
        <v>2401301.4500000011</v>
      </c>
      <c r="R1302" s="5" t="s">
        <v>5</v>
      </c>
      <c r="S1302" s="1" t="s">
        <v>1220</v>
      </c>
    </row>
    <row r="1303" spans="1:19" x14ac:dyDescent="0.35">
      <c r="A1303" s="4">
        <v>44938</v>
      </c>
      <c r="B1303" s="5">
        <f t="shared" si="416"/>
        <v>1</v>
      </c>
      <c r="C1303" s="5">
        <f t="shared" si="417"/>
        <v>2023</v>
      </c>
      <c r="D1303" s="5" t="s">
        <v>1189</v>
      </c>
      <c r="E1303" s="1" t="s">
        <v>63</v>
      </c>
      <c r="F1303" s="1" t="s">
        <v>64</v>
      </c>
      <c r="G1303" s="90" t="s">
        <v>1187</v>
      </c>
      <c r="H1303" s="5">
        <v>6</v>
      </c>
      <c r="I1303" s="5" t="s">
        <v>50</v>
      </c>
      <c r="J1303" s="5">
        <v>120</v>
      </c>
      <c r="K1303" s="4">
        <f t="shared" si="413"/>
        <v>45058</v>
      </c>
      <c r="L1303" s="5">
        <f t="shared" si="414"/>
        <v>5</v>
      </c>
      <c r="M1303" s="5">
        <f t="shared" si="415"/>
        <v>2023</v>
      </c>
      <c r="N1303" s="6">
        <v>9768</v>
      </c>
      <c r="O1303" s="92">
        <v>-179.4</v>
      </c>
      <c r="P1303" s="6">
        <f t="shared" si="418"/>
        <v>9588.6</v>
      </c>
      <c r="Q1303" s="7">
        <f t="shared" si="419"/>
        <v>2411069.4500000011</v>
      </c>
      <c r="R1303" s="5" t="s">
        <v>5</v>
      </c>
    </row>
    <row r="1304" spans="1:19" x14ac:dyDescent="0.35">
      <c r="A1304" s="4">
        <v>44938</v>
      </c>
      <c r="B1304" s="5">
        <f t="shared" si="416"/>
        <v>1</v>
      </c>
      <c r="C1304" s="5">
        <f t="shared" si="417"/>
        <v>2023</v>
      </c>
      <c r="D1304" s="5" t="s">
        <v>1189</v>
      </c>
      <c r="E1304" s="1" t="s">
        <v>63</v>
      </c>
      <c r="F1304" s="1" t="s">
        <v>64</v>
      </c>
      <c r="G1304" s="90" t="s">
        <v>922</v>
      </c>
      <c r="H1304" s="5">
        <v>10</v>
      </c>
      <c r="I1304" s="5" t="s">
        <v>50</v>
      </c>
      <c r="J1304" s="5">
        <v>120</v>
      </c>
      <c r="K1304" s="4">
        <f t="shared" si="413"/>
        <v>45058</v>
      </c>
      <c r="L1304" s="5">
        <f t="shared" si="414"/>
        <v>5</v>
      </c>
      <c r="M1304" s="5">
        <f t="shared" si="415"/>
        <v>2023</v>
      </c>
      <c r="N1304" s="6">
        <v>2070</v>
      </c>
      <c r="P1304" s="6">
        <f t="shared" si="418"/>
        <v>2070</v>
      </c>
      <c r="Q1304" s="7">
        <f t="shared" si="419"/>
        <v>2413139.4500000011</v>
      </c>
      <c r="R1304" s="5" t="s">
        <v>5</v>
      </c>
    </row>
    <row r="1305" spans="1:19" x14ac:dyDescent="0.35">
      <c r="A1305" s="4">
        <v>44938</v>
      </c>
      <c r="B1305" s="5">
        <f t="shared" si="416"/>
        <v>1</v>
      </c>
      <c r="C1305" s="5">
        <f t="shared" si="417"/>
        <v>2023</v>
      </c>
      <c r="D1305" s="5" t="s">
        <v>1189</v>
      </c>
      <c r="E1305" s="1" t="s">
        <v>63</v>
      </c>
      <c r="F1305" s="1" t="s">
        <v>64</v>
      </c>
      <c r="G1305" s="90" t="s">
        <v>800</v>
      </c>
      <c r="H1305" s="5">
        <v>10</v>
      </c>
      <c r="I1305" s="5" t="s">
        <v>50</v>
      </c>
      <c r="J1305" s="5">
        <v>120</v>
      </c>
      <c r="K1305" s="4">
        <f t="shared" si="413"/>
        <v>45058</v>
      </c>
      <c r="L1305" s="5">
        <f t="shared" si="414"/>
        <v>5</v>
      </c>
      <c r="M1305" s="5">
        <f t="shared" si="415"/>
        <v>2023</v>
      </c>
      <c r="N1305" s="6">
        <v>575</v>
      </c>
      <c r="P1305" s="6">
        <f t="shared" si="418"/>
        <v>575</v>
      </c>
      <c r="Q1305" s="7">
        <f t="shared" si="419"/>
        <v>2413714.4500000011</v>
      </c>
      <c r="R1305" s="5" t="s">
        <v>5</v>
      </c>
    </row>
    <row r="1306" spans="1:19" x14ac:dyDescent="0.35">
      <c r="A1306" s="4">
        <v>44938</v>
      </c>
      <c r="B1306" s="5">
        <f t="shared" si="416"/>
        <v>1</v>
      </c>
      <c r="C1306" s="5">
        <f t="shared" si="417"/>
        <v>2023</v>
      </c>
      <c r="D1306" s="5" t="s">
        <v>1189</v>
      </c>
      <c r="E1306" s="1" t="s">
        <v>63</v>
      </c>
      <c r="F1306" s="1" t="s">
        <v>64</v>
      </c>
      <c r="G1306" s="90" t="s">
        <v>46</v>
      </c>
      <c r="H1306" s="5">
        <v>8</v>
      </c>
      <c r="I1306" s="5" t="s">
        <v>50</v>
      </c>
      <c r="J1306" s="5">
        <v>120</v>
      </c>
      <c r="K1306" s="4">
        <f t="shared" si="413"/>
        <v>45058</v>
      </c>
      <c r="L1306" s="5">
        <f t="shared" si="414"/>
        <v>5</v>
      </c>
      <c r="M1306" s="5">
        <f t="shared" si="415"/>
        <v>2023</v>
      </c>
      <c r="N1306" s="6">
        <v>840</v>
      </c>
      <c r="P1306" s="6">
        <f t="shared" si="418"/>
        <v>840</v>
      </c>
      <c r="Q1306" s="7">
        <f t="shared" si="419"/>
        <v>2414554.4500000011</v>
      </c>
      <c r="R1306" s="5" t="s">
        <v>5</v>
      </c>
    </row>
    <row r="1307" spans="1:19" x14ac:dyDescent="0.35">
      <c r="A1307" s="4">
        <v>44938</v>
      </c>
      <c r="B1307" s="5">
        <f t="shared" si="416"/>
        <v>1</v>
      </c>
      <c r="C1307" s="5">
        <f t="shared" si="417"/>
        <v>2023</v>
      </c>
      <c r="D1307" s="5" t="s">
        <v>1189</v>
      </c>
      <c r="E1307" s="1" t="s">
        <v>63</v>
      </c>
      <c r="F1307" s="1" t="s">
        <v>64</v>
      </c>
      <c r="G1307" s="90" t="s">
        <v>1102</v>
      </c>
      <c r="H1307" s="5">
        <v>4</v>
      </c>
      <c r="I1307" s="5" t="s">
        <v>50</v>
      </c>
      <c r="J1307" s="5">
        <v>120</v>
      </c>
      <c r="K1307" s="4">
        <f t="shared" si="413"/>
        <v>45058</v>
      </c>
      <c r="L1307" s="5">
        <f t="shared" si="414"/>
        <v>5</v>
      </c>
      <c r="M1307" s="5">
        <f t="shared" si="415"/>
        <v>2023</v>
      </c>
      <c r="N1307" s="6">
        <v>200</v>
      </c>
      <c r="P1307" s="6">
        <f t="shared" si="418"/>
        <v>200</v>
      </c>
      <c r="Q1307" s="7">
        <f t="shared" si="419"/>
        <v>2414754.4500000011</v>
      </c>
      <c r="R1307" s="5" t="s">
        <v>5</v>
      </c>
    </row>
    <row r="1308" spans="1:19" x14ac:dyDescent="0.35">
      <c r="A1308" s="4">
        <v>44938</v>
      </c>
      <c r="B1308" s="5">
        <f t="shared" si="416"/>
        <v>1</v>
      </c>
      <c r="C1308" s="5">
        <f t="shared" si="417"/>
        <v>2023</v>
      </c>
      <c r="D1308" s="5" t="s">
        <v>1189</v>
      </c>
      <c r="E1308" s="1" t="s">
        <v>63</v>
      </c>
      <c r="F1308" s="1" t="s">
        <v>64</v>
      </c>
      <c r="G1308" s="90" t="s">
        <v>623</v>
      </c>
      <c r="H1308" s="5">
        <v>1</v>
      </c>
      <c r="I1308" s="5" t="s">
        <v>50</v>
      </c>
      <c r="J1308" s="5">
        <v>120</v>
      </c>
      <c r="K1308" s="4">
        <f t="shared" si="413"/>
        <v>45058</v>
      </c>
      <c r="L1308" s="5">
        <f t="shared" si="414"/>
        <v>5</v>
      </c>
      <c r="M1308" s="5">
        <f t="shared" si="415"/>
        <v>2023</v>
      </c>
      <c r="N1308" s="6">
        <v>395</v>
      </c>
      <c r="P1308" s="6">
        <f t="shared" si="418"/>
        <v>395</v>
      </c>
      <c r="Q1308" s="7">
        <f t="shared" si="419"/>
        <v>2415149.4500000011</v>
      </c>
      <c r="R1308" s="5" t="s">
        <v>5</v>
      </c>
    </row>
    <row r="1309" spans="1:19" x14ac:dyDescent="0.35">
      <c r="A1309" s="4">
        <v>44938</v>
      </c>
      <c r="B1309" s="5">
        <f t="shared" si="416"/>
        <v>1</v>
      </c>
      <c r="C1309" s="5">
        <f t="shared" si="417"/>
        <v>2023</v>
      </c>
      <c r="D1309" s="5" t="s">
        <v>1189</v>
      </c>
      <c r="E1309" s="1" t="s">
        <v>63</v>
      </c>
      <c r="F1309" s="1" t="s">
        <v>64</v>
      </c>
      <c r="G1309" s="90" t="s">
        <v>953</v>
      </c>
      <c r="H1309" s="5">
        <v>1</v>
      </c>
      <c r="I1309" s="5" t="s">
        <v>50</v>
      </c>
      <c r="J1309" s="5">
        <v>120</v>
      </c>
      <c r="K1309" s="4">
        <f t="shared" si="413"/>
        <v>45058</v>
      </c>
      <c r="L1309" s="5">
        <f t="shared" si="414"/>
        <v>5</v>
      </c>
      <c r="M1309" s="5">
        <f t="shared" si="415"/>
        <v>2023</v>
      </c>
      <c r="N1309" s="6">
        <v>420</v>
      </c>
      <c r="P1309" s="6">
        <f t="shared" si="418"/>
        <v>420</v>
      </c>
      <c r="Q1309" s="7">
        <f t="shared" si="419"/>
        <v>2415569.4500000011</v>
      </c>
      <c r="R1309" s="5" t="s">
        <v>5</v>
      </c>
    </row>
    <row r="1310" spans="1:19" x14ac:dyDescent="0.35">
      <c r="A1310" s="4">
        <v>44938</v>
      </c>
      <c r="B1310" s="5">
        <f t="shared" si="416"/>
        <v>1</v>
      </c>
      <c r="C1310" s="5">
        <f t="shared" si="417"/>
        <v>2023</v>
      </c>
      <c r="D1310" s="5" t="s">
        <v>1190</v>
      </c>
      <c r="E1310" s="1" t="s">
        <v>415</v>
      </c>
      <c r="F1310" s="1" t="s">
        <v>416</v>
      </c>
      <c r="G1310" s="90" t="s">
        <v>1187</v>
      </c>
      <c r="H1310" s="5">
        <v>5</v>
      </c>
      <c r="I1310" s="5" t="s">
        <v>5</v>
      </c>
      <c r="J1310" s="5">
        <v>0</v>
      </c>
      <c r="K1310" s="4">
        <f t="shared" si="413"/>
        <v>44938</v>
      </c>
      <c r="L1310" s="5">
        <f t="shared" si="414"/>
        <v>1</v>
      </c>
      <c r="M1310" s="5">
        <f t="shared" si="415"/>
        <v>2023</v>
      </c>
      <c r="N1310" s="6">
        <v>8690</v>
      </c>
      <c r="P1310" s="6">
        <f t="shared" si="418"/>
        <v>8690</v>
      </c>
      <c r="Q1310" s="7">
        <f t="shared" si="419"/>
        <v>2424259.4500000011</v>
      </c>
      <c r="R1310" s="5" t="s">
        <v>5</v>
      </c>
    </row>
    <row r="1311" spans="1:19" x14ac:dyDescent="0.35">
      <c r="A1311" s="4">
        <v>44938</v>
      </c>
      <c r="B1311" s="5">
        <f t="shared" si="416"/>
        <v>1</v>
      </c>
      <c r="C1311" s="5">
        <f t="shared" si="417"/>
        <v>2023</v>
      </c>
      <c r="D1311" s="5" t="s">
        <v>1190</v>
      </c>
      <c r="E1311" s="1" t="s">
        <v>415</v>
      </c>
      <c r="F1311" s="1" t="s">
        <v>416</v>
      </c>
      <c r="G1311" s="90" t="s">
        <v>922</v>
      </c>
      <c r="H1311" s="5">
        <v>15</v>
      </c>
      <c r="I1311" s="5" t="s">
        <v>5</v>
      </c>
      <c r="J1311" s="5">
        <v>0</v>
      </c>
      <c r="K1311" s="4">
        <f t="shared" si="413"/>
        <v>44938</v>
      </c>
      <c r="L1311" s="5">
        <f t="shared" si="414"/>
        <v>1</v>
      </c>
      <c r="M1311" s="5">
        <f t="shared" si="415"/>
        <v>2023</v>
      </c>
      <c r="N1311" s="6">
        <v>3510</v>
      </c>
      <c r="P1311" s="6">
        <f t="shared" si="418"/>
        <v>3510</v>
      </c>
      <c r="Q1311" s="7">
        <f t="shared" si="419"/>
        <v>2427769.4500000011</v>
      </c>
      <c r="R1311" s="5" t="s">
        <v>5</v>
      </c>
    </row>
    <row r="1312" spans="1:19" x14ac:dyDescent="0.35">
      <c r="A1312" s="4">
        <v>44938</v>
      </c>
      <c r="B1312" s="5">
        <f t="shared" si="416"/>
        <v>1</v>
      </c>
      <c r="C1312" s="5">
        <f t="shared" si="417"/>
        <v>2023</v>
      </c>
      <c r="D1312" s="5" t="s">
        <v>1190</v>
      </c>
      <c r="E1312" s="1" t="s">
        <v>415</v>
      </c>
      <c r="F1312" s="1" t="s">
        <v>416</v>
      </c>
      <c r="G1312" s="90" t="s">
        <v>1177</v>
      </c>
      <c r="H1312" s="5">
        <v>6</v>
      </c>
      <c r="I1312" s="5" t="s">
        <v>5</v>
      </c>
      <c r="J1312" s="5">
        <v>0</v>
      </c>
      <c r="K1312" s="4">
        <f t="shared" si="413"/>
        <v>44938</v>
      </c>
      <c r="L1312" s="5">
        <f t="shared" si="414"/>
        <v>1</v>
      </c>
      <c r="M1312" s="5">
        <f t="shared" si="415"/>
        <v>2023</v>
      </c>
      <c r="N1312" s="6">
        <v>1638</v>
      </c>
      <c r="P1312" s="6">
        <f t="shared" si="418"/>
        <v>1638</v>
      </c>
      <c r="Q1312" s="7">
        <f t="shared" si="419"/>
        <v>2429407.4500000011</v>
      </c>
      <c r="R1312" s="5" t="s">
        <v>5</v>
      </c>
    </row>
    <row r="1313" spans="1:19" x14ac:dyDescent="0.35">
      <c r="A1313" s="4">
        <v>44938</v>
      </c>
      <c r="B1313" s="5">
        <f t="shared" ref="B1313:B1319" si="421">MONTH(A1313)</f>
        <v>1</v>
      </c>
      <c r="C1313" s="5">
        <f t="shared" ref="C1313:C1319" si="422">YEAR(A1313)</f>
        <v>2023</v>
      </c>
      <c r="D1313" s="5" t="s">
        <v>1190</v>
      </c>
      <c r="E1313" s="1" t="s">
        <v>415</v>
      </c>
      <c r="F1313" s="1" t="s">
        <v>416</v>
      </c>
      <c r="G1313" s="90" t="s">
        <v>1082</v>
      </c>
      <c r="H1313" s="5">
        <v>1</v>
      </c>
      <c r="I1313" s="5" t="s">
        <v>5</v>
      </c>
      <c r="J1313" s="5">
        <v>0</v>
      </c>
      <c r="K1313" s="4">
        <f t="shared" si="413"/>
        <v>44938</v>
      </c>
      <c r="L1313" s="5">
        <f t="shared" si="414"/>
        <v>1</v>
      </c>
      <c r="M1313" s="5">
        <f t="shared" si="415"/>
        <v>2023</v>
      </c>
      <c r="N1313" s="6">
        <v>1000</v>
      </c>
      <c r="P1313" s="6">
        <f t="shared" ref="P1313:P1326" si="423">SUM(N1313+O1313)</f>
        <v>1000</v>
      </c>
      <c r="Q1313" s="7">
        <f t="shared" ref="Q1313:Q1318" si="424">SUM(Q1312+N1313)</f>
        <v>2430407.4500000011</v>
      </c>
      <c r="R1313" s="5" t="s">
        <v>5</v>
      </c>
    </row>
    <row r="1314" spans="1:19" x14ac:dyDescent="0.35">
      <c r="A1314" s="4">
        <v>44938</v>
      </c>
      <c r="B1314" s="5">
        <f t="shared" si="421"/>
        <v>1</v>
      </c>
      <c r="C1314" s="5">
        <f t="shared" si="422"/>
        <v>2023</v>
      </c>
      <c r="D1314" s="5" t="s">
        <v>1190</v>
      </c>
      <c r="E1314" s="1" t="s">
        <v>415</v>
      </c>
      <c r="F1314" s="1" t="s">
        <v>416</v>
      </c>
      <c r="G1314" s="90" t="s">
        <v>1119</v>
      </c>
      <c r="H1314" s="5">
        <v>5</v>
      </c>
      <c r="I1314" s="5" t="s">
        <v>5</v>
      </c>
      <c r="J1314" s="5">
        <v>0</v>
      </c>
      <c r="K1314" s="4">
        <f t="shared" si="413"/>
        <v>44938</v>
      </c>
      <c r="L1314" s="5">
        <f t="shared" si="414"/>
        <v>1</v>
      </c>
      <c r="M1314" s="5">
        <f t="shared" si="415"/>
        <v>2023</v>
      </c>
      <c r="N1314" s="6">
        <v>312.5</v>
      </c>
      <c r="P1314" s="6">
        <f t="shared" si="423"/>
        <v>312.5</v>
      </c>
      <c r="Q1314" s="7">
        <f t="shared" si="424"/>
        <v>2430719.9500000011</v>
      </c>
      <c r="R1314" s="5" t="s">
        <v>5</v>
      </c>
    </row>
    <row r="1315" spans="1:19" x14ac:dyDescent="0.35">
      <c r="A1315" s="4">
        <v>44938</v>
      </c>
      <c r="B1315" s="5">
        <f t="shared" si="421"/>
        <v>1</v>
      </c>
      <c r="C1315" s="5">
        <f t="shared" si="422"/>
        <v>2023</v>
      </c>
      <c r="D1315" s="5" t="s">
        <v>1190</v>
      </c>
      <c r="E1315" s="1" t="s">
        <v>415</v>
      </c>
      <c r="F1315" s="1" t="s">
        <v>416</v>
      </c>
      <c r="G1315" s="90" t="s">
        <v>46</v>
      </c>
      <c r="H1315" s="5">
        <v>4</v>
      </c>
      <c r="I1315" s="5" t="s">
        <v>5</v>
      </c>
      <c r="J1315" s="5">
        <v>0</v>
      </c>
      <c r="K1315" s="4">
        <f t="shared" si="413"/>
        <v>44938</v>
      </c>
      <c r="L1315" s="5">
        <f t="shared" si="414"/>
        <v>1</v>
      </c>
      <c r="M1315" s="5">
        <f t="shared" si="415"/>
        <v>2023</v>
      </c>
      <c r="N1315" s="6">
        <v>420</v>
      </c>
      <c r="P1315" s="6">
        <f t="shared" si="423"/>
        <v>420</v>
      </c>
      <c r="Q1315" s="7">
        <f t="shared" si="424"/>
        <v>2431139.9500000011</v>
      </c>
      <c r="R1315" s="5" t="s">
        <v>5</v>
      </c>
    </row>
    <row r="1316" spans="1:19" x14ac:dyDescent="0.35">
      <c r="A1316" s="4">
        <v>44938</v>
      </c>
      <c r="B1316" s="5">
        <f t="shared" si="421"/>
        <v>1</v>
      </c>
      <c r="C1316" s="5">
        <f t="shared" si="422"/>
        <v>2023</v>
      </c>
      <c r="D1316" s="5" t="s">
        <v>1191</v>
      </c>
      <c r="E1316" s="1" t="s">
        <v>645</v>
      </c>
      <c r="F1316" s="1" t="s">
        <v>646</v>
      </c>
      <c r="G1316" s="105" t="s">
        <v>780</v>
      </c>
      <c r="H1316" s="5">
        <v>1</v>
      </c>
      <c r="I1316" s="5" t="s">
        <v>5</v>
      </c>
      <c r="J1316" s="5">
        <v>0</v>
      </c>
      <c r="K1316" s="4">
        <f t="shared" si="413"/>
        <v>44938</v>
      </c>
      <c r="L1316" s="5">
        <f t="shared" si="414"/>
        <v>1</v>
      </c>
      <c r="M1316" s="5">
        <f t="shared" si="415"/>
        <v>2023</v>
      </c>
      <c r="N1316" s="6">
        <v>256</v>
      </c>
      <c r="O1316" s="6">
        <f t="shared" ref="O1316" si="425">-N1316</f>
        <v>-256</v>
      </c>
      <c r="P1316" s="6">
        <f t="shared" si="423"/>
        <v>0</v>
      </c>
      <c r="Q1316" s="7">
        <f t="shared" si="424"/>
        <v>2431395.9500000011</v>
      </c>
      <c r="R1316" s="5" t="s">
        <v>5</v>
      </c>
      <c r="S1316" s="1" t="s">
        <v>1310</v>
      </c>
    </row>
    <row r="1317" spans="1:19" x14ac:dyDescent="0.35">
      <c r="A1317" s="4">
        <v>44939</v>
      </c>
      <c r="B1317" s="5">
        <f t="shared" si="421"/>
        <v>1</v>
      </c>
      <c r="C1317" s="5">
        <f t="shared" si="422"/>
        <v>2023</v>
      </c>
      <c r="D1317" s="5" t="s">
        <v>1192</v>
      </c>
      <c r="E1317" s="1" t="s">
        <v>673</v>
      </c>
      <c r="F1317" s="1" t="s">
        <v>674</v>
      </c>
      <c r="G1317" s="90" t="s">
        <v>1187</v>
      </c>
      <c r="H1317" s="5">
        <v>1</v>
      </c>
      <c r="I1317" s="5" t="s">
        <v>5</v>
      </c>
      <c r="J1317" s="5">
        <v>0</v>
      </c>
      <c r="K1317" s="4">
        <f t="shared" si="413"/>
        <v>44939</v>
      </c>
      <c r="L1317" s="5">
        <f t="shared" si="414"/>
        <v>1</v>
      </c>
      <c r="M1317" s="5">
        <f t="shared" si="415"/>
        <v>2023</v>
      </c>
      <c r="N1317" s="6">
        <v>1738</v>
      </c>
      <c r="O1317" s="6">
        <f>-N1317</f>
        <v>-1738</v>
      </c>
      <c r="P1317" s="6">
        <f t="shared" si="423"/>
        <v>0</v>
      </c>
      <c r="Q1317" s="7">
        <f t="shared" si="424"/>
        <v>2433133.9500000011</v>
      </c>
      <c r="R1317" s="5" t="s">
        <v>5</v>
      </c>
      <c r="S1317" s="1" t="s">
        <v>1221</v>
      </c>
    </row>
    <row r="1318" spans="1:19" x14ac:dyDescent="0.35">
      <c r="A1318" s="4">
        <v>44939</v>
      </c>
      <c r="B1318" s="5">
        <f t="shared" si="421"/>
        <v>1</v>
      </c>
      <c r="C1318" s="5">
        <f t="shared" si="422"/>
        <v>2023</v>
      </c>
      <c r="D1318" s="5" t="s">
        <v>1192</v>
      </c>
      <c r="E1318" s="1" t="s">
        <v>673</v>
      </c>
      <c r="F1318" s="1" t="s">
        <v>674</v>
      </c>
      <c r="G1318" s="90" t="s">
        <v>1119</v>
      </c>
      <c r="H1318" s="5">
        <v>1</v>
      </c>
      <c r="I1318" s="5" t="s">
        <v>5</v>
      </c>
      <c r="J1318" s="5">
        <v>0</v>
      </c>
      <c r="K1318" s="4">
        <f t="shared" si="413"/>
        <v>44939</v>
      </c>
      <c r="L1318" s="5">
        <f t="shared" si="414"/>
        <v>1</v>
      </c>
      <c r="M1318" s="5">
        <f t="shared" si="415"/>
        <v>2023</v>
      </c>
      <c r="N1318" s="6">
        <v>62.5</v>
      </c>
      <c r="O1318" s="6">
        <f>-N1318</f>
        <v>-62.5</v>
      </c>
      <c r="P1318" s="6">
        <f t="shared" si="423"/>
        <v>0</v>
      </c>
      <c r="Q1318" s="7">
        <f t="shared" si="424"/>
        <v>2433196.4500000011</v>
      </c>
      <c r="R1318" s="5" t="s">
        <v>5</v>
      </c>
      <c r="S1318" s="1" t="s">
        <v>1221</v>
      </c>
    </row>
    <row r="1319" spans="1:19" x14ac:dyDescent="0.35">
      <c r="A1319" s="4">
        <v>44940</v>
      </c>
      <c r="B1319" s="5">
        <f t="shared" si="421"/>
        <v>1</v>
      </c>
      <c r="C1319" s="5">
        <f t="shared" si="422"/>
        <v>2023</v>
      </c>
      <c r="D1319" s="5" t="s">
        <v>1197</v>
      </c>
      <c r="E1319" s="1" t="s">
        <v>938</v>
      </c>
      <c r="F1319" s="1" t="s">
        <v>967</v>
      </c>
      <c r="G1319" s="90" t="s">
        <v>66</v>
      </c>
      <c r="H1319" s="5">
        <v>4</v>
      </c>
      <c r="I1319" s="5" t="s">
        <v>5</v>
      </c>
      <c r="J1319" s="5">
        <v>0</v>
      </c>
      <c r="K1319" s="4">
        <f t="shared" si="413"/>
        <v>44940</v>
      </c>
      <c r="L1319" s="5">
        <f t="shared" si="414"/>
        <v>1</v>
      </c>
      <c r="M1319" s="5">
        <f t="shared" si="415"/>
        <v>2023</v>
      </c>
      <c r="N1319" s="6">
        <v>250</v>
      </c>
      <c r="O1319" s="6">
        <f t="shared" ref="O1319" si="426">-N1319</f>
        <v>-250</v>
      </c>
      <c r="P1319" s="6">
        <f t="shared" si="423"/>
        <v>0</v>
      </c>
      <c r="Q1319" s="7">
        <f t="shared" ref="Q1319:Q1326" si="427">SUM(Q1318+N1319)</f>
        <v>2433446.4500000011</v>
      </c>
      <c r="R1319" s="5" t="s">
        <v>5</v>
      </c>
      <c r="S1319" s="1" t="s">
        <v>1229</v>
      </c>
    </row>
    <row r="1320" spans="1:19" x14ac:dyDescent="0.35">
      <c r="A1320" s="4">
        <v>44940</v>
      </c>
      <c r="B1320" s="5">
        <f t="shared" ref="B1320:B1326" si="428">MONTH(A1320)</f>
        <v>1</v>
      </c>
      <c r="C1320" s="5">
        <f t="shared" ref="C1320:C1326" si="429">YEAR(A1320)</f>
        <v>2023</v>
      </c>
      <c r="D1320" s="5" t="s">
        <v>1198</v>
      </c>
      <c r="E1320" s="1" t="s">
        <v>415</v>
      </c>
      <c r="F1320" s="1" t="s">
        <v>416</v>
      </c>
      <c r="G1320" s="90" t="s">
        <v>725</v>
      </c>
      <c r="H1320" s="5">
        <v>5</v>
      </c>
      <c r="I1320" s="5" t="s">
        <v>5</v>
      </c>
      <c r="J1320" s="5">
        <v>0</v>
      </c>
      <c r="K1320" s="4">
        <f t="shared" si="413"/>
        <v>44940</v>
      </c>
      <c r="L1320" s="5">
        <f t="shared" si="414"/>
        <v>1</v>
      </c>
      <c r="M1320" s="5">
        <f t="shared" si="415"/>
        <v>2023</v>
      </c>
      <c r="N1320" s="6">
        <v>8690</v>
      </c>
      <c r="P1320" s="6">
        <f t="shared" si="423"/>
        <v>8690</v>
      </c>
      <c r="Q1320" s="7">
        <f t="shared" si="427"/>
        <v>2442136.4500000011</v>
      </c>
      <c r="R1320" s="5" t="s">
        <v>5</v>
      </c>
    </row>
    <row r="1321" spans="1:19" x14ac:dyDescent="0.35">
      <c r="A1321" s="4">
        <v>44940</v>
      </c>
      <c r="B1321" s="5">
        <f t="shared" si="428"/>
        <v>1</v>
      </c>
      <c r="C1321" s="5">
        <f t="shared" si="429"/>
        <v>2023</v>
      </c>
      <c r="D1321" s="5" t="s">
        <v>1198</v>
      </c>
      <c r="E1321" s="1" t="s">
        <v>415</v>
      </c>
      <c r="F1321" s="1" t="s">
        <v>416</v>
      </c>
      <c r="G1321" s="90" t="s">
        <v>922</v>
      </c>
      <c r="H1321" s="5">
        <v>15</v>
      </c>
      <c r="I1321" s="5" t="s">
        <v>5</v>
      </c>
      <c r="J1321" s="5">
        <v>0</v>
      </c>
      <c r="K1321" s="4">
        <f t="shared" si="413"/>
        <v>44940</v>
      </c>
      <c r="L1321" s="5">
        <f t="shared" si="414"/>
        <v>1</v>
      </c>
      <c r="M1321" s="5">
        <f t="shared" si="415"/>
        <v>2023</v>
      </c>
      <c r="N1321" s="6">
        <v>3510</v>
      </c>
      <c r="P1321" s="6">
        <f t="shared" si="423"/>
        <v>3510</v>
      </c>
      <c r="Q1321" s="7">
        <f t="shared" si="427"/>
        <v>2445646.4500000011</v>
      </c>
      <c r="R1321" s="5" t="s">
        <v>5</v>
      </c>
    </row>
    <row r="1322" spans="1:19" x14ac:dyDescent="0.35">
      <c r="A1322" s="4">
        <v>44940</v>
      </c>
      <c r="B1322" s="5">
        <f t="shared" si="428"/>
        <v>1</v>
      </c>
      <c r="C1322" s="5">
        <f t="shared" si="429"/>
        <v>2023</v>
      </c>
      <c r="D1322" s="5" t="s">
        <v>1198</v>
      </c>
      <c r="E1322" s="1" t="s">
        <v>415</v>
      </c>
      <c r="F1322" s="1" t="s">
        <v>416</v>
      </c>
      <c r="G1322" s="90" t="s">
        <v>1177</v>
      </c>
      <c r="H1322" s="5">
        <v>6</v>
      </c>
      <c r="I1322" s="5" t="s">
        <v>5</v>
      </c>
      <c r="J1322" s="5">
        <v>0</v>
      </c>
      <c r="K1322" s="4">
        <f t="shared" si="413"/>
        <v>44940</v>
      </c>
      <c r="L1322" s="5">
        <f t="shared" si="414"/>
        <v>1</v>
      </c>
      <c r="M1322" s="5">
        <f t="shared" si="415"/>
        <v>2023</v>
      </c>
      <c r="N1322" s="6">
        <v>1638</v>
      </c>
      <c r="P1322" s="6">
        <f t="shared" si="423"/>
        <v>1638</v>
      </c>
      <c r="Q1322" s="7">
        <f t="shared" si="427"/>
        <v>2447284.4500000011</v>
      </c>
      <c r="R1322" s="5" t="s">
        <v>5</v>
      </c>
    </row>
    <row r="1323" spans="1:19" x14ac:dyDescent="0.35">
      <c r="A1323" s="4">
        <v>44940</v>
      </c>
      <c r="B1323" s="5">
        <f t="shared" si="428"/>
        <v>1</v>
      </c>
      <c r="C1323" s="5">
        <f t="shared" si="429"/>
        <v>2023</v>
      </c>
      <c r="D1323" s="5" t="s">
        <v>1198</v>
      </c>
      <c r="E1323" s="1" t="s">
        <v>415</v>
      </c>
      <c r="F1323" s="1" t="s">
        <v>416</v>
      </c>
      <c r="G1323" s="90" t="s">
        <v>1119</v>
      </c>
      <c r="H1323" s="5">
        <v>5</v>
      </c>
      <c r="I1323" s="5" t="s">
        <v>5</v>
      </c>
      <c r="J1323" s="5">
        <v>0</v>
      </c>
      <c r="K1323" s="4">
        <f t="shared" si="413"/>
        <v>44940</v>
      </c>
      <c r="L1323" s="5">
        <f t="shared" si="414"/>
        <v>1</v>
      </c>
      <c r="M1323" s="5">
        <f t="shared" si="415"/>
        <v>2023</v>
      </c>
      <c r="N1323" s="6">
        <v>312.5</v>
      </c>
      <c r="P1323" s="6">
        <f t="shared" si="423"/>
        <v>312.5</v>
      </c>
      <c r="Q1323" s="7">
        <f t="shared" si="427"/>
        <v>2447596.9500000011</v>
      </c>
      <c r="R1323" s="5" t="s">
        <v>5</v>
      </c>
    </row>
    <row r="1324" spans="1:19" x14ac:dyDescent="0.35">
      <c r="A1324" s="4">
        <v>44942</v>
      </c>
      <c r="B1324" s="5">
        <f t="shared" si="428"/>
        <v>1</v>
      </c>
      <c r="C1324" s="5">
        <f t="shared" si="429"/>
        <v>2023</v>
      </c>
      <c r="D1324" s="5" t="s">
        <v>1199</v>
      </c>
      <c r="E1324" s="1" t="s">
        <v>482</v>
      </c>
      <c r="F1324" s="1" t="s">
        <v>499</v>
      </c>
      <c r="G1324" s="90" t="s">
        <v>725</v>
      </c>
      <c r="H1324" s="5">
        <v>1</v>
      </c>
      <c r="I1324" s="5" t="s">
        <v>5</v>
      </c>
      <c r="J1324" s="5">
        <v>0</v>
      </c>
      <c r="K1324" s="4">
        <f t="shared" si="413"/>
        <v>44942</v>
      </c>
      <c r="L1324" s="5">
        <f t="shared" si="414"/>
        <v>1</v>
      </c>
      <c r="M1324" s="5">
        <f t="shared" si="415"/>
        <v>2023</v>
      </c>
      <c r="N1324" s="6">
        <v>1936</v>
      </c>
      <c r="P1324" s="6">
        <f t="shared" si="423"/>
        <v>1936</v>
      </c>
      <c r="Q1324" s="7">
        <f t="shared" si="427"/>
        <v>2449532.9500000011</v>
      </c>
      <c r="R1324" s="5" t="s">
        <v>5</v>
      </c>
    </row>
    <row r="1325" spans="1:19" x14ac:dyDescent="0.35">
      <c r="A1325" s="4">
        <v>44942</v>
      </c>
      <c r="B1325" s="5">
        <f t="shared" si="428"/>
        <v>1</v>
      </c>
      <c r="C1325" s="5">
        <f t="shared" si="429"/>
        <v>2023</v>
      </c>
      <c r="D1325" s="5" t="s">
        <v>1199</v>
      </c>
      <c r="E1325" s="1" t="s">
        <v>482</v>
      </c>
      <c r="F1325" s="1" t="s">
        <v>499</v>
      </c>
      <c r="G1325" s="90" t="s">
        <v>663</v>
      </c>
      <c r="H1325" s="5">
        <v>3</v>
      </c>
      <c r="I1325" s="5" t="s">
        <v>5</v>
      </c>
      <c r="J1325" s="5">
        <v>0</v>
      </c>
      <c r="K1325" s="4">
        <f t="shared" si="413"/>
        <v>44942</v>
      </c>
      <c r="L1325" s="5">
        <f t="shared" si="414"/>
        <v>1</v>
      </c>
      <c r="M1325" s="5">
        <f t="shared" si="415"/>
        <v>2023</v>
      </c>
      <c r="N1325" s="6">
        <v>801</v>
      </c>
      <c r="P1325" s="6">
        <f t="shared" si="423"/>
        <v>801</v>
      </c>
      <c r="Q1325" s="7">
        <f t="shared" si="427"/>
        <v>2450333.9500000011</v>
      </c>
      <c r="R1325" s="5" t="s">
        <v>5</v>
      </c>
    </row>
    <row r="1326" spans="1:19" x14ac:dyDescent="0.35">
      <c r="A1326" s="4">
        <v>44942</v>
      </c>
      <c r="B1326" s="5">
        <f t="shared" si="428"/>
        <v>1</v>
      </c>
      <c r="C1326" s="5">
        <f t="shared" si="429"/>
        <v>2023</v>
      </c>
      <c r="D1326" s="5" t="s">
        <v>1199</v>
      </c>
      <c r="E1326" s="1" t="s">
        <v>482</v>
      </c>
      <c r="F1326" s="1" t="s">
        <v>499</v>
      </c>
      <c r="G1326" s="90" t="s">
        <v>675</v>
      </c>
      <c r="H1326" s="5">
        <v>1</v>
      </c>
      <c r="I1326" s="5" t="s">
        <v>5</v>
      </c>
      <c r="J1326" s="5">
        <v>0</v>
      </c>
      <c r="K1326" s="4">
        <f t="shared" si="413"/>
        <v>44942</v>
      </c>
      <c r="L1326" s="5">
        <f t="shared" si="414"/>
        <v>1</v>
      </c>
      <c r="M1326" s="5">
        <f t="shared" si="415"/>
        <v>2023</v>
      </c>
      <c r="N1326" s="6">
        <v>95</v>
      </c>
      <c r="P1326" s="6">
        <f t="shared" si="423"/>
        <v>95</v>
      </c>
      <c r="Q1326" s="7">
        <f t="shared" si="427"/>
        <v>2450428.9500000011</v>
      </c>
      <c r="R1326" s="5" t="s">
        <v>5</v>
      </c>
    </row>
    <row r="1327" spans="1:19" x14ac:dyDescent="0.35">
      <c r="A1327" s="4">
        <v>44944</v>
      </c>
      <c r="B1327" s="5">
        <f t="shared" ref="B1327:B1346" si="430">MONTH(A1327)</f>
        <v>1</v>
      </c>
      <c r="C1327" s="5">
        <f t="shared" ref="C1327:C1346" si="431">YEAR(A1327)</f>
        <v>2023</v>
      </c>
      <c r="D1327" s="5" t="s">
        <v>1200</v>
      </c>
      <c r="E1327" s="1" t="s">
        <v>645</v>
      </c>
      <c r="F1327" s="1" t="s">
        <v>646</v>
      </c>
      <c r="G1327" s="90" t="s">
        <v>99</v>
      </c>
      <c r="H1327" s="5">
        <v>1</v>
      </c>
      <c r="I1327" s="5" t="s">
        <v>5</v>
      </c>
      <c r="J1327" s="5">
        <v>0</v>
      </c>
      <c r="K1327" s="4">
        <f t="shared" si="413"/>
        <v>44944</v>
      </c>
      <c r="L1327" s="5">
        <f t="shared" si="414"/>
        <v>1</v>
      </c>
      <c r="M1327" s="5">
        <f t="shared" si="415"/>
        <v>2023</v>
      </c>
      <c r="N1327" s="6">
        <v>1936</v>
      </c>
      <c r="O1327" s="6">
        <f>-1720-216</f>
        <v>-1936</v>
      </c>
      <c r="P1327" s="6">
        <f t="shared" ref="P1327:P1346" si="432">SUM(N1327+O1327)</f>
        <v>0</v>
      </c>
      <c r="Q1327" s="7">
        <f t="shared" ref="Q1327:Q1346" si="433">SUM(Q1326+N1327)</f>
        <v>2452364.9500000011</v>
      </c>
      <c r="R1327" s="5" t="s">
        <v>5</v>
      </c>
      <c r="S1327" s="1" t="s">
        <v>1396</v>
      </c>
    </row>
    <row r="1328" spans="1:19" x14ac:dyDescent="0.35">
      <c r="A1328" s="4">
        <v>44944</v>
      </c>
      <c r="B1328" s="5">
        <f t="shared" si="430"/>
        <v>1</v>
      </c>
      <c r="C1328" s="5">
        <f t="shared" si="431"/>
        <v>2023</v>
      </c>
      <c r="D1328" s="5" t="s">
        <v>1201</v>
      </c>
      <c r="E1328" s="1" t="s">
        <v>63</v>
      </c>
      <c r="F1328" s="1" t="s">
        <v>64</v>
      </c>
      <c r="G1328" s="90" t="s">
        <v>1187</v>
      </c>
      <c r="H1328" s="5">
        <v>8</v>
      </c>
      <c r="I1328" s="5" t="s">
        <v>50</v>
      </c>
      <c r="J1328" s="5">
        <v>120</v>
      </c>
      <c r="K1328" s="4">
        <f t="shared" si="413"/>
        <v>45064</v>
      </c>
      <c r="L1328" s="5">
        <f t="shared" si="414"/>
        <v>5</v>
      </c>
      <c r="M1328" s="5">
        <f t="shared" si="415"/>
        <v>2023</v>
      </c>
      <c r="N1328" s="6">
        <v>13024</v>
      </c>
      <c r="P1328" s="6">
        <f t="shared" si="432"/>
        <v>13024</v>
      </c>
      <c r="Q1328" s="7">
        <f t="shared" si="433"/>
        <v>2465388.9500000011</v>
      </c>
      <c r="R1328" s="5" t="s">
        <v>5</v>
      </c>
    </row>
    <row r="1329" spans="1:18" x14ac:dyDescent="0.35">
      <c r="A1329" s="4">
        <v>44944</v>
      </c>
      <c r="B1329" s="5">
        <f t="shared" si="430"/>
        <v>1</v>
      </c>
      <c r="C1329" s="5">
        <f t="shared" si="431"/>
        <v>2023</v>
      </c>
      <c r="D1329" s="5" t="s">
        <v>1201</v>
      </c>
      <c r="E1329" s="1" t="s">
        <v>63</v>
      </c>
      <c r="F1329" s="1" t="s">
        <v>64</v>
      </c>
      <c r="G1329" s="90" t="s">
        <v>922</v>
      </c>
      <c r="H1329" s="5">
        <v>10</v>
      </c>
      <c r="I1329" s="5" t="s">
        <v>50</v>
      </c>
      <c r="J1329" s="5">
        <v>120</v>
      </c>
      <c r="K1329" s="4">
        <f t="shared" si="413"/>
        <v>45064</v>
      </c>
      <c r="L1329" s="5">
        <f t="shared" si="414"/>
        <v>5</v>
      </c>
      <c r="M1329" s="5">
        <f t="shared" si="415"/>
        <v>2023</v>
      </c>
      <c r="N1329" s="6">
        <v>2070</v>
      </c>
      <c r="P1329" s="6">
        <f t="shared" si="432"/>
        <v>2070</v>
      </c>
      <c r="Q1329" s="7">
        <f t="shared" si="433"/>
        <v>2467458.9500000011</v>
      </c>
      <c r="R1329" s="5" t="s">
        <v>5</v>
      </c>
    </row>
    <row r="1330" spans="1:18" x14ac:dyDescent="0.35">
      <c r="A1330" s="4">
        <v>44944</v>
      </c>
      <c r="B1330" s="5">
        <f t="shared" si="430"/>
        <v>1</v>
      </c>
      <c r="C1330" s="5">
        <f t="shared" si="431"/>
        <v>2023</v>
      </c>
      <c r="D1330" s="5" t="s">
        <v>1201</v>
      </c>
      <c r="E1330" s="1" t="s">
        <v>63</v>
      </c>
      <c r="F1330" s="1" t="s">
        <v>64</v>
      </c>
      <c r="G1330" s="90" t="s">
        <v>800</v>
      </c>
      <c r="H1330" s="5">
        <v>10</v>
      </c>
      <c r="I1330" s="5" t="s">
        <v>50</v>
      </c>
      <c r="J1330" s="5">
        <v>120</v>
      </c>
      <c r="K1330" s="4">
        <f t="shared" si="413"/>
        <v>45064</v>
      </c>
      <c r="L1330" s="5">
        <f t="shared" si="414"/>
        <v>5</v>
      </c>
      <c r="M1330" s="5">
        <f t="shared" si="415"/>
        <v>2023</v>
      </c>
      <c r="N1330" s="6">
        <v>575</v>
      </c>
      <c r="P1330" s="6">
        <f t="shared" si="432"/>
        <v>575</v>
      </c>
      <c r="Q1330" s="7">
        <f t="shared" si="433"/>
        <v>2468033.9500000011</v>
      </c>
      <c r="R1330" s="5" t="s">
        <v>5</v>
      </c>
    </row>
    <row r="1331" spans="1:18" x14ac:dyDescent="0.35">
      <c r="A1331" s="4">
        <v>44944</v>
      </c>
      <c r="B1331" s="5">
        <f t="shared" si="430"/>
        <v>1</v>
      </c>
      <c r="C1331" s="5">
        <f t="shared" si="431"/>
        <v>2023</v>
      </c>
      <c r="D1331" s="5" t="s">
        <v>1201</v>
      </c>
      <c r="E1331" s="1" t="s">
        <v>63</v>
      </c>
      <c r="F1331" s="1" t="s">
        <v>64</v>
      </c>
      <c r="G1331" s="90" t="s">
        <v>46</v>
      </c>
      <c r="H1331" s="5">
        <v>8</v>
      </c>
      <c r="I1331" s="5" t="s">
        <v>50</v>
      </c>
      <c r="J1331" s="5">
        <v>120</v>
      </c>
      <c r="K1331" s="4">
        <f t="shared" si="413"/>
        <v>45064</v>
      </c>
      <c r="L1331" s="5">
        <f t="shared" si="414"/>
        <v>5</v>
      </c>
      <c r="M1331" s="5">
        <f t="shared" si="415"/>
        <v>2023</v>
      </c>
      <c r="N1331" s="6">
        <v>840</v>
      </c>
      <c r="P1331" s="6">
        <f t="shared" si="432"/>
        <v>840</v>
      </c>
      <c r="Q1331" s="7">
        <f t="shared" si="433"/>
        <v>2468873.9500000011</v>
      </c>
      <c r="R1331" s="5" t="s">
        <v>5</v>
      </c>
    </row>
    <row r="1332" spans="1:18" x14ac:dyDescent="0.35">
      <c r="A1332" s="4">
        <v>44944</v>
      </c>
      <c r="B1332" s="5">
        <f t="shared" si="430"/>
        <v>1</v>
      </c>
      <c r="C1332" s="5">
        <f t="shared" si="431"/>
        <v>2023</v>
      </c>
      <c r="D1332" s="5" t="s">
        <v>1201</v>
      </c>
      <c r="E1332" s="1" t="s">
        <v>63</v>
      </c>
      <c r="F1332" s="1" t="s">
        <v>64</v>
      </c>
      <c r="G1332" s="90" t="s">
        <v>1102</v>
      </c>
      <c r="H1332" s="5">
        <v>4</v>
      </c>
      <c r="I1332" s="5" t="s">
        <v>50</v>
      </c>
      <c r="J1332" s="5">
        <v>120</v>
      </c>
      <c r="K1332" s="4">
        <f t="shared" si="413"/>
        <v>45064</v>
      </c>
      <c r="L1332" s="5">
        <f t="shared" si="414"/>
        <v>5</v>
      </c>
      <c r="M1332" s="5">
        <f t="shared" si="415"/>
        <v>2023</v>
      </c>
      <c r="N1332" s="6">
        <v>200</v>
      </c>
      <c r="P1332" s="6">
        <f t="shared" si="432"/>
        <v>200</v>
      </c>
      <c r="Q1332" s="7">
        <f t="shared" si="433"/>
        <v>2469073.9500000011</v>
      </c>
      <c r="R1332" s="5" t="s">
        <v>5</v>
      </c>
    </row>
    <row r="1333" spans="1:18" x14ac:dyDescent="0.35">
      <c r="A1333" s="4">
        <v>44944</v>
      </c>
      <c r="B1333" s="5">
        <f t="shared" si="430"/>
        <v>1</v>
      </c>
      <c r="C1333" s="5">
        <f t="shared" si="431"/>
        <v>2023</v>
      </c>
      <c r="D1333" s="5" t="s">
        <v>1201</v>
      </c>
      <c r="E1333" s="1" t="s">
        <v>63</v>
      </c>
      <c r="F1333" s="1" t="s">
        <v>64</v>
      </c>
      <c r="G1333" s="90" t="s">
        <v>953</v>
      </c>
      <c r="H1333" s="5">
        <v>1</v>
      </c>
      <c r="I1333" s="5" t="s">
        <v>50</v>
      </c>
      <c r="J1333" s="5">
        <v>120</v>
      </c>
      <c r="K1333" s="4">
        <f t="shared" si="413"/>
        <v>45064</v>
      </c>
      <c r="L1333" s="5">
        <f t="shared" si="414"/>
        <v>5</v>
      </c>
      <c r="M1333" s="5">
        <f t="shared" si="415"/>
        <v>2023</v>
      </c>
      <c r="N1333" s="6">
        <v>420</v>
      </c>
      <c r="P1333" s="6">
        <f t="shared" si="432"/>
        <v>420</v>
      </c>
      <c r="Q1333" s="7">
        <f t="shared" si="433"/>
        <v>2469493.9500000011</v>
      </c>
      <c r="R1333" s="5" t="s">
        <v>5</v>
      </c>
    </row>
    <row r="1334" spans="1:18" x14ac:dyDescent="0.35">
      <c r="A1334" s="4">
        <v>44945</v>
      </c>
      <c r="B1334" s="5">
        <f t="shared" si="430"/>
        <v>1</v>
      </c>
      <c r="C1334" s="5">
        <f t="shared" si="431"/>
        <v>2023</v>
      </c>
      <c r="D1334" s="5" t="s">
        <v>1202</v>
      </c>
      <c r="E1334" s="1" t="s">
        <v>415</v>
      </c>
      <c r="F1334" s="1" t="s">
        <v>416</v>
      </c>
      <c r="G1334" s="90" t="s">
        <v>99</v>
      </c>
      <c r="H1334" s="5">
        <v>5</v>
      </c>
      <c r="I1334" s="5" t="s">
        <v>5</v>
      </c>
      <c r="J1334" s="5">
        <v>0</v>
      </c>
      <c r="K1334" s="4">
        <f t="shared" si="413"/>
        <v>44945</v>
      </c>
      <c r="L1334" s="5">
        <f t="shared" si="414"/>
        <v>1</v>
      </c>
      <c r="M1334" s="5">
        <f t="shared" si="415"/>
        <v>2023</v>
      </c>
      <c r="N1334" s="6">
        <v>8690</v>
      </c>
      <c r="P1334" s="6">
        <f t="shared" si="432"/>
        <v>8690</v>
      </c>
      <c r="Q1334" s="7">
        <f t="shared" si="433"/>
        <v>2478183.9500000011</v>
      </c>
      <c r="R1334" s="5" t="s">
        <v>5</v>
      </c>
    </row>
    <row r="1335" spans="1:18" x14ac:dyDescent="0.35">
      <c r="A1335" s="4">
        <v>44945</v>
      </c>
      <c r="B1335" s="5">
        <f t="shared" si="430"/>
        <v>1</v>
      </c>
      <c r="C1335" s="5">
        <f t="shared" si="431"/>
        <v>2023</v>
      </c>
      <c r="D1335" s="5" t="s">
        <v>1202</v>
      </c>
      <c r="E1335" s="1" t="s">
        <v>415</v>
      </c>
      <c r="F1335" s="1" t="s">
        <v>416</v>
      </c>
      <c r="G1335" s="90" t="s">
        <v>922</v>
      </c>
      <c r="H1335" s="5">
        <v>15</v>
      </c>
      <c r="I1335" s="5" t="s">
        <v>5</v>
      </c>
      <c r="J1335" s="5">
        <v>0</v>
      </c>
      <c r="K1335" s="4">
        <f t="shared" si="413"/>
        <v>44945</v>
      </c>
      <c r="L1335" s="5">
        <f t="shared" si="414"/>
        <v>1</v>
      </c>
      <c r="M1335" s="5">
        <f t="shared" si="415"/>
        <v>2023</v>
      </c>
      <c r="N1335" s="6">
        <v>3510</v>
      </c>
      <c r="P1335" s="6">
        <f t="shared" si="432"/>
        <v>3510</v>
      </c>
      <c r="Q1335" s="7">
        <f t="shared" si="433"/>
        <v>2481693.9500000011</v>
      </c>
      <c r="R1335" s="5" t="s">
        <v>5</v>
      </c>
    </row>
    <row r="1336" spans="1:18" x14ac:dyDescent="0.35">
      <c r="A1336" s="4">
        <v>44945</v>
      </c>
      <c r="B1336" s="5">
        <f t="shared" si="430"/>
        <v>1</v>
      </c>
      <c r="C1336" s="5">
        <f t="shared" si="431"/>
        <v>2023</v>
      </c>
      <c r="D1336" s="5" t="s">
        <v>1202</v>
      </c>
      <c r="E1336" s="1" t="s">
        <v>415</v>
      </c>
      <c r="F1336" s="1" t="s">
        <v>416</v>
      </c>
      <c r="G1336" s="90" t="s">
        <v>1177</v>
      </c>
      <c r="H1336" s="5">
        <v>5</v>
      </c>
      <c r="I1336" s="5" t="s">
        <v>5</v>
      </c>
      <c r="J1336" s="5">
        <v>0</v>
      </c>
      <c r="K1336" s="4">
        <f t="shared" si="413"/>
        <v>44945</v>
      </c>
      <c r="L1336" s="5">
        <f t="shared" si="414"/>
        <v>1</v>
      </c>
      <c r="M1336" s="5">
        <f t="shared" si="415"/>
        <v>2023</v>
      </c>
      <c r="N1336" s="6">
        <v>1365</v>
      </c>
      <c r="P1336" s="6">
        <f t="shared" si="432"/>
        <v>1365</v>
      </c>
      <c r="Q1336" s="7">
        <f t="shared" si="433"/>
        <v>2483058.9500000011</v>
      </c>
      <c r="R1336" s="5" t="s">
        <v>5</v>
      </c>
    </row>
    <row r="1337" spans="1:18" x14ac:dyDescent="0.35">
      <c r="A1337" s="4">
        <v>44945</v>
      </c>
      <c r="B1337" s="5">
        <f t="shared" si="430"/>
        <v>1</v>
      </c>
      <c r="C1337" s="5">
        <f t="shared" si="431"/>
        <v>2023</v>
      </c>
      <c r="D1337" s="5" t="s">
        <v>1202</v>
      </c>
      <c r="E1337" s="1" t="s">
        <v>415</v>
      </c>
      <c r="F1337" s="1" t="s">
        <v>416</v>
      </c>
      <c r="G1337" s="90" t="s">
        <v>1082</v>
      </c>
      <c r="H1337" s="5">
        <v>1</v>
      </c>
      <c r="I1337" s="5" t="s">
        <v>5</v>
      </c>
      <c r="J1337" s="5">
        <v>0</v>
      </c>
      <c r="K1337" s="4">
        <f t="shared" si="413"/>
        <v>44945</v>
      </c>
      <c r="L1337" s="5">
        <f t="shared" si="414"/>
        <v>1</v>
      </c>
      <c r="M1337" s="5">
        <f t="shared" si="415"/>
        <v>2023</v>
      </c>
      <c r="N1337" s="6">
        <v>1000</v>
      </c>
      <c r="P1337" s="6">
        <f t="shared" si="432"/>
        <v>1000</v>
      </c>
      <c r="Q1337" s="7">
        <f t="shared" si="433"/>
        <v>2484058.9500000011</v>
      </c>
      <c r="R1337" s="5" t="s">
        <v>5</v>
      </c>
    </row>
    <row r="1338" spans="1:18" x14ac:dyDescent="0.35">
      <c r="A1338" s="4">
        <v>44946</v>
      </c>
      <c r="B1338" s="5">
        <f t="shared" si="430"/>
        <v>1</v>
      </c>
      <c r="C1338" s="5">
        <f t="shared" si="431"/>
        <v>2023</v>
      </c>
      <c r="D1338" s="5" t="s">
        <v>1203</v>
      </c>
      <c r="E1338" s="1" t="s">
        <v>406</v>
      </c>
      <c r="F1338" s="1" t="s">
        <v>407</v>
      </c>
      <c r="G1338" s="90" t="s">
        <v>728</v>
      </c>
      <c r="H1338" s="5">
        <v>2</v>
      </c>
      <c r="I1338" s="5" t="s">
        <v>5</v>
      </c>
      <c r="J1338" s="5">
        <v>0</v>
      </c>
      <c r="K1338" s="4">
        <f t="shared" si="413"/>
        <v>44946</v>
      </c>
      <c r="L1338" s="5">
        <f t="shared" si="414"/>
        <v>1</v>
      </c>
      <c r="M1338" s="5">
        <f t="shared" si="415"/>
        <v>2023</v>
      </c>
      <c r="N1338" s="6">
        <v>3476</v>
      </c>
      <c r="P1338" s="6">
        <f t="shared" si="432"/>
        <v>3476</v>
      </c>
      <c r="Q1338" s="7">
        <f t="shared" si="433"/>
        <v>2487534.9500000011</v>
      </c>
      <c r="R1338" s="5" t="s">
        <v>5</v>
      </c>
    </row>
    <row r="1339" spans="1:18" x14ac:dyDescent="0.35">
      <c r="A1339" s="4">
        <v>44946</v>
      </c>
      <c r="B1339" s="5">
        <f t="shared" si="430"/>
        <v>1</v>
      </c>
      <c r="C1339" s="5">
        <f t="shared" si="431"/>
        <v>2023</v>
      </c>
      <c r="D1339" s="5" t="s">
        <v>1203</v>
      </c>
      <c r="E1339" s="1" t="s">
        <v>406</v>
      </c>
      <c r="F1339" s="1" t="s">
        <v>407</v>
      </c>
      <c r="G1339" s="90" t="s">
        <v>1140</v>
      </c>
      <c r="H1339" s="5">
        <v>3</v>
      </c>
      <c r="I1339" s="5" t="s">
        <v>5</v>
      </c>
      <c r="J1339" s="5">
        <v>0</v>
      </c>
      <c r="K1339" s="4">
        <f t="shared" si="413"/>
        <v>44946</v>
      </c>
      <c r="L1339" s="5">
        <f t="shared" si="414"/>
        <v>1</v>
      </c>
      <c r="M1339" s="5">
        <f t="shared" si="415"/>
        <v>2023</v>
      </c>
      <c r="N1339" s="6">
        <v>1263.5999999999999</v>
      </c>
      <c r="P1339" s="6">
        <f t="shared" si="432"/>
        <v>1263.5999999999999</v>
      </c>
      <c r="Q1339" s="7">
        <f t="shared" si="433"/>
        <v>2488798.5500000012</v>
      </c>
      <c r="R1339" s="5" t="s">
        <v>5</v>
      </c>
    </row>
    <row r="1340" spans="1:18" x14ac:dyDescent="0.35">
      <c r="A1340" s="4">
        <v>44946</v>
      </c>
      <c r="B1340" s="5">
        <f t="shared" si="430"/>
        <v>1</v>
      </c>
      <c r="C1340" s="5">
        <f t="shared" si="431"/>
        <v>2023</v>
      </c>
      <c r="D1340" s="5" t="s">
        <v>1203</v>
      </c>
      <c r="E1340" s="1" t="s">
        <v>406</v>
      </c>
      <c r="F1340" s="1" t="s">
        <v>407</v>
      </c>
      <c r="G1340" s="90" t="s">
        <v>66</v>
      </c>
      <c r="H1340" s="5">
        <v>5</v>
      </c>
      <c r="I1340" s="5" t="s">
        <v>5</v>
      </c>
      <c r="J1340" s="5">
        <v>0</v>
      </c>
      <c r="K1340" s="4">
        <f t="shared" si="413"/>
        <v>44946</v>
      </c>
      <c r="L1340" s="5">
        <f t="shared" si="414"/>
        <v>1</v>
      </c>
      <c r="M1340" s="5">
        <f t="shared" si="415"/>
        <v>2023</v>
      </c>
      <c r="N1340" s="6">
        <v>312.5</v>
      </c>
      <c r="P1340" s="6">
        <f t="shared" si="432"/>
        <v>312.5</v>
      </c>
      <c r="Q1340" s="7">
        <f t="shared" si="433"/>
        <v>2489111.0500000012</v>
      </c>
      <c r="R1340" s="5" t="s">
        <v>5</v>
      </c>
    </row>
    <row r="1341" spans="1:18" x14ac:dyDescent="0.35">
      <c r="A1341" s="4">
        <v>44946</v>
      </c>
      <c r="B1341" s="5">
        <f t="shared" si="430"/>
        <v>1</v>
      </c>
      <c r="C1341" s="5">
        <f t="shared" si="431"/>
        <v>2023</v>
      </c>
      <c r="D1341" s="5" t="s">
        <v>1203</v>
      </c>
      <c r="E1341" s="1" t="s">
        <v>406</v>
      </c>
      <c r="F1341" s="1" t="s">
        <v>407</v>
      </c>
      <c r="G1341" s="90" t="s">
        <v>575</v>
      </c>
      <c r="H1341" s="5">
        <v>2</v>
      </c>
      <c r="I1341" s="5" t="s">
        <v>5</v>
      </c>
      <c r="J1341" s="5">
        <v>0</v>
      </c>
      <c r="K1341" s="4">
        <f t="shared" si="413"/>
        <v>44946</v>
      </c>
      <c r="L1341" s="5">
        <f t="shared" si="414"/>
        <v>1</v>
      </c>
      <c r="M1341" s="5">
        <f t="shared" si="415"/>
        <v>2023</v>
      </c>
      <c r="N1341" s="6">
        <v>210</v>
      </c>
      <c r="P1341" s="6">
        <f t="shared" si="432"/>
        <v>210</v>
      </c>
      <c r="Q1341" s="7">
        <f t="shared" si="433"/>
        <v>2489321.0500000012</v>
      </c>
      <c r="R1341" s="5" t="s">
        <v>5</v>
      </c>
    </row>
    <row r="1342" spans="1:18" x14ac:dyDescent="0.35">
      <c r="A1342" s="4">
        <v>44946</v>
      </c>
      <c r="B1342" s="5">
        <f t="shared" si="430"/>
        <v>1</v>
      </c>
      <c r="C1342" s="5">
        <f t="shared" si="431"/>
        <v>2023</v>
      </c>
      <c r="D1342" s="5" t="s">
        <v>1203</v>
      </c>
      <c r="E1342" s="1" t="s">
        <v>406</v>
      </c>
      <c r="F1342" s="1" t="s">
        <v>407</v>
      </c>
      <c r="G1342" s="90" t="s">
        <v>1141</v>
      </c>
      <c r="H1342" s="5">
        <v>1</v>
      </c>
      <c r="I1342" s="5" t="s">
        <v>5</v>
      </c>
      <c r="J1342" s="5">
        <v>0</v>
      </c>
      <c r="K1342" s="4">
        <f t="shared" si="413"/>
        <v>44946</v>
      </c>
      <c r="L1342" s="5">
        <f t="shared" si="414"/>
        <v>1</v>
      </c>
      <c r="M1342" s="5">
        <f t="shared" si="415"/>
        <v>2023</v>
      </c>
      <c r="N1342" s="6">
        <v>440</v>
      </c>
      <c r="P1342" s="6">
        <f t="shared" si="432"/>
        <v>440</v>
      </c>
      <c r="Q1342" s="7">
        <f t="shared" si="433"/>
        <v>2489761.0500000012</v>
      </c>
      <c r="R1342" s="5" t="s">
        <v>5</v>
      </c>
    </row>
    <row r="1343" spans="1:18" x14ac:dyDescent="0.35">
      <c r="A1343" s="4">
        <v>44946</v>
      </c>
      <c r="B1343" s="5">
        <f t="shared" si="430"/>
        <v>1</v>
      </c>
      <c r="C1343" s="5">
        <f t="shared" si="431"/>
        <v>2023</v>
      </c>
      <c r="D1343" s="5" t="s">
        <v>1203</v>
      </c>
      <c r="E1343" s="1" t="s">
        <v>406</v>
      </c>
      <c r="F1343" s="1" t="s">
        <v>407</v>
      </c>
      <c r="G1343" s="90" t="s">
        <v>298</v>
      </c>
      <c r="H1343" s="5">
        <v>1</v>
      </c>
      <c r="I1343" s="5" t="s">
        <v>5</v>
      </c>
      <c r="J1343" s="5">
        <v>0</v>
      </c>
      <c r="K1343" s="4">
        <f t="shared" si="413"/>
        <v>44946</v>
      </c>
      <c r="L1343" s="5">
        <f t="shared" si="414"/>
        <v>1</v>
      </c>
      <c r="M1343" s="5">
        <f t="shared" si="415"/>
        <v>2023</v>
      </c>
      <c r="N1343" s="6">
        <v>450</v>
      </c>
      <c r="P1343" s="6">
        <f t="shared" si="432"/>
        <v>450</v>
      </c>
      <c r="Q1343" s="7">
        <f t="shared" si="433"/>
        <v>2490211.0500000012</v>
      </c>
      <c r="R1343" s="5" t="s">
        <v>5</v>
      </c>
    </row>
    <row r="1344" spans="1:18" x14ac:dyDescent="0.35">
      <c r="A1344" s="4">
        <v>44953</v>
      </c>
      <c r="B1344" s="5">
        <f t="shared" si="430"/>
        <v>1</v>
      </c>
      <c r="C1344" s="5">
        <f t="shared" si="431"/>
        <v>2023</v>
      </c>
      <c r="D1344" s="5" t="s">
        <v>1204</v>
      </c>
      <c r="E1344" s="1" t="s">
        <v>61</v>
      </c>
      <c r="F1344" s="1" t="s">
        <v>60</v>
      </c>
      <c r="G1344" s="90" t="s">
        <v>99</v>
      </c>
      <c r="H1344" s="5">
        <v>2</v>
      </c>
      <c r="I1344" s="5" t="s">
        <v>51</v>
      </c>
      <c r="J1344" s="5">
        <v>60</v>
      </c>
      <c r="K1344" s="4">
        <f t="shared" si="413"/>
        <v>45013</v>
      </c>
      <c r="L1344" s="5">
        <f t="shared" si="414"/>
        <v>3</v>
      </c>
      <c r="M1344" s="5">
        <f t="shared" si="415"/>
        <v>2023</v>
      </c>
      <c r="N1344" s="6">
        <v>3256</v>
      </c>
      <c r="P1344" s="6">
        <f t="shared" si="432"/>
        <v>3256</v>
      </c>
      <c r="Q1344" s="7">
        <f t="shared" si="433"/>
        <v>2493467.0500000012</v>
      </c>
      <c r="R1344" s="5" t="s">
        <v>5</v>
      </c>
    </row>
    <row r="1345" spans="1:19" x14ac:dyDescent="0.35">
      <c r="A1345" s="4">
        <v>44953</v>
      </c>
      <c r="B1345" s="5">
        <f t="shared" si="430"/>
        <v>1</v>
      </c>
      <c r="C1345" s="5">
        <f t="shared" si="431"/>
        <v>2023</v>
      </c>
      <c r="D1345" s="5" t="s">
        <v>1204</v>
      </c>
      <c r="E1345" s="1" t="s">
        <v>61</v>
      </c>
      <c r="F1345" s="1" t="s">
        <v>60</v>
      </c>
      <c r="G1345" s="90" t="s">
        <v>625</v>
      </c>
      <c r="H1345" s="5">
        <v>1</v>
      </c>
      <c r="I1345" s="5" t="s">
        <v>51</v>
      </c>
      <c r="J1345" s="5">
        <v>60</v>
      </c>
      <c r="K1345" s="4">
        <f t="shared" si="413"/>
        <v>45013</v>
      </c>
      <c r="L1345" s="5">
        <f t="shared" si="414"/>
        <v>3</v>
      </c>
      <c r="M1345" s="5">
        <f t="shared" si="415"/>
        <v>2023</v>
      </c>
      <c r="N1345" s="6">
        <v>1628</v>
      </c>
      <c r="P1345" s="6">
        <f t="shared" si="432"/>
        <v>1628</v>
      </c>
      <c r="Q1345" s="7">
        <f t="shared" si="433"/>
        <v>2495095.0500000012</v>
      </c>
      <c r="R1345" s="5" t="s">
        <v>5</v>
      </c>
    </row>
    <row r="1346" spans="1:19" x14ac:dyDescent="0.35">
      <c r="A1346" s="4">
        <v>44953</v>
      </c>
      <c r="B1346" s="5">
        <f t="shared" si="430"/>
        <v>1</v>
      </c>
      <c r="C1346" s="5">
        <f t="shared" si="431"/>
        <v>2023</v>
      </c>
      <c r="D1346" s="5" t="s">
        <v>1204</v>
      </c>
      <c r="E1346" s="1" t="s">
        <v>61</v>
      </c>
      <c r="F1346" s="1" t="s">
        <v>60</v>
      </c>
      <c r="G1346" s="90" t="s">
        <v>874</v>
      </c>
      <c r="H1346" s="5">
        <v>3</v>
      </c>
      <c r="I1346" s="5" t="s">
        <v>51</v>
      </c>
      <c r="J1346" s="5">
        <v>60</v>
      </c>
      <c r="K1346" s="4">
        <f t="shared" si="413"/>
        <v>45013</v>
      </c>
      <c r="L1346" s="5">
        <f t="shared" si="414"/>
        <v>3</v>
      </c>
      <c r="M1346" s="5">
        <f t="shared" si="415"/>
        <v>2023</v>
      </c>
      <c r="N1346" s="6">
        <v>732</v>
      </c>
      <c r="P1346" s="6">
        <f t="shared" si="432"/>
        <v>732</v>
      </c>
      <c r="Q1346" s="7">
        <f t="shared" si="433"/>
        <v>2495827.0500000012</v>
      </c>
      <c r="R1346" s="5" t="s">
        <v>5</v>
      </c>
    </row>
    <row r="1347" spans="1:19" x14ac:dyDescent="0.35">
      <c r="A1347" s="4">
        <v>44953</v>
      </c>
      <c r="B1347" s="5">
        <f t="shared" ref="B1347:B1362" si="434">MONTH(A1347)</f>
        <v>1</v>
      </c>
      <c r="C1347" s="5">
        <f t="shared" ref="C1347:C1362" si="435">YEAR(A1347)</f>
        <v>2023</v>
      </c>
      <c r="D1347" s="5" t="s">
        <v>1212</v>
      </c>
      <c r="E1347" s="1" t="s">
        <v>1211</v>
      </c>
      <c r="F1347" s="1" t="s">
        <v>1205</v>
      </c>
      <c r="G1347" s="90" t="s">
        <v>1206</v>
      </c>
      <c r="H1347" s="5">
        <v>1</v>
      </c>
      <c r="I1347" s="5" t="s">
        <v>5</v>
      </c>
      <c r="J1347" s="5">
        <v>0</v>
      </c>
      <c r="K1347" s="4">
        <f t="shared" si="413"/>
        <v>44953</v>
      </c>
      <c r="L1347" s="5">
        <f t="shared" si="414"/>
        <v>1</v>
      </c>
      <c r="M1347" s="5">
        <f t="shared" si="415"/>
        <v>2023</v>
      </c>
      <c r="N1347" s="6">
        <v>1738</v>
      </c>
      <c r="O1347" s="6">
        <f t="shared" ref="O1347:O1352" si="436">-N1347</f>
        <v>-1738</v>
      </c>
      <c r="P1347" s="6">
        <f t="shared" ref="P1347:P1362" si="437">SUM(N1347+O1347)</f>
        <v>0</v>
      </c>
      <c r="Q1347" s="7">
        <f t="shared" ref="Q1347:Q1362" si="438">SUM(Q1346+N1347)</f>
        <v>2497565.0500000012</v>
      </c>
      <c r="R1347" s="5" t="s">
        <v>5</v>
      </c>
      <c r="S1347" s="1" t="s">
        <v>1236</v>
      </c>
    </row>
    <row r="1348" spans="1:19" x14ac:dyDescent="0.35">
      <c r="A1348" s="4">
        <v>44953</v>
      </c>
      <c r="B1348" s="5">
        <f t="shared" si="434"/>
        <v>1</v>
      </c>
      <c r="C1348" s="5">
        <f t="shared" si="435"/>
        <v>2023</v>
      </c>
      <c r="D1348" s="5" t="s">
        <v>1212</v>
      </c>
      <c r="E1348" s="1" t="s">
        <v>1211</v>
      </c>
      <c r="F1348" s="1" t="s">
        <v>1205</v>
      </c>
      <c r="G1348" s="90" t="s">
        <v>663</v>
      </c>
      <c r="H1348" s="5">
        <v>2</v>
      </c>
      <c r="I1348" s="5" t="s">
        <v>5</v>
      </c>
      <c r="J1348" s="5">
        <v>0</v>
      </c>
      <c r="K1348" s="4">
        <f t="shared" si="413"/>
        <v>44953</v>
      </c>
      <c r="L1348" s="5">
        <f t="shared" si="414"/>
        <v>1</v>
      </c>
      <c r="M1348" s="5">
        <f t="shared" si="415"/>
        <v>2023</v>
      </c>
      <c r="N1348" s="6">
        <v>438</v>
      </c>
      <c r="O1348" s="6">
        <f t="shared" si="436"/>
        <v>-438</v>
      </c>
      <c r="P1348" s="6">
        <f t="shared" si="437"/>
        <v>0</v>
      </c>
      <c r="Q1348" s="7">
        <f t="shared" si="438"/>
        <v>2498003.0500000012</v>
      </c>
      <c r="R1348" s="5" t="s">
        <v>5</v>
      </c>
      <c r="S1348" s="1" t="s">
        <v>1236</v>
      </c>
    </row>
    <row r="1349" spans="1:19" x14ac:dyDescent="0.35">
      <c r="A1349" s="4">
        <v>44953</v>
      </c>
      <c r="B1349" s="5">
        <f t="shared" si="434"/>
        <v>1</v>
      </c>
      <c r="C1349" s="5">
        <f t="shared" si="435"/>
        <v>2023</v>
      </c>
      <c r="D1349" s="5" t="s">
        <v>1212</v>
      </c>
      <c r="E1349" s="1" t="s">
        <v>1211</v>
      </c>
      <c r="F1349" s="1" t="s">
        <v>1205</v>
      </c>
      <c r="G1349" s="90" t="s">
        <v>1207</v>
      </c>
      <c r="H1349" s="5">
        <v>1</v>
      </c>
      <c r="I1349" s="5" t="s">
        <v>5</v>
      </c>
      <c r="J1349" s="5">
        <v>0</v>
      </c>
      <c r="K1349" s="4">
        <f t="shared" si="413"/>
        <v>44953</v>
      </c>
      <c r="L1349" s="5">
        <f t="shared" si="414"/>
        <v>1</v>
      </c>
      <c r="M1349" s="5">
        <f t="shared" si="415"/>
        <v>2023</v>
      </c>
      <c r="N1349" s="6">
        <v>219</v>
      </c>
      <c r="O1349" s="6">
        <f t="shared" si="436"/>
        <v>-219</v>
      </c>
      <c r="P1349" s="6">
        <f t="shared" si="437"/>
        <v>0</v>
      </c>
      <c r="Q1349" s="7">
        <f t="shared" si="438"/>
        <v>2498222.0500000012</v>
      </c>
      <c r="R1349" s="5" t="s">
        <v>5</v>
      </c>
      <c r="S1349" s="1" t="s">
        <v>1236</v>
      </c>
    </row>
    <row r="1350" spans="1:19" x14ac:dyDescent="0.35">
      <c r="A1350" s="4">
        <v>44953</v>
      </c>
      <c r="B1350" s="5">
        <f t="shared" si="434"/>
        <v>1</v>
      </c>
      <c r="C1350" s="5">
        <f t="shared" si="435"/>
        <v>2023</v>
      </c>
      <c r="D1350" s="5" t="s">
        <v>1212</v>
      </c>
      <c r="E1350" s="1" t="s">
        <v>1211</v>
      </c>
      <c r="F1350" s="1" t="s">
        <v>1205</v>
      </c>
      <c r="G1350" s="90" t="s">
        <v>1208</v>
      </c>
      <c r="H1350" s="5">
        <v>2</v>
      </c>
      <c r="I1350" s="5" t="s">
        <v>5</v>
      </c>
      <c r="J1350" s="5">
        <v>0</v>
      </c>
      <c r="K1350" s="4">
        <f t="shared" si="413"/>
        <v>44953</v>
      </c>
      <c r="L1350" s="5">
        <f t="shared" si="414"/>
        <v>1</v>
      </c>
      <c r="M1350" s="5">
        <f t="shared" si="415"/>
        <v>2023</v>
      </c>
      <c r="N1350" s="6">
        <v>394.8</v>
      </c>
      <c r="O1350" s="6">
        <f t="shared" si="436"/>
        <v>-394.8</v>
      </c>
      <c r="P1350" s="6">
        <f t="shared" si="437"/>
        <v>0</v>
      </c>
      <c r="Q1350" s="7">
        <f t="shared" si="438"/>
        <v>2498616.850000001</v>
      </c>
      <c r="R1350" s="5" t="s">
        <v>5</v>
      </c>
      <c r="S1350" s="1" t="s">
        <v>1236</v>
      </c>
    </row>
    <row r="1351" spans="1:19" x14ac:dyDescent="0.35">
      <c r="A1351" s="4">
        <v>44953</v>
      </c>
      <c r="B1351" s="5">
        <f t="shared" si="434"/>
        <v>1</v>
      </c>
      <c r="C1351" s="5">
        <f t="shared" si="435"/>
        <v>2023</v>
      </c>
      <c r="D1351" s="5" t="s">
        <v>1212</v>
      </c>
      <c r="E1351" s="1" t="s">
        <v>1211</v>
      </c>
      <c r="F1351" s="1" t="s">
        <v>1205</v>
      </c>
      <c r="G1351" s="90" t="s">
        <v>1209</v>
      </c>
      <c r="H1351" s="5">
        <v>1</v>
      </c>
      <c r="I1351" s="5" t="s">
        <v>5</v>
      </c>
      <c r="J1351" s="5">
        <v>0</v>
      </c>
      <c r="K1351" s="4">
        <f t="shared" si="413"/>
        <v>44953</v>
      </c>
      <c r="L1351" s="5">
        <f t="shared" si="414"/>
        <v>1</v>
      </c>
      <c r="M1351" s="5">
        <f t="shared" si="415"/>
        <v>2023</v>
      </c>
      <c r="N1351" s="6">
        <v>64</v>
      </c>
      <c r="O1351" s="6">
        <f t="shared" si="436"/>
        <v>-64</v>
      </c>
      <c r="P1351" s="6">
        <f t="shared" si="437"/>
        <v>0</v>
      </c>
      <c r="Q1351" s="7">
        <f t="shared" si="438"/>
        <v>2498680.850000001</v>
      </c>
      <c r="R1351" s="5" t="s">
        <v>5</v>
      </c>
      <c r="S1351" s="1" t="s">
        <v>1236</v>
      </c>
    </row>
    <row r="1352" spans="1:19" x14ac:dyDescent="0.35">
      <c r="A1352" s="4">
        <v>44953</v>
      </c>
      <c r="B1352" s="5">
        <f t="shared" si="434"/>
        <v>1</v>
      </c>
      <c r="C1352" s="5">
        <f t="shared" si="435"/>
        <v>2023</v>
      </c>
      <c r="D1352" s="5" t="s">
        <v>1212</v>
      </c>
      <c r="E1352" s="1" t="s">
        <v>1211</v>
      </c>
      <c r="F1352" s="1" t="s">
        <v>1205</v>
      </c>
      <c r="G1352" s="90" t="s">
        <v>1210</v>
      </c>
      <c r="H1352" s="5">
        <v>1</v>
      </c>
      <c r="I1352" s="5" t="s">
        <v>5</v>
      </c>
      <c r="J1352" s="5">
        <v>0</v>
      </c>
      <c r="K1352" s="4">
        <f t="shared" ref="K1352" si="439">A1352+J1352</f>
        <v>44953</v>
      </c>
      <c r="L1352" s="5">
        <f t="shared" si="414"/>
        <v>1</v>
      </c>
      <c r="M1352" s="5">
        <f t="shared" si="415"/>
        <v>2023</v>
      </c>
      <c r="N1352" s="6">
        <v>64</v>
      </c>
      <c r="O1352" s="6">
        <f t="shared" si="436"/>
        <v>-64</v>
      </c>
      <c r="P1352" s="6">
        <f t="shared" si="437"/>
        <v>0</v>
      </c>
      <c r="Q1352" s="7">
        <f t="shared" si="438"/>
        <v>2498744.850000001</v>
      </c>
      <c r="R1352" s="5" t="s">
        <v>5</v>
      </c>
      <c r="S1352" s="1" t="s">
        <v>1236</v>
      </c>
    </row>
    <row r="1353" spans="1:19" x14ac:dyDescent="0.35">
      <c r="A1353" s="4">
        <v>44956</v>
      </c>
      <c r="B1353" s="5">
        <f t="shared" si="434"/>
        <v>1</v>
      </c>
      <c r="C1353" s="5">
        <f t="shared" si="435"/>
        <v>2023</v>
      </c>
      <c r="D1353" s="5" t="s">
        <v>1213</v>
      </c>
      <c r="E1353" s="1" t="s">
        <v>415</v>
      </c>
      <c r="F1353" s="1" t="s">
        <v>416</v>
      </c>
      <c r="G1353" s="90" t="s">
        <v>1187</v>
      </c>
      <c r="H1353" s="5">
        <v>5</v>
      </c>
      <c r="I1353" s="5" t="s">
        <v>5</v>
      </c>
      <c r="J1353" s="5">
        <v>0</v>
      </c>
      <c r="K1353" s="4">
        <f t="shared" ref="K1353:K1359" si="440">A1353+J1353</f>
        <v>44956</v>
      </c>
      <c r="L1353" s="5">
        <f t="shared" ref="L1353:L1359" si="441">MONTH(K1353)</f>
        <v>1</v>
      </c>
      <c r="M1353" s="5">
        <f t="shared" ref="M1353:M1359" si="442">YEAR(K1353)</f>
        <v>2023</v>
      </c>
      <c r="N1353" s="6">
        <v>8690</v>
      </c>
      <c r="P1353" s="6">
        <f t="shared" si="437"/>
        <v>8690</v>
      </c>
      <c r="Q1353" s="7">
        <f t="shared" si="438"/>
        <v>2507434.850000001</v>
      </c>
      <c r="R1353" s="5" t="s">
        <v>5</v>
      </c>
    </row>
    <row r="1354" spans="1:19" x14ac:dyDescent="0.35">
      <c r="A1354" s="4">
        <v>44956</v>
      </c>
      <c r="B1354" s="5">
        <f t="shared" si="434"/>
        <v>1</v>
      </c>
      <c r="C1354" s="5">
        <f t="shared" si="435"/>
        <v>2023</v>
      </c>
      <c r="D1354" s="5" t="s">
        <v>1213</v>
      </c>
      <c r="E1354" s="1" t="s">
        <v>415</v>
      </c>
      <c r="F1354" s="1" t="s">
        <v>416</v>
      </c>
      <c r="G1354" s="90" t="s">
        <v>663</v>
      </c>
      <c r="H1354" s="5">
        <v>3</v>
      </c>
      <c r="I1354" s="5" t="s">
        <v>5</v>
      </c>
      <c r="J1354" s="5">
        <v>0</v>
      </c>
      <c r="K1354" s="4">
        <f t="shared" si="440"/>
        <v>44956</v>
      </c>
      <c r="L1354" s="5">
        <f t="shared" si="441"/>
        <v>1</v>
      </c>
      <c r="M1354" s="5">
        <f t="shared" si="442"/>
        <v>2023</v>
      </c>
      <c r="N1354" s="6">
        <v>702</v>
      </c>
      <c r="P1354" s="6">
        <f t="shared" si="437"/>
        <v>702</v>
      </c>
      <c r="Q1354" s="7">
        <f t="shared" si="438"/>
        <v>2508136.850000001</v>
      </c>
      <c r="R1354" s="5" t="s">
        <v>5</v>
      </c>
    </row>
    <row r="1355" spans="1:19" x14ac:dyDescent="0.35">
      <c r="A1355" s="4">
        <v>44956</v>
      </c>
      <c r="B1355" s="5">
        <f t="shared" si="434"/>
        <v>1</v>
      </c>
      <c r="C1355" s="5">
        <f t="shared" si="435"/>
        <v>2023</v>
      </c>
      <c r="D1355" s="5" t="s">
        <v>1213</v>
      </c>
      <c r="E1355" s="1" t="s">
        <v>415</v>
      </c>
      <c r="F1355" s="1" t="s">
        <v>416</v>
      </c>
      <c r="G1355" s="90" t="s">
        <v>716</v>
      </c>
      <c r="H1355" s="5">
        <v>4</v>
      </c>
      <c r="I1355" s="5" t="s">
        <v>5</v>
      </c>
      <c r="J1355" s="5">
        <v>0</v>
      </c>
      <c r="K1355" s="4">
        <f t="shared" si="440"/>
        <v>44956</v>
      </c>
      <c r="L1355" s="5">
        <f t="shared" si="441"/>
        <v>1</v>
      </c>
      <c r="M1355" s="5">
        <f t="shared" si="442"/>
        <v>2023</v>
      </c>
      <c r="N1355" s="6">
        <v>1684.8</v>
      </c>
      <c r="P1355" s="6">
        <f t="shared" si="437"/>
        <v>1684.8</v>
      </c>
      <c r="Q1355" s="7">
        <f t="shared" si="438"/>
        <v>2509821.6500000008</v>
      </c>
      <c r="R1355" s="5" t="s">
        <v>5</v>
      </c>
    </row>
    <row r="1356" spans="1:19" x14ac:dyDescent="0.35">
      <c r="A1356" s="4">
        <v>44956</v>
      </c>
      <c r="B1356" s="5">
        <f t="shared" si="434"/>
        <v>1</v>
      </c>
      <c r="C1356" s="5">
        <f t="shared" si="435"/>
        <v>2023</v>
      </c>
      <c r="D1356" s="5" t="s">
        <v>1213</v>
      </c>
      <c r="E1356" s="1" t="s">
        <v>415</v>
      </c>
      <c r="F1356" s="1" t="s">
        <v>416</v>
      </c>
      <c r="G1356" s="90" t="s">
        <v>1177</v>
      </c>
      <c r="H1356" s="5">
        <v>7</v>
      </c>
      <c r="I1356" s="5" t="s">
        <v>5</v>
      </c>
      <c r="J1356" s="5">
        <v>0</v>
      </c>
      <c r="K1356" s="4">
        <f t="shared" si="440"/>
        <v>44956</v>
      </c>
      <c r="L1356" s="5">
        <f t="shared" si="441"/>
        <v>1</v>
      </c>
      <c r="M1356" s="5">
        <f t="shared" si="442"/>
        <v>2023</v>
      </c>
      <c r="N1356" s="6">
        <v>1911</v>
      </c>
      <c r="P1356" s="6">
        <f t="shared" si="437"/>
        <v>1911</v>
      </c>
      <c r="Q1356" s="7">
        <f t="shared" si="438"/>
        <v>2511732.6500000008</v>
      </c>
      <c r="R1356" s="5" t="s">
        <v>5</v>
      </c>
    </row>
    <row r="1357" spans="1:19" x14ac:dyDescent="0.35">
      <c r="A1357" s="4">
        <v>44956</v>
      </c>
      <c r="B1357" s="5">
        <f t="shared" si="434"/>
        <v>1</v>
      </c>
      <c r="C1357" s="5">
        <f t="shared" si="435"/>
        <v>2023</v>
      </c>
      <c r="D1357" s="5" t="s">
        <v>1213</v>
      </c>
      <c r="E1357" s="1" t="s">
        <v>415</v>
      </c>
      <c r="F1357" s="1" t="s">
        <v>416</v>
      </c>
      <c r="G1357" s="90" t="s">
        <v>1082</v>
      </c>
      <c r="H1357" s="5">
        <v>1</v>
      </c>
      <c r="I1357" s="5" t="s">
        <v>5</v>
      </c>
      <c r="J1357" s="5">
        <v>0</v>
      </c>
      <c r="K1357" s="4">
        <f t="shared" si="440"/>
        <v>44956</v>
      </c>
      <c r="L1357" s="5">
        <f t="shared" si="441"/>
        <v>1</v>
      </c>
      <c r="M1357" s="5">
        <f t="shared" si="442"/>
        <v>2023</v>
      </c>
      <c r="N1357" s="6">
        <v>1000</v>
      </c>
      <c r="P1357" s="6">
        <f t="shared" si="437"/>
        <v>1000</v>
      </c>
      <c r="Q1357" s="7">
        <f t="shared" si="438"/>
        <v>2512732.6500000008</v>
      </c>
      <c r="R1357" s="5" t="s">
        <v>5</v>
      </c>
    </row>
    <row r="1358" spans="1:19" x14ac:dyDescent="0.35">
      <c r="A1358" s="4">
        <v>44956</v>
      </c>
      <c r="B1358" s="5">
        <f t="shared" si="434"/>
        <v>1</v>
      </c>
      <c r="C1358" s="5">
        <f t="shared" si="435"/>
        <v>2023</v>
      </c>
      <c r="D1358" s="5" t="s">
        <v>1213</v>
      </c>
      <c r="E1358" s="1" t="s">
        <v>415</v>
      </c>
      <c r="F1358" s="1" t="s">
        <v>416</v>
      </c>
      <c r="G1358" s="90" t="s">
        <v>1119</v>
      </c>
      <c r="H1358" s="5">
        <v>4</v>
      </c>
      <c r="I1358" s="5" t="s">
        <v>5</v>
      </c>
      <c r="J1358" s="5">
        <v>0</v>
      </c>
      <c r="K1358" s="4">
        <f t="shared" si="440"/>
        <v>44956</v>
      </c>
      <c r="L1358" s="5">
        <f t="shared" si="441"/>
        <v>1</v>
      </c>
      <c r="M1358" s="5">
        <f t="shared" si="442"/>
        <v>2023</v>
      </c>
      <c r="N1358" s="6">
        <v>250</v>
      </c>
      <c r="P1358" s="6">
        <f t="shared" si="437"/>
        <v>250</v>
      </c>
      <c r="Q1358" s="7">
        <f t="shared" si="438"/>
        <v>2512982.6500000008</v>
      </c>
      <c r="R1358" s="5" t="s">
        <v>5</v>
      </c>
    </row>
    <row r="1359" spans="1:19" x14ac:dyDescent="0.35">
      <c r="A1359" s="4">
        <v>44956</v>
      </c>
      <c r="B1359" s="5">
        <f t="shared" si="434"/>
        <v>1</v>
      </c>
      <c r="C1359" s="5">
        <f t="shared" si="435"/>
        <v>2023</v>
      </c>
      <c r="D1359" s="5" t="s">
        <v>1213</v>
      </c>
      <c r="E1359" s="1" t="s">
        <v>415</v>
      </c>
      <c r="F1359" s="1" t="s">
        <v>416</v>
      </c>
      <c r="G1359" s="90" t="s">
        <v>675</v>
      </c>
      <c r="H1359" s="5">
        <v>4</v>
      </c>
      <c r="I1359" s="5" t="s">
        <v>5</v>
      </c>
      <c r="J1359" s="5">
        <v>0</v>
      </c>
      <c r="K1359" s="4">
        <f t="shared" si="440"/>
        <v>44956</v>
      </c>
      <c r="L1359" s="5">
        <f t="shared" si="441"/>
        <v>1</v>
      </c>
      <c r="M1359" s="5">
        <f t="shared" si="442"/>
        <v>2023</v>
      </c>
      <c r="N1359" s="6">
        <v>380</v>
      </c>
      <c r="P1359" s="6">
        <f t="shared" si="437"/>
        <v>380</v>
      </c>
      <c r="Q1359" s="7">
        <f t="shared" si="438"/>
        <v>2513362.6500000008</v>
      </c>
      <c r="R1359" s="5" t="s">
        <v>5</v>
      </c>
    </row>
    <row r="1360" spans="1:19" x14ac:dyDescent="0.35">
      <c r="A1360" s="4">
        <v>44956</v>
      </c>
      <c r="B1360" s="5">
        <f t="shared" si="434"/>
        <v>1</v>
      </c>
      <c r="C1360" s="5">
        <f t="shared" si="435"/>
        <v>2023</v>
      </c>
      <c r="D1360" s="5" t="s">
        <v>1214</v>
      </c>
      <c r="E1360" s="1" t="s">
        <v>645</v>
      </c>
      <c r="F1360" s="1" t="s">
        <v>646</v>
      </c>
      <c r="G1360" s="90" t="s">
        <v>1215</v>
      </c>
      <c r="H1360" s="5">
        <v>2</v>
      </c>
      <c r="I1360" s="5" t="s">
        <v>5</v>
      </c>
      <c r="J1360" s="5">
        <v>0</v>
      </c>
      <c r="K1360" s="4">
        <f t="shared" ref="K1360" si="443">A1360+J1360</f>
        <v>44956</v>
      </c>
      <c r="L1360" s="5">
        <f t="shared" ref="L1360" si="444">MONTH(K1360)</f>
        <v>1</v>
      </c>
      <c r="M1360" s="5">
        <f t="shared" ref="M1360" si="445">YEAR(K1360)</f>
        <v>2023</v>
      </c>
      <c r="N1360" s="6">
        <v>570</v>
      </c>
      <c r="O1360" s="6">
        <f t="shared" ref="O1360" si="446">-N1360</f>
        <v>-570</v>
      </c>
      <c r="P1360" s="6">
        <f t="shared" si="437"/>
        <v>0</v>
      </c>
      <c r="Q1360" s="7">
        <f t="shared" si="438"/>
        <v>2513932.6500000008</v>
      </c>
      <c r="R1360" s="5" t="s">
        <v>5</v>
      </c>
      <c r="S1360" s="1" t="s">
        <v>1397</v>
      </c>
    </row>
    <row r="1361" spans="1:19" x14ac:dyDescent="0.35">
      <c r="A1361" s="4">
        <v>44958</v>
      </c>
      <c r="B1361" s="5">
        <f t="shared" si="434"/>
        <v>2</v>
      </c>
      <c r="C1361" s="5">
        <f t="shared" si="435"/>
        <v>2023</v>
      </c>
      <c r="D1361" s="5" t="s">
        <v>1243</v>
      </c>
      <c r="E1361" s="1" t="s">
        <v>1211</v>
      </c>
      <c r="F1361" s="1" t="s">
        <v>1205</v>
      </c>
      <c r="G1361" s="90" t="s">
        <v>1244</v>
      </c>
      <c r="H1361" s="5">
        <v>2</v>
      </c>
      <c r="I1361" s="5" t="s">
        <v>5</v>
      </c>
      <c r="J1361" s="5">
        <v>0</v>
      </c>
      <c r="K1361" s="4">
        <f t="shared" ref="K1361:K1362" si="447">A1361+J1361</f>
        <v>44958</v>
      </c>
      <c r="L1361" s="5">
        <f t="shared" ref="L1361:L1362" si="448">MONTH(K1361)</f>
        <v>2</v>
      </c>
      <c r="M1361" s="5">
        <f t="shared" ref="M1361:M1362" si="449">YEAR(K1361)</f>
        <v>2023</v>
      </c>
      <c r="N1361" s="6">
        <v>3555</v>
      </c>
      <c r="O1361" s="6">
        <f t="shared" ref="O1361" si="450">-N1361</f>
        <v>-3555</v>
      </c>
      <c r="P1361" s="6">
        <f t="shared" si="437"/>
        <v>0</v>
      </c>
      <c r="Q1361" s="7">
        <f t="shared" si="438"/>
        <v>2517487.6500000008</v>
      </c>
      <c r="R1361" s="5" t="s">
        <v>5</v>
      </c>
      <c r="S1361" s="1" t="s">
        <v>1293</v>
      </c>
    </row>
    <row r="1362" spans="1:19" x14ac:dyDescent="0.35">
      <c r="A1362" s="4">
        <v>44959</v>
      </c>
      <c r="B1362" s="5">
        <f t="shared" si="434"/>
        <v>2</v>
      </c>
      <c r="C1362" s="5">
        <f t="shared" si="435"/>
        <v>2023</v>
      </c>
      <c r="D1362" s="5" t="s">
        <v>1245</v>
      </c>
      <c r="E1362" s="1" t="s">
        <v>482</v>
      </c>
      <c r="F1362" s="1" t="s">
        <v>499</v>
      </c>
      <c r="G1362" s="90" t="s">
        <v>725</v>
      </c>
      <c r="H1362" s="5">
        <v>1</v>
      </c>
      <c r="I1362" s="5" t="s">
        <v>5</v>
      </c>
      <c r="J1362" s="5">
        <v>0</v>
      </c>
      <c r="K1362" s="4">
        <f t="shared" si="447"/>
        <v>44959</v>
      </c>
      <c r="L1362" s="5">
        <f t="shared" si="448"/>
        <v>2</v>
      </c>
      <c r="M1362" s="5">
        <f t="shared" si="449"/>
        <v>2023</v>
      </c>
      <c r="N1362" s="6">
        <v>1870</v>
      </c>
      <c r="P1362" s="6">
        <f t="shared" si="437"/>
        <v>1870</v>
      </c>
      <c r="Q1362" s="7">
        <f t="shared" si="438"/>
        <v>2519357.6500000008</v>
      </c>
      <c r="R1362" s="5" t="s">
        <v>5</v>
      </c>
    </row>
    <row r="1363" spans="1:19" x14ac:dyDescent="0.35">
      <c r="A1363" s="4">
        <v>44959</v>
      </c>
      <c r="B1363" s="5">
        <f t="shared" ref="B1363:B1365" si="451">MONTH(A1363)</f>
        <v>2</v>
      </c>
      <c r="C1363" s="5">
        <f t="shared" ref="C1363:C1365" si="452">YEAR(A1363)</f>
        <v>2023</v>
      </c>
      <c r="D1363" s="5" t="s">
        <v>1245</v>
      </c>
      <c r="E1363" s="1" t="s">
        <v>482</v>
      </c>
      <c r="F1363" s="1" t="s">
        <v>499</v>
      </c>
      <c r="G1363" s="90" t="s">
        <v>663</v>
      </c>
      <c r="H1363" s="5">
        <v>2</v>
      </c>
      <c r="I1363" s="5" t="s">
        <v>5</v>
      </c>
      <c r="J1363" s="5">
        <v>0</v>
      </c>
      <c r="K1363" s="4">
        <f t="shared" ref="K1363:K1369" si="453">A1363+J1363</f>
        <v>44959</v>
      </c>
      <c r="L1363" s="5">
        <f t="shared" ref="L1363:L1369" si="454">MONTH(K1363)</f>
        <v>2</v>
      </c>
      <c r="M1363" s="5">
        <f t="shared" ref="M1363:M1369" si="455">YEAR(K1363)</f>
        <v>2023</v>
      </c>
      <c r="N1363" s="6">
        <v>510</v>
      </c>
      <c r="P1363" s="6">
        <f t="shared" ref="P1363:P1403" si="456">SUM(N1363+O1363)</f>
        <v>510</v>
      </c>
      <c r="Q1363" s="7">
        <f t="shared" ref="Q1363:Q1403" si="457">SUM(Q1362+N1363)</f>
        <v>2519867.6500000008</v>
      </c>
      <c r="R1363" s="5" t="s">
        <v>5</v>
      </c>
    </row>
    <row r="1364" spans="1:19" x14ac:dyDescent="0.35">
      <c r="A1364" s="4">
        <v>44959</v>
      </c>
      <c r="B1364" s="5">
        <f t="shared" si="451"/>
        <v>2</v>
      </c>
      <c r="C1364" s="5">
        <f t="shared" si="452"/>
        <v>2023</v>
      </c>
      <c r="D1364" s="5" t="s">
        <v>1245</v>
      </c>
      <c r="E1364" s="1" t="s">
        <v>482</v>
      </c>
      <c r="F1364" s="1" t="s">
        <v>499</v>
      </c>
      <c r="G1364" s="90" t="s">
        <v>675</v>
      </c>
      <c r="H1364" s="5">
        <v>1</v>
      </c>
      <c r="I1364" s="5" t="s">
        <v>5</v>
      </c>
      <c r="J1364" s="5">
        <v>0</v>
      </c>
      <c r="K1364" s="4">
        <f t="shared" si="453"/>
        <v>44959</v>
      </c>
      <c r="L1364" s="5">
        <f t="shared" si="454"/>
        <v>2</v>
      </c>
      <c r="M1364" s="5">
        <f t="shared" si="455"/>
        <v>2023</v>
      </c>
      <c r="N1364" s="6">
        <v>95</v>
      </c>
      <c r="P1364" s="6">
        <f t="shared" si="456"/>
        <v>95</v>
      </c>
      <c r="Q1364" s="7">
        <f t="shared" si="457"/>
        <v>2519962.6500000008</v>
      </c>
      <c r="R1364" s="5" t="s">
        <v>5</v>
      </c>
    </row>
    <row r="1365" spans="1:19" x14ac:dyDescent="0.35">
      <c r="A1365" s="4" t="s">
        <v>1247</v>
      </c>
      <c r="B1365" s="5">
        <f t="shared" si="451"/>
        <v>2</v>
      </c>
      <c r="C1365" s="5">
        <f t="shared" si="452"/>
        <v>2023</v>
      </c>
      <c r="D1365" s="5" t="s">
        <v>1246</v>
      </c>
      <c r="E1365" s="1" t="s">
        <v>415</v>
      </c>
      <c r="F1365" s="1" t="s">
        <v>416</v>
      </c>
      <c r="G1365" s="90" t="s">
        <v>725</v>
      </c>
      <c r="H1365" s="5">
        <v>3</v>
      </c>
      <c r="I1365" s="5" t="s">
        <v>5</v>
      </c>
      <c r="J1365" s="5">
        <v>0</v>
      </c>
      <c r="K1365" s="4">
        <f t="shared" si="453"/>
        <v>44960</v>
      </c>
      <c r="L1365" s="5">
        <f t="shared" si="454"/>
        <v>2</v>
      </c>
      <c r="M1365" s="5">
        <f t="shared" si="455"/>
        <v>2023</v>
      </c>
      <c r="N1365" s="6">
        <v>5214</v>
      </c>
      <c r="P1365" s="6">
        <f t="shared" si="456"/>
        <v>5214</v>
      </c>
      <c r="Q1365" s="7">
        <f t="shared" si="457"/>
        <v>2525176.6500000008</v>
      </c>
      <c r="R1365" s="5" t="s">
        <v>5</v>
      </c>
    </row>
    <row r="1366" spans="1:19" x14ac:dyDescent="0.35">
      <c r="A1366" s="4" t="s">
        <v>1247</v>
      </c>
      <c r="B1366" s="5">
        <f t="shared" ref="B1366:B1398" si="458">MONTH(A1366)</f>
        <v>2</v>
      </c>
      <c r="C1366" s="5">
        <f t="shared" ref="C1366:C1398" si="459">YEAR(A1366)</f>
        <v>2023</v>
      </c>
      <c r="D1366" s="5" t="s">
        <v>1246</v>
      </c>
      <c r="E1366" s="1" t="s">
        <v>415</v>
      </c>
      <c r="F1366" s="1" t="s">
        <v>416</v>
      </c>
      <c r="G1366" s="90" t="s">
        <v>922</v>
      </c>
      <c r="H1366" s="5">
        <v>3</v>
      </c>
      <c r="I1366" s="5" t="s">
        <v>5</v>
      </c>
      <c r="J1366" s="5">
        <v>0</v>
      </c>
      <c r="K1366" s="4">
        <f t="shared" si="453"/>
        <v>44960</v>
      </c>
      <c r="L1366" s="5">
        <f t="shared" si="454"/>
        <v>2</v>
      </c>
      <c r="M1366" s="5">
        <f t="shared" si="455"/>
        <v>2023</v>
      </c>
      <c r="N1366" s="6">
        <v>684</v>
      </c>
      <c r="P1366" s="6">
        <f t="shared" si="456"/>
        <v>684</v>
      </c>
      <c r="Q1366" s="7">
        <f t="shared" si="457"/>
        <v>2525860.6500000008</v>
      </c>
      <c r="R1366" s="5" t="s">
        <v>5</v>
      </c>
    </row>
    <row r="1367" spans="1:19" x14ac:dyDescent="0.35">
      <c r="A1367" s="4" t="s">
        <v>1247</v>
      </c>
      <c r="B1367" s="5">
        <f t="shared" si="458"/>
        <v>2</v>
      </c>
      <c r="C1367" s="5">
        <f t="shared" si="459"/>
        <v>2023</v>
      </c>
      <c r="D1367" s="5" t="s">
        <v>1246</v>
      </c>
      <c r="E1367" s="1" t="s">
        <v>415</v>
      </c>
      <c r="F1367" s="1" t="s">
        <v>416</v>
      </c>
      <c r="G1367" s="90" t="s">
        <v>1177</v>
      </c>
      <c r="H1367" s="5">
        <v>3</v>
      </c>
      <c r="I1367" s="5" t="s">
        <v>5</v>
      </c>
      <c r="J1367" s="5">
        <v>0</v>
      </c>
      <c r="K1367" s="4">
        <f t="shared" si="453"/>
        <v>44960</v>
      </c>
      <c r="L1367" s="5">
        <f t="shared" si="454"/>
        <v>2</v>
      </c>
      <c r="M1367" s="5">
        <f t="shared" si="455"/>
        <v>2023</v>
      </c>
      <c r="N1367" s="6">
        <v>793.80000000000007</v>
      </c>
      <c r="P1367" s="6">
        <f t="shared" si="456"/>
        <v>793.80000000000007</v>
      </c>
      <c r="Q1367" s="7">
        <f t="shared" si="457"/>
        <v>2526654.4500000007</v>
      </c>
      <c r="R1367" s="5" t="s">
        <v>5</v>
      </c>
    </row>
    <row r="1368" spans="1:19" x14ac:dyDescent="0.35">
      <c r="A1368" s="4" t="s">
        <v>1247</v>
      </c>
      <c r="B1368" s="5">
        <f t="shared" si="458"/>
        <v>2</v>
      </c>
      <c r="C1368" s="5">
        <f t="shared" si="459"/>
        <v>2023</v>
      </c>
      <c r="D1368" s="5" t="s">
        <v>1246</v>
      </c>
      <c r="E1368" s="1" t="s">
        <v>415</v>
      </c>
      <c r="F1368" s="1" t="s">
        <v>416</v>
      </c>
      <c r="G1368" s="90" t="s">
        <v>675</v>
      </c>
      <c r="H1368" s="5">
        <v>3</v>
      </c>
      <c r="I1368" s="5" t="s">
        <v>5</v>
      </c>
      <c r="J1368" s="5">
        <v>0</v>
      </c>
      <c r="K1368" s="4">
        <f t="shared" si="453"/>
        <v>44960</v>
      </c>
      <c r="L1368" s="5">
        <f t="shared" si="454"/>
        <v>2</v>
      </c>
      <c r="M1368" s="5">
        <f t="shared" si="455"/>
        <v>2023</v>
      </c>
      <c r="N1368" s="6">
        <v>285</v>
      </c>
      <c r="P1368" s="6">
        <f t="shared" si="456"/>
        <v>285</v>
      </c>
      <c r="Q1368" s="7">
        <f t="shared" si="457"/>
        <v>2526939.4500000007</v>
      </c>
      <c r="R1368" s="5" t="s">
        <v>5</v>
      </c>
    </row>
    <row r="1369" spans="1:19" x14ac:dyDescent="0.35">
      <c r="A1369" s="4" t="s">
        <v>1247</v>
      </c>
      <c r="B1369" s="5">
        <f t="shared" si="458"/>
        <v>2</v>
      </c>
      <c r="C1369" s="5">
        <f t="shared" si="459"/>
        <v>2023</v>
      </c>
      <c r="D1369" s="5" t="s">
        <v>1246</v>
      </c>
      <c r="E1369" s="1" t="s">
        <v>415</v>
      </c>
      <c r="F1369" s="1" t="s">
        <v>416</v>
      </c>
      <c r="G1369" s="90" t="s">
        <v>575</v>
      </c>
      <c r="H1369" s="5">
        <v>1</v>
      </c>
      <c r="I1369" s="5" t="s">
        <v>5</v>
      </c>
      <c r="J1369" s="5">
        <v>0</v>
      </c>
      <c r="K1369" s="4">
        <f t="shared" si="453"/>
        <v>44960</v>
      </c>
      <c r="L1369" s="5">
        <f t="shared" si="454"/>
        <v>2</v>
      </c>
      <c r="M1369" s="5">
        <f t="shared" si="455"/>
        <v>2023</v>
      </c>
      <c r="N1369" s="6">
        <v>105</v>
      </c>
      <c r="P1369" s="6">
        <f t="shared" si="456"/>
        <v>105</v>
      </c>
      <c r="Q1369" s="7">
        <f t="shared" si="457"/>
        <v>2527044.4500000007</v>
      </c>
      <c r="R1369" s="5" t="s">
        <v>5</v>
      </c>
    </row>
    <row r="1370" spans="1:19" x14ac:dyDescent="0.35">
      <c r="A1370" s="4" t="s">
        <v>1249</v>
      </c>
      <c r="B1370" s="5">
        <f t="shared" si="458"/>
        <v>2</v>
      </c>
      <c r="C1370" s="5">
        <f t="shared" si="459"/>
        <v>2023</v>
      </c>
      <c r="D1370" s="5" t="s">
        <v>1248</v>
      </c>
      <c r="E1370" s="1" t="s">
        <v>645</v>
      </c>
      <c r="F1370" s="1" t="s">
        <v>646</v>
      </c>
      <c r="G1370" s="90" t="s">
        <v>99</v>
      </c>
      <c r="H1370" s="5">
        <v>1</v>
      </c>
      <c r="I1370" s="5" t="s">
        <v>5</v>
      </c>
      <c r="J1370" s="5">
        <v>0</v>
      </c>
      <c r="K1370" s="4">
        <f t="shared" ref="K1370:K1403" si="460">A1370+J1370</f>
        <v>44965</v>
      </c>
      <c r="L1370" s="5">
        <f t="shared" ref="L1370:L1403" si="461">MONTH(K1370)</f>
        <v>2</v>
      </c>
      <c r="M1370" s="5">
        <f t="shared" ref="M1370:M1403" si="462">YEAR(K1370)</f>
        <v>2023</v>
      </c>
      <c r="N1370" s="6">
        <v>1936</v>
      </c>
      <c r="O1370" s="6">
        <f>-714</f>
        <v>-714</v>
      </c>
      <c r="P1370" s="6">
        <f t="shared" si="456"/>
        <v>1222</v>
      </c>
      <c r="Q1370" s="7">
        <f t="shared" si="457"/>
        <v>2528980.4500000007</v>
      </c>
      <c r="R1370" s="5" t="s">
        <v>5</v>
      </c>
      <c r="S1370" s="1" t="s">
        <v>1398</v>
      </c>
    </row>
    <row r="1371" spans="1:19" x14ac:dyDescent="0.35">
      <c r="A1371" s="4" t="s">
        <v>1249</v>
      </c>
      <c r="B1371" s="5">
        <f t="shared" si="458"/>
        <v>2</v>
      </c>
      <c r="C1371" s="5">
        <f t="shared" si="459"/>
        <v>2023</v>
      </c>
      <c r="D1371" s="5" t="s">
        <v>1248</v>
      </c>
      <c r="E1371" s="1" t="s">
        <v>645</v>
      </c>
      <c r="F1371" s="1" t="s">
        <v>646</v>
      </c>
      <c r="G1371" s="90" t="s">
        <v>1215</v>
      </c>
      <c r="H1371" s="5">
        <v>2</v>
      </c>
      <c r="I1371" s="5" t="s">
        <v>5</v>
      </c>
      <c r="J1371" s="5">
        <v>0</v>
      </c>
      <c r="K1371" s="4">
        <f t="shared" si="460"/>
        <v>44965</v>
      </c>
      <c r="L1371" s="5">
        <f t="shared" si="461"/>
        <v>2</v>
      </c>
      <c r="M1371" s="5">
        <f t="shared" si="462"/>
        <v>2023</v>
      </c>
      <c r="N1371" s="6">
        <v>570</v>
      </c>
      <c r="P1371" s="6">
        <f t="shared" si="456"/>
        <v>570</v>
      </c>
      <c r="Q1371" s="7">
        <f t="shared" si="457"/>
        <v>2529550.4500000007</v>
      </c>
      <c r="R1371" s="5" t="s">
        <v>5</v>
      </c>
    </row>
    <row r="1372" spans="1:19" x14ac:dyDescent="0.35">
      <c r="A1372" s="4" t="s">
        <v>1249</v>
      </c>
      <c r="B1372" s="5">
        <f t="shared" si="458"/>
        <v>2</v>
      </c>
      <c r="C1372" s="5">
        <f t="shared" si="459"/>
        <v>2023</v>
      </c>
      <c r="D1372" s="5" t="s">
        <v>1248</v>
      </c>
      <c r="E1372" s="1" t="s">
        <v>645</v>
      </c>
      <c r="F1372" s="1" t="s">
        <v>646</v>
      </c>
      <c r="G1372" s="90" t="s">
        <v>298</v>
      </c>
      <c r="H1372" s="5">
        <v>1</v>
      </c>
      <c r="I1372" s="5" t="s">
        <v>5</v>
      </c>
      <c r="J1372" s="5">
        <v>0</v>
      </c>
      <c r="K1372" s="4">
        <f t="shared" si="460"/>
        <v>44965</v>
      </c>
      <c r="L1372" s="5">
        <f t="shared" si="461"/>
        <v>2</v>
      </c>
      <c r="M1372" s="5">
        <f t="shared" si="462"/>
        <v>2023</v>
      </c>
      <c r="N1372" s="6">
        <v>450</v>
      </c>
      <c r="P1372" s="6">
        <f t="shared" si="456"/>
        <v>450</v>
      </c>
      <c r="Q1372" s="7">
        <f t="shared" si="457"/>
        <v>2530000.4500000007</v>
      </c>
      <c r="R1372" s="5" t="s">
        <v>5</v>
      </c>
    </row>
    <row r="1373" spans="1:19" x14ac:dyDescent="0.35">
      <c r="A1373" s="4" t="s">
        <v>1249</v>
      </c>
      <c r="B1373" s="5">
        <f t="shared" si="458"/>
        <v>2</v>
      </c>
      <c r="C1373" s="5">
        <f t="shared" si="459"/>
        <v>2023</v>
      </c>
      <c r="D1373" s="5" t="s">
        <v>1253</v>
      </c>
      <c r="E1373" s="1" t="s">
        <v>1211</v>
      </c>
      <c r="F1373" s="1" t="s">
        <v>1205</v>
      </c>
      <c r="G1373" s="90" t="s">
        <v>663</v>
      </c>
      <c r="H1373" s="5">
        <v>8</v>
      </c>
      <c r="I1373" s="5" t="s">
        <v>5</v>
      </c>
      <c r="J1373" s="5">
        <v>0</v>
      </c>
      <c r="K1373" s="4">
        <f t="shared" si="460"/>
        <v>44965</v>
      </c>
      <c r="L1373" s="5">
        <f t="shared" si="461"/>
        <v>2</v>
      </c>
      <c r="M1373" s="5">
        <f t="shared" si="462"/>
        <v>2023</v>
      </c>
      <c r="N1373" s="6">
        <v>1752</v>
      </c>
      <c r="O1373" s="6">
        <f t="shared" ref="O1373:O1378" si="463">-N1373</f>
        <v>-1752</v>
      </c>
      <c r="P1373" s="6">
        <f t="shared" si="456"/>
        <v>0</v>
      </c>
      <c r="Q1373" s="7">
        <f t="shared" si="457"/>
        <v>2531752.4500000007</v>
      </c>
      <c r="R1373" s="5" t="s">
        <v>5</v>
      </c>
      <c r="S1373" s="1" t="s">
        <v>1298</v>
      </c>
    </row>
    <row r="1374" spans="1:19" x14ac:dyDescent="0.35">
      <c r="A1374" s="4" t="s">
        <v>1249</v>
      </c>
      <c r="B1374" s="5">
        <f t="shared" si="458"/>
        <v>2</v>
      </c>
      <c r="C1374" s="5">
        <f t="shared" si="459"/>
        <v>2023</v>
      </c>
      <c r="D1374" s="5" t="s">
        <v>1253</v>
      </c>
      <c r="E1374" s="1" t="s">
        <v>1211</v>
      </c>
      <c r="F1374" s="1" t="s">
        <v>1205</v>
      </c>
      <c r="G1374" s="90" t="s">
        <v>1207</v>
      </c>
      <c r="H1374" s="5">
        <v>4</v>
      </c>
      <c r="I1374" s="5" t="s">
        <v>5</v>
      </c>
      <c r="J1374" s="5">
        <v>0</v>
      </c>
      <c r="K1374" s="4">
        <f t="shared" si="460"/>
        <v>44965</v>
      </c>
      <c r="L1374" s="5">
        <f t="shared" si="461"/>
        <v>2</v>
      </c>
      <c r="M1374" s="5">
        <f t="shared" si="462"/>
        <v>2023</v>
      </c>
      <c r="N1374" s="6">
        <v>876</v>
      </c>
      <c r="O1374" s="6">
        <f t="shared" si="463"/>
        <v>-876</v>
      </c>
      <c r="P1374" s="6">
        <f t="shared" si="456"/>
        <v>0</v>
      </c>
      <c r="Q1374" s="7">
        <f t="shared" si="457"/>
        <v>2532628.4500000007</v>
      </c>
      <c r="R1374" s="5" t="s">
        <v>5</v>
      </c>
      <c r="S1374" s="1" t="s">
        <v>1298</v>
      </c>
    </row>
    <row r="1375" spans="1:19" x14ac:dyDescent="0.35">
      <c r="A1375" s="4" t="s">
        <v>1249</v>
      </c>
      <c r="B1375" s="5">
        <f t="shared" si="458"/>
        <v>2</v>
      </c>
      <c r="C1375" s="5">
        <f t="shared" si="459"/>
        <v>2023</v>
      </c>
      <c r="D1375" s="5" t="s">
        <v>1253</v>
      </c>
      <c r="E1375" s="1" t="s">
        <v>1211</v>
      </c>
      <c r="F1375" s="1" t="s">
        <v>1205</v>
      </c>
      <c r="G1375" s="90" t="s">
        <v>1250</v>
      </c>
      <c r="H1375" s="5">
        <v>5</v>
      </c>
      <c r="I1375" s="5" t="s">
        <v>5</v>
      </c>
      <c r="J1375" s="5">
        <v>0</v>
      </c>
      <c r="K1375" s="4">
        <f t="shared" si="460"/>
        <v>44965</v>
      </c>
      <c r="L1375" s="5">
        <f t="shared" si="461"/>
        <v>2</v>
      </c>
      <c r="M1375" s="5">
        <f t="shared" si="462"/>
        <v>2023</v>
      </c>
      <c r="N1375" s="6">
        <v>987</v>
      </c>
      <c r="O1375" s="6">
        <f t="shared" si="463"/>
        <v>-987</v>
      </c>
      <c r="P1375" s="6">
        <f t="shared" si="456"/>
        <v>0</v>
      </c>
      <c r="Q1375" s="7">
        <f t="shared" si="457"/>
        <v>2533615.4500000007</v>
      </c>
      <c r="R1375" s="5" t="s">
        <v>5</v>
      </c>
      <c r="S1375" s="1" t="s">
        <v>1298</v>
      </c>
    </row>
    <row r="1376" spans="1:19" x14ac:dyDescent="0.35">
      <c r="A1376" s="4" t="s">
        <v>1249</v>
      </c>
      <c r="B1376" s="5">
        <f t="shared" si="458"/>
        <v>2</v>
      </c>
      <c r="C1376" s="5">
        <f t="shared" si="459"/>
        <v>2023</v>
      </c>
      <c r="D1376" s="5" t="s">
        <v>1253</v>
      </c>
      <c r="E1376" s="1" t="s">
        <v>1211</v>
      </c>
      <c r="F1376" s="1" t="s">
        <v>1205</v>
      </c>
      <c r="G1376" s="90" t="s">
        <v>675</v>
      </c>
      <c r="H1376" s="5">
        <v>4</v>
      </c>
      <c r="I1376" s="5" t="s">
        <v>5</v>
      </c>
      <c r="J1376" s="5">
        <v>0</v>
      </c>
      <c r="K1376" s="4">
        <f t="shared" si="460"/>
        <v>44965</v>
      </c>
      <c r="L1376" s="5">
        <f t="shared" si="461"/>
        <v>2</v>
      </c>
      <c r="M1376" s="5">
        <f t="shared" si="462"/>
        <v>2023</v>
      </c>
      <c r="N1376" s="6">
        <v>350</v>
      </c>
      <c r="O1376" s="6">
        <f t="shared" si="463"/>
        <v>-350</v>
      </c>
      <c r="P1376" s="6">
        <f t="shared" si="456"/>
        <v>0</v>
      </c>
      <c r="Q1376" s="7">
        <f t="shared" si="457"/>
        <v>2533965.4500000007</v>
      </c>
      <c r="R1376" s="5" t="s">
        <v>5</v>
      </c>
      <c r="S1376" s="1" t="s">
        <v>1298</v>
      </c>
    </row>
    <row r="1377" spans="1:19" x14ac:dyDescent="0.35">
      <c r="A1377" s="4" t="s">
        <v>1249</v>
      </c>
      <c r="B1377" s="5">
        <f t="shared" si="458"/>
        <v>2</v>
      </c>
      <c r="C1377" s="5">
        <f t="shared" si="459"/>
        <v>2023</v>
      </c>
      <c r="D1377" s="5" t="s">
        <v>1253</v>
      </c>
      <c r="E1377" s="1" t="s">
        <v>1211</v>
      </c>
      <c r="F1377" s="1" t="s">
        <v>1205</v>
      </c>
      <c r="G1377" s="90" t="s">
        <v>1251</v>
      </c>
      <c r="H1377" s="5">
        <v>18</v>
      </c>
      <c r="I1377" s="5" t="s">
        <v>5</v>
      </c>
      <c r="J1377" s="5">
        <v>0</v>
      </c>
      <c r="K1377" s="4">
        <f t="shared" si="460"/>
        <v>44965</v>
      </c>
      <c r="L1377" s="5">
        <f t="shared" si="461"/>
        <v>2</v>
      </c>
      <c r="M1377" s="5">
        <f t="shared" si="462"/>
        <v>2023</v>
      </c>
      <c r="N1377" s="6">
        <v>2268</v>
      </c>
      <c r="O1377" s="6">
        <f t="shared" si="463"/>
        <v>-2268</v>
      </c>
      <c r="P1377" s="6">
        <f t="shared" si="456"/>
        <v>0</v>
      </c>
      <c r="Q1377" s="7">
        <f t="shared" si="457"/>
        <v>2536233.4500000007</v>
      </c>
      <c r="R1377" s="5" t="s">
        <v>5</v>
      </c>
      <c r="S1377" s="1" t="s">
        <v>1298</v>
      </c>
    </row>
    <row r="1378" spans="1:19" x14ac:dyDescent="0.35">
      <c r="A1378" s="4" t="s">
        <v>1249</v>
      </c>
      <c r="B1378" s="5">
        <f t="shared" si="458"/>
        <v>2</v>
      </c>
      <c r="C1378" s="5">
        <f t="shared" si="459"/>
        <v>2023</v>
      </c>
      <c r="D1378" s="5" t="s">
        <v>1253</v>
      </c>
      <c r="E1378" s="1" t="s">
        <v>1211</v>
      </c>
      <c r="F1378" s="1" t="s">
        <v>1205</v>
      </c>
      <c r="G1378" s="90" t="s">
        <v>1252</v>
      </c>
      <c r="H1378" s="5">
        <v>6</v>
      </c>
      <c r="I1378" s="5" t="s">
        <v>5</v>
      </c>
      <c r="J1378" s="5">
        <v>0</v>
      </c>
      <c r="K1378" s="4">
        <f t="shared" si="460"/>
        <v>44965</v>
      </c>
      <c r="L1378" s="5">
        <f t="shared" si="461"/>
        <v>2</v>
      </c>
      <c r="M1378" s="5">
        <f t="shared" si="462"/>
        <v>2023</v>
      </c>
      <c r="N1378" s="6">
        <v>714</v>
      </c>
      <c r="O1378" s="6">
        <f t="shared" si="463"/>
        <v>-714</v>
      </c>
      <c r="P1378" s="6">
        <f t="shared" si="456"/>
        <v>0</v>
      </c>
      <c r="Q1378" s="7">
        <f t="shared" si="457"/>
        <v>2536947.4500000007</v>
      </c>
      <c r="R1378" s="5" t="s">
        <v>5</v>
      </c>
      <c r="S1378" s="1" t="s">
        <v>1298</v>
      </c>
    </row>
    <row r="1379" spans="1:19" x14ac:dyDescent="0.35">
      <c r="A1379" s="4" t="s">
        <v>1255</v>
      </c>
      <c r="B1379" s="5">
        <f t="shared" si="458"/>
        <v>2</v>
      </c>
      <c r="C1379" s="5">
        <f t="shared" si="459"/>
        <v>2023</v>
      </c>
      <c r="D1379" s="5" t="s">
        <v>1254</v>
      </c>
      <c r="E1379" s="1" t="s">
        <v>415</v>
      </c>
      <c r="F1379" s="1" t="s">
        <v>416</v>
      </c>
      <c r="G1379" s="90" t="s">
        <v>725</v>
      </c>
      <c r="H1379" s="5">
        <v>4</v>
      </c>
      <c r="I1379" s="5" t="s">
        <v>5</v>
      </c>
      <c r="J1379" s="5">
        <v>0</v>
      </c>
      <c r="K1379" s="4">
        <f t="shared" si="460"/>
        <v>44966</v>
      </c>
      <c r="L1379" s="5">
        <f t="shared" si="461"/>
        <v>2</v>
      </c>
      <c r="M1379" s="5">
        <f t="shared" si="462"/>
        <v>2023</v>
      </c>
      <c r="N1379" s="6">
        <v>6952</v>
      </c>
      <c r="P1379" s="6">
        <f t="shared" si="456"/>
        <v>6952</v>
      </c>
      <c r="Q1379" s="7">
        <f t="shared" si="457"/>
        <v>2543899.4500000007</v>
      </c>
      <c r="R1379" s="5" t="s">
        <v>5</v>
      </c>
    </row>
    <row r="1380" spans="1:19" x14ac:dyDescent="0.35">
      <c r="A1380" s="4" t="s">
        <v>1255</v>
      </c>
      <c r="B1380" s="5">
        <f t="shared" si="458"/>
        <v>2</v>
      </c>
      <c r="C1380" s="5">
        <f t="shared" si="459"/>
        <v>2023</v>
      </c>
      <c r="D1380" s="5" t="s">
        <v>1254</v>
      </c>
      <c r="E1380" s="1" t="s">
        <v>415</v>
      </c>
      <c r="F1380" s="1" t="s">
        <v>416</v>
      </c>
      <c r="G1380" s="90" t="s">
        <v>663</v>
      </c>
      <c r="H1380" s="5">
        <v>15</v>
      </c>
      <c r="I1380" s="5" t="s">
        <v>5</v>
      </c>
      <c r="J1380" s="5">
        <v>0</v>
      </c>
      <c r="K1380" s="4">
        <f t="shared" si="460"/>
        <v>44966</v>
      </c>
      <c r="L1380" s="5">
        <f t="shared" si="461"/>
        <v>2</v>
      </c>
      <c r="M1380" s="5">
        <f t="shared" si="462"/>
        <v>2023</v>
      </c>
      <c r="N1380" s="6">
        <v>3420</v>
      </c>
      <c r="P1380" s="6">
        <f t="shared" si="456"/>
        <v>3420</v>
      </c>
      <c r="Q1380" s="7">
        <f t="shared" si="457"/>
        <v>2547319.4500000007</v>
      </c>
      <c r="R1380" s="5" t="s">
        <v>5</v>
      </c>
    </row>
    <row r="1381" spans="1:19" x14ac:dyDescent="0.35">
      <c r="A1381" s="4" t="s">
        <v>1255</v>
      </c>
      <c r="B1381" s="5">
        <f t="shared" si="458"/>
        <v>2</v>
      </c>
      <c r="C1381" s="5">
        <f t="shared" si="459"/>
        <v>2023</v>
      </c>
      <c r="D1381" s="5" t="s">
        <v>1254</v>
      </c>
      <c r="E1381" s="1" t="s">
        <v>415</v>
      </c>
      <c r="F1381" s="1" t="s">
        <v>416</v>
      </c>
      <c r="G1381" s="90" t="s">
        <v>1177</v>
      </c>
      <c r="H1381" s="5">
        <v>8</v>
      </c>
      <c r="I1381" s="5" t="s">
        <v>5</v>
      </c>
      <c r="J1381" s="5">
        <v>0</v>
      </c>
      <c r="K1381" s="4">
        <f t="shared" si="460"/>
        <v>44966</v>
      </c>
      <c r="L1381" s="5">
        <f t="shared" si="461"/>
        <v>2</v>
      </c>
      <c r="M1381" s="5">
        <f t="shared" si="462"/>
        <v>2023</v>
      </c>
      <c r="N1381" s="6">
        <v>2116.8000000000002</v>
      </c>
      <c r="P1381" s="6">
        <f t="shared" si="456"/>
        <v>2116.8000000000002</v>
      </c>
      <c r="Q1381" s="7">
        <f t="shared" si="457"/>
        <v>2549436.2500000005</v>
      </c>
      <c r="R1381" s="5" t="s">
        <v>5</v>
      </c>
    </row>
    <row r="1382" spans="1:19" x14ac:dyDescent="0.35">
      <c r="A1382" s="4" t="s">
        <v>1255</v>
      </c>
      <c r="B1382" s="5">
        <f t="shared" si="458"/>
        <v>2</v>
      </c>
      <c r="C1382" s="5">
        <f t="shared" si="459"/>
        <v>2023</v>
      </c>
      <c r="D1382" s="5" t="s">
        <v>1254</v>
      </c>
      <c r="E1382" s="1" t="s">
        <v>415</v>
      </c>
      <c r="F1382" s="1" t="s">
        <v>416</v>
      </c>
      <c r="G1382" s="90" t="s">
        <v>675</v>
      </c>
      <c r="H1382" s="5">
        <v>4</v>
      </c>
      <c r="I1382" s="5" t="s">
        <v>5</v>
      </c>
      <c r="J1382" s="5">
        <v>0</v>
      </c>
      <c r="K1382" s="4">
        <f t="shared" si="460"/>
        <v>44966</v>
      </c>
      <c r="L1382" s="5">
        <f t="shared" si="461"/>
        <v>2</v>
      </c>
      <c r="M1382" s="5">
        <f t="shared" si="462"/>
        <v>2023</v>
      </c>
      <c r="N1382" s="6">
        <v>380</v>
      </c>
      <c r="P1382" s="6">
        <f t="shared" si="456"/>
        <v>380</v>
      </c>
      <c r="Q1382" s="7">
        <f t="shared" si="457"/>
        <v>2549816.2500000005</v>
      </c>
      <c r="R1382" s="5" t="s">
        <v>5</v>
      </c>
    </row>
    <row r="1383" spans="1:19" x14ac:dyDescent="0.35">
      <c r="A1383" s="4" t="s">
        <v>1255</v>
      </c>
      <c r="B1383" s="5">
        <f t="shared" si="458"/>
        <v>2</v>
      </c>
      <c r="C1383" s="5">
        <f t="shared" si="459"/>
        <v>2023</v>
      </c>
      <c r="D1383" s="5" t="s">
        <v>1254</v>
      </c>
      <c r="E1383" s="1" t="s">
        <v>415</v>
      </c>
      <c r="F1383" s="1" t="s">
        <v>416</v>
      </c>
      <c r="G1383" s="90" t="s">
        <v>1082</v>
      </c>
      <c r="H1383" s="5">
        <v>1</v>
      </c>
      <c r="I1383" s="5" t="s">
        <v>5</v>
      </c>
      <c r="J1383" s="5">
        <v>0</v>
      </c>
      <c r="K1383" s="4">
        <f t="shared" si="460"/>
        <v>44966</v>
      </c>
      <c r="L1383" s="5">
        <f t="shared" si="461"/>
        <v>2</v>
      </c>
      <c r="M1383" s="5">
        <f t="shared" si="462"/>
        <v>2023</v>
      </c>
      <c r="N1383" s="6">
        <v>1000</v>
      </c>
      <c r="P1383" s="6">
        <f t="shared" si="456"/>
        <v>1000</v>
      </c>
      <c r="Q1383" s="7">
        <f t="shared" si="457"/>
        <v>2550816.2500000005</v>
      </c>
      <c r="R1383" s="5" t="s">
        <v>5</v>
      </c>
    </row>
    <row r="1384" spans="1:19" x14ac:dyDescent="0.35">
      <c r="A1384" s="4" t="s">
        <v>1255</v>
      </c>
      <c r="B1384" s="5">
        <f t="shared" si="458"/>
        <v>2</v>
      </c>
      <c r="C1384" s="5">
        <f t="shared" si="459"/>
        <v>2023</v>
      </c>
      <c r="D1384" s="5" t="s">
        <v>1256</v>
      </c>
      <c r="E1384" s="1" t="s">
        <v>415</v>
      </c>
      <c r="F1384" s="1" t="s">
        <v>416</v>
      </c>
      <c r="G1384" s="90" t="s">
        <v>1119</v>
      </c>
      <c r="H1384" s="5">
        <v>4</v>
      </c>
      <c r="I1384" s="5" t="s">
        <v>5</v>
      </c>
      <c r="J1384" s="5">
        <v>0</v>
      </c>
      <c r="K1384" s="4">
        <f t="shared" si="460"/>
        <v>44966</v>
      </c>
      <c r="L1384" s="5">
        <f t="shared" si="461"/>
        <v>2</v>
      </c>
      <c r="M1384" s="5">
        <f t="shared" si="462"/>
        <v>2023</v>
      </c>
      <c r="N1384" s="6">
        <v>250</v>
      </c>
      <c r="P1384" s="6">
        <f t="shared" si="456"/>
        <v>250</v>
      </c>
      <c r="Q1384" s="7">
        <f t="shared" si="457"/>
        <v>2551066.2500000005</v>
      </c>
      <c r="R1384" s="5" t="s">
        <v>5</v>
      </c>
    </row>
    <row r="1385" spans="1:19" x14ac:dyDescent="0.35">
      <c r="A1385" s="4" t="s">
        <v>1255</v>
      </c>
      <c r="B1385" s="5">
        <f t="shared" si="458"/>
        <v>2</v>
      </c>
      <c r="C1385" s="5">
        <f t="shared" si="459"/>
        <v>2023</v>
      </c>
      <c r="D1385" s="5" t="s">
        <v>1257</v>
      </c>
      <c r="E1385" s="1" t="s">
        <v>645</v>
      </c>
      <c r="F1385" s="1" t="s">
        <v>646</v>
      </c>
      <c r="G1385" s="90" t="s">
        <v>575</v>
      </c>
      <c r="H1385" s="5">
        <v>1</v>
      </c>
      <c r="I1385" s="5" t="s">
        <v>5</v>
      </c>
      <c r="J1385" s="5">
        <v>0</v>
      </c>
      <c r="K1385" s="4">
        <f t="shared" si="460"/>
        <v>44966</v>
      </c>
      <c r="L1385" s="5">
        <f t="shared" si="461"/>
        <v>2</v>
      </c>
      <c r="M1385" s="5">
        <f t="shared" si="462"/>
        <v>2023</v>
      </c>
      <c r="N1385" s="6">
        <v>110</v>
      </c>
      <c r="P1385" s="6">
        <f t="shared" si="456"/>
        <v>110</v>
      </c>
      <c r="Q1385" s="7">
        <f t="shared" si="457"/>
        <v>2551176.2500000005</v>
      </c>
      <c r="R1385" s="5" t="s">
        <v>5</v>
      </c>
    </row>
    <row r="1386" spans="1:19" x14ac:dyDescent="0.35">
      <c r="A1386" s="4" t="s">
        <v>1259</v>
      </c>
      <c r="B1386" s="5">
        <f t="shared" si="458"/>
        <v>2</v>
      </c>
      <c r="C1386" s="5">
        <f t="shared" si="459"/>
        <v>2023</v>
      </c>
      <c r="D1386" s="5" t="s">
        <v>1258</v>
      </c>
      <c r="E1386" s="1" t="s">
        <v>482</v>
      </c>
      <c r="F1386" s="1" t="s">
        <v>499</v>
      </c>
      <c r="G1386" s="90" t="s">
        <v>725</v>
      </c>
      <c r="H1386" s="5">
        <v>1</v>
      </c>
      <c r="I1386" s="5" t="s">
        <v>5</v>
      </c>
      <c r="J1386" s="5">
        <v>0</v>
      </c>
      <c r="K1386" s="4">
        <f t="shared" si="460"/>
        <v>44967</v>
      </c>
      <c r="L1386" s="5">
        <f t="shared" si="461"/>
        <v>2</v>
      </c>
      <c r="M1386" s="5">
        <f t="shared" si="462"/>
        <v>2023</v>
      </c>
      <c r="N1386" s="6">
        <v>1870</v>
      </c>
      <c r="P1386" s="6">
        <f t="shared" si="456"/>
        <v>1870</v>
      </c>
      <c r="Q1386" s="7">
        <f t="shared" si="457"/>
        <v>2553046.2500000005</v>
      </c>
      <c r="R1386" s="5" t="s">
        <v>5</v>
      </c>
    </row>
    <row r="1387" spans="1:19" x14ac:dyDescent="0.35">
      <c r="A1387" s="4" t="s">
        <v>1259</v>
      </c>
      <c r="B1387" s="5">
        <f t="shared" si="458"/>
        <v>2</v>
      </c>
      <c r="C1387" s="5">
        <f t="shared" si="459"/>
        <v>2023</v>
      </c>
      <c r="D1387" s="5" t="s">
        <v>1258</v>
      </c>
      <c r="E1387" s="1" t="s">
        <v>482</v>
      </c>
      <c r="F1387" s="1" t="s">
        <v>499</v>
      </c>
      <c r="G1387" s="90" t="s">
        <v>663</v>
      </c>
      <c r="H1387" s="5">
        <v>3</v>
      </c>
      <c r="I1387" s="5" t="s">
        <v>5</v>
      </c>
      <c r="J1387" s="5">
        <v>0</v>
      </c>
      <c r="K1387" s="4">
        <f t="shared" si="460"/>
        <v>44967</v>
      </c>
      <c r="L1387" s="5">
        <f t="shared" si="461"/>
        <v>2</v>
      </c>
      <c r="M1387" s="5">
        <f t="shared" si="462"/>
        <v>2023</v>
      </c>
      <c r="N1387" s="6">
        <v>765</v>
      </c>
      <c r="P1387" s="6">
        <f t="shared" si="456"/>
        <v>765</v>
      </c>
      <c r="Q1387" s="7">
        <f t="shared" si="457"/>
        <v>2553811.2500000005</v>
      </c>
      <c r="R1387" s="5" t="s">
        <v>5</v>
      </c>
    </row>
    <row r="1388" spans="1:19" x14ac:dyDescent="0.35">
      <c r="A1388" s="4" t="s">
        <v>1259</v>
      </c>
      <c r="B1388" s="5">
        <f t="shared" si="458"/>
        <v>2</v>
      </c>
      <c r="C1388" s="5">
        <f t="shared" si="459"/>
        <v>2023</v>
      </c>
      <c r="D1388" s="5" t="s">
        <v>1258</v>
      </c>
      <c r="E1388" s="1" t="s">
        <v>482</v>
      </c>
      <c r="F1388" s="1" t="s">
        <v>499</v>
      </c>
      <c r="G1388" s="90" t="s">
        <v>675</v>
      </c>
      <c r="H1388" s="5">
        <v>1</v>
      </c>
      <c r="I1388" s="5" t="s">
        <v>5</v>
      </c>
      <c r="J1388" s="5">
        <v>0</v>
      </c>
      <c r="K1388" s="4">
        <f t="shared" si="460"/>
        <v>44967</v>
      </c>
      <c r="L1388" s="5">
        <f t="shared" si="461"/>
        <v>2</v>
      </c>
      <c r="M1388" s="5">
        <f t="shared" si="462"/>
        <v>2023</v>
      </c>
      <c r="N1388" s="6">
        <v>95</v>
      </c>
      <c r="P1388" s="6">
        <f t="shared" si="456"/>
        <v>95</v>
      </c>
      <c r="Q1388" s="7">
        <f t="shared" si="457"/>
        <v>2553906.2500000005</v>
      </c>
      <c r="R1388" s="5" t="s">
        <v>5</v>
      </c>
    </row>
    <row r="1389" spans="1:19" x14ac:dyDescent="0.35">
      <c r="A1389" s="4" t="s">
        <v>1259</v>
      </c>
      <c r="B1389" s="5">
        <f t="shared" si="458"/>
        <v>2</v>
      </c>
      <c r="C1389" s="5">
        <f t="shared" si="459"/>
        <v>2023</v>
      </c>
      <c r="D1389" s="5" t="s">
        <v>1260</v>
      </c>
      <c r="E1389" s="1" t="s">
        <v>63</v>
      </c>
      <c r="F1389" s="1" t="s">
        <v>64</v>
      </c>
      <c r="G1389" s="90" t="s">
        <v>1187</v>
      </c>
      <c r="H1389" s="5">
        <v>5</v>
      </c>
      <c r="I1389" s="5" t="s">
        <v>50</v>
      </c>
      <c r="J1389" s="5">
        <v>120</v>
      </c>
      <c r="K1389" s="4">
        <f t="shared" si="460"/>
        <v>45087</v>
      </c>
      <c r="L1389" s="5">
        <f t="shared" si="461"/>
        <v>6</v>
      </c>
      <c r="M1389" s="5">
        <f t="shared" si="462"/>
        <v>2023</v>
      </c>
      <c r="N1389" s="6">
        <v>8140</v>
      </c>
      <c r="P1389" s="6">
        <f t="shared" si="456"/>
        <v>8140</v>
      </c>
      <c r="Q1389" s="7">
        <f t="shared" si="457"/>
        <v>2562046.2500000005</v>
      </c>
      <c r="R1389" s="5" t="s">
        <v>5</v>
      </c>
    </row>
    <row r="1390" spans="1:19" x14ac:dyDescent="0.35">
      <c r="A1390" s="4" t="s">
        <v>1259</v>
      </c>
      <c r="B1390" s="5">
        <f t="shared" si="458"/>
        <v>2</v>
      </c>
      <c r="C1390" s="5">
        <f t="shared" si="459"/>
        <v>2023</v>
      </c>
      <c r="D1390" s="5" t="s">
        <v>1260</v>
      </c>
      <c r="E1390" s="1" t="s">
        <v>63</v>
      </c>
      <c r="F1390" s="1" t="s">
        <v>64</v>
      </c>
      <c r="G1390" s="90" t="s">
        <v>1261</v>
      </c>
      <c r="H1390" s="5">
        <v>5</v>
      </c>
      <c r="I1390" s="5" t="s">
        <v>50</v>
      </c>
      <c r="J1390" s="5">
        <v>120</v>
      </c>
      <c r="K1390" s="4">
        <f t="shared" si="460"/>
        <v>45087</v>
      </c>
      <c r="L1390" s="5">
        <f t="shared" si="461"/>
        <v>6</v>
      </c>
      <c r="M1390" s="5">
        <f t="shared" si="462"/>
        <v>2023</v>
      </c>
      <c r="N1390" s="6">
        <v>1035</v>
      </c>
      <c r="P1390" s="6">
        <f t="shared" si="456"/>
        <v>1035</v>
      </c>
      <c r="Q1390" s="7">
        <f t="shared" si="457"/>
        <v>2563081.2500000005</v>
      </c>
      <c r="R1390" s="5" t="s">
        <v>5</v>
      </c>
    </row>
    <row r="1391" spans="1:19" x14ac:dyDescent="0.35">
      <c r="A1391" s="4" t="s">
        <v>1259</v>
      </c>
      <c r="B1391" s="5">
        <f t="shared" si="458"/>
        <v>2</v>
      </c>
      <c r="C1391" s="5">
        <f t="shared" si="459"/>
        <v>2023</v>
      </c>
      <c r="D1391" s="5" t="s">
        <v>1260</v>
      </c>
      <c r="E1391" s="1" t="s">
        <v>63</v>
      </c>
      <c r="F1391" s="1" t="s">
        <v>64</v>
      </c>
      <c r="G1391" s="90" t="s">
        <v>800</v>
      </c>
      <c r="H1391" s="5">
        <v>10</v>
      </c>
      <c r="I1391" s="5" t="s">
        <v>50</v>
      </c>
      <c r="J1391" s="5">
        <v>120</v>
      </c>
      <c r="K1391" s="4">
        <f t="shared" si="460"/>
        <v>45087</v>
      </c>
      <c r="L1391" s="5">
        <f t="shared" si="461"/>
        <v>6</v>
      </c>
      <c r="M1391" s="5">
        <f t="shared" si="462"/>
        <v>2023</v>
      </c>
      <c r="N1391" s="6">
        <v>575</v>
      </c>
      <c r="P1391" s="6">
        <f t="shared" si="456"/>
        <v>575</v>
      </c>
      <c r="Q1391" s="7">
        <f t="shared" si="457"/>
        <v>2563656.2500000005</v>
      </c>
      <c r="R1391" s="5" t="s">
        <v>5</v>
      </c>
    </row>
    <row r="1392" spans="1:19" x14ac:dyDescent="0.35">
      <c r="A1392" s="4" t="s">
        <v>1259</v>
      </c>
      <c r="B1392" s="5">
        <f t="shared" si="458"/>
        <v>2</v>
      </c>
      <c r="C1392" s="5">
        <f t="shared" si="459"/>
        <v>2023</v>
      </c>
      <c r="D1392" s="5" t="s">
        <v>1260</v>
      </c>
      <c r="E1392" s="1" t="s">
        <v>63</v>
      </c>
      <c r="F1392" s="1" t="s">
        <v>64</v>
      </c>
      <c r="G1392" s="90" t="s">
        <v>46</v>
      </c>
      <c r="H1392" s="5">
        <v>4</v>
      </c>
      <c r="I1392" s="5" t="s">
        <v>50</v>
      </c>
      <c r="J1392" s="5">
        <v>120</v>
      </c>
      <c r="K1392" s="4">
        <f t="shared" si="460"/>
        <v>45087</v>
      </c>
      <c r="L1392" s="5">
        <f t="shared" si="461"/>
        <v>6</v>
      </c>
      <c r="M1392" s="5">
        <f t="shared" si="462"/>
        <v>2023</v>
      </c>
      <c r="N1392" s="6">
        <v>420</v>
      </c>
      <c r="P1392" s="6">
        <f t="shared" si="456"/>
        <v>420</v>
      </c>
      <c r="Q1392" s="7">
        <f t="shared" si="457"/>
        <v>2564076.2500000005</v>
      </c>
      <c r="R1392" s="5" t="s">
        <v>5</v>
      </c>
    </row>
    <row r="1393" spans="1:19" x14ac:dyDescent="0.35">
      <c r="A1393" s="4" t="s">
        <v>1259</v>
      </c>
      <c r="B1393" s="5">
        <f t="shared" si="458"/>
        <v>2</v>
      </c>
      <c r="C1393" s="5">
        <f t="shared" si="459"/>
        <v>2023</v>
      </c>
      <c r="D1393" s="5" t="s">
        <v>1260</v>
      </c>
      <c r="E1393" s="1" t="s">
        <v>63</v>
      </c>
      <c r="F1393" s="1" t="s">
        <v>64</v>
      </c>
      <c r="G1393" s="90" t="s">
        <v>1262</v>
      </c>
      <c r="H1393" s="5">
        <v>2</v>
      </c>
      <c r="I1393" s="5" t="s">
        <v>50</v>
      </c>
      <c r="J1393" s="5">
        <v>120</v>
      </c>
      <c r="K1393" s="4">
        <f t="shared" si="460"/>
        <v>45087</v>
      </c>
      <c r="L1393" s="5">
        <f t="shared" si="461"/>
        <v>6</v>
      </c>
      <c r="M1393" s="5">
        <f t="shared" si="462"/>
        <v>2023</v>
      </c>
      <c r="N1393" s="6">
        <v>595</v>
      </c>
      <c r="P1393" s="6">
        <f t="shared" si="456"/>
        <v>595</v>
      </c>
      <c r="Q1393" s="7">
        <f t="shared" si="457"/>
        <v>2564671.2500000005</v>
      </c>
      <c r="R1393" s="5" t="s">
        <v>5</v>
      </c>
    </row>
    <row r="1394" spans="1:19" x14ac:dyDescent="0.35">
      <c r="A1394" s="4">
        <v>44968</v>
      </c>
      <c r="B1394" s="5">
        <f t="shared" si="458"/>
        <v>2</v>
      </c>
      <c r="C1394" s="5">
        <f t="shared" si="459"/>
        <v>2023</v>
      </c>
      <c r="D1394" s="5" t="s">
        <v>1263</v>
      </c>
      <c r="E1394" s="1" t="s">
        <v>415</v>
      </c>
      <c r="F1394" s="1" t="s">
        <v>416</v>
      </c>
      <c r="G1394" s="90" t="s">
        <v>725</v>
      </c>
      <c r="H1394" s="5">
        <v>5</v>
      </c>
      <c r="I1394" s="5" t="s">
        <v>5</v>
      </c>
      <c r="J1394" s="5">
        <v>0</v>
      </c>
      <c r="K1394" s="4">
        <f t="shared" si="460"/>
        <v>44968</v>
      </c>
      <c r="L1394" s="5">
        <f t="shared" si="461"/>
        <v>2</v>
      </c>
      <c r="M1394" s="5">
        <f t="shared" si="462"/>
        <v>2023</v>
      </c>
      <c r="N1394" s="6">
        <v>8690</v>
      </c>
      <c r="P1394" s="6">
        <f t="shared" si="456"/>
        <v>8690</v>
      </c>
      <c r="Q1394" s="7">
        <f t="shared" si="457"/>
        <v>2573361.2500000005</v>
      </c>
      <c r="R1394" s="5" t="s">
        <v>5</v>
      </c>
    </row>
    <row r="1395" spans="1:19" x14ac:dyDescent="0.35">
      <c r="A1395" s="4">
        <v>44968</v>
      </c>
      <c r="B1395" s="5">
        <f t="shared" si="458"/>
        <v>2</v>
      </c>
      <c r="C1395" s="5">
        <f t="shared" si="459"/>
        <v>2023</v>
      </c>
      <c r="D1395" s="5" t="s">
        <v>1263</v>
      </c>
      <c r="E1395" s="1" t="s">
        <v>415</v>
      </c>
      <c r="F1395" s="1" t="s">
        <v>416</v>
      </c>
      <c r="G1395" s="90" t="s">
        <v>663</v>
      </c>
      <c r="H1395" s="5">
        <v>15</v>
      </c>
      <c r="I1395" s="5" t="s">
        <v>5</v>
      </c>
      <c r="J1395" s="5">
        <v>0</v>
      </c>
      <c r="K1395" s="4">
        <f t="shared" si="460"/>
        <v>44968</v>
      </c>
      <c r="L1395" s="5">
        <f t="shared" si="461"/>
        <v>2</v>
      </c>
      <c r="M1395" s="5">
        <f t="shared" si="462"/>
        <v>2023</v>
      </c>
      <c r="N1395" s="6">
        <v>3420</v>
      </c>
      <c r="P1395" s="6">
        <f t="shared" si="456"/>
        <v>3420</v>
      </c>
      <c r="Q1395" s="7">
        <f t="shared" si="457"/>
        <v>2576781.2500000005</v>
      </c>
      <c r="R1395" s="5" t="s">
        <v>5</v>
      </c>
    </row>
    <row r="1396" spans="1:19" x14ac:dyDescent="0.35">
      <c r="A1396" s="4">
        <v>44968</v>
      </c>
      <c r="B1396" s="5">
        <f t="shared" si="458"/>
        <v>2</v>
      </c>
      <c r="C1396" s="5">
        <f t="shared" si="459"/>
        <v>2023</v>
      </c>
      <c r="D1396" s="5" t="s">
        <v>1263</v>
      </c>
      <c r="E1396" s="1" t="s">
        <v>415</v>
      </c>
      <c r="F1396" s="1" t="s">
        <v>416</v>
      </c>
      <c r="G1396" s="90" t="s">
        <v>1177</v>
      </c>
      <c r="H1396" s="5">
        <v>8</v>
      </c>
      <c r="I1396" s="5" t="s">
        <v>5</v>
      </c>
      <c r="J1396" s="5">
        <v>0</v>
      </c>
      <c r="K1396" s="4">
        <f t="shared" si="460"/>
        <v>44968</v>
      </c>
      <c r="L1396" s="5">
        <f t="shared" si="461"/>
        <v>2</v>
      </c>
      <c r="M1396" s="5">
        <f t="shared" si="462"/>
        <v>2023</v>
      </c>
      <c r="N1396" s="6">
        <v>2116.8000000000002</v>
      </c>
      <c r="P1396" s="6">
        <f t="shared" si="456"/>
        <v>2116.8000000000002</v>
      </c>
      <c r="Q1396" s="7">
        <f t="shared" si="457"/>
        <v>2578898.0500000003</v>
      </c>
      <c r="R1396" s="5" t="s">
        <v>5</v>
      </c>
    </row>
    <row r="1397" spans="1:19" x14ac:dyDescent="0.35">
      <c r="A1397" s="4">
        <v>44968</v>
      </c>
      <c r="B1397" s="5">
        <f t="shared" si="458"/>
        <v>2</v>
      </c>
      <c r="C1397" s="5">
        <f t="shared" si="459"/>
        <v>2023</v>
      </c>
      <c r="D1397" s="5" t="s">
        <v>1263</v>
      </c>
      <c r="E1397" s="1" t="s">
        <v>415</v>
      </c>
      <c r="F1397" s="1" t="s">
        <v>416</v>
      </c>
      <c r="G1397" s="90" t="s">
        <v>1082</v>
      </c>
      <c r="H1397" s="5">
        <v>1</v>
      </c>
      <c r="I1397" s="5" t="s">
        <v>5</v>
      </c>
      <c r="J1397" s="5">
        <v>0</v>
      </c>
      <c r="K1397" s="4">
        <f t="shared" si="460"/>
        <v>44968</v>
      </c>
      <c r="L1397" s="5">
        <f t="shared" si="461"/>
        <v>2</v>
      </c>
      <c r="M1397" s="5">
        <f t="shared" si="462"/>
        <v>2023</v>
      </c>
      <c r="N1397" s="6">
        <v>1000</v>
      </c>
      <c r="P1397" s="6">
        <f t="shared" si="456"/>
        <v>1000</v>
      </c>
      <c r="Q1397" s="7">
        <f t="shared" si="457"/>
        <v>2579898.0500000003</v>
      </c>
      <c r="R1397" s="5" t="s">
        <v>5</v>
      </c>
    </row>
    <row r="1398" spans="1:19" x14ac:dyDescent="0.35">
      <c r="A1398" s="4">
        <v>44968</v>
      </c>
      <c r="B1398" s="5">
        <f t="shared" si="458"/>
        <v>2</v>
      </c>
      <c r="C1398" s="5">
        <f t="shared" si="459"/>
        <v>2023</v>
      </c>
      <c r="D1398" s="5" t="s">
        <v>1264</v>
      </c>
      <c r="E1398" s="1" t="s">
        <v>415</v>
      </c>
      <c r="F1398" s="1" t="s">
        <v>416</v>
      </c>
      <c r="G1398" s="90" t="s">
        <v>1119</v>
      </c>
      <c r="H1398" s="5">
        <v>5</v>
      </c>
      <c r="I1398" s="5" t="s">
        <v>5</v>
      </c>
      <c r="J1398" s="5">
        <v>0</v>
      </c>
      <c r="K1398" s="4">
        <f t="shared" si="460"/>
        <v>44968</v>
      </c>
      <c r="L1398" s="5">
        <f t="shared" si="461"/>
        <v>2</v>
      </c>
      <c r="M1398" s="5">
        <f t="shared" si="462"/>
        <v>2023</v>
      </c>
      <c r="N1398" s="6">
        <v>312.5</v>
      </c>
      <c r="P1398" s="6">
        <f t="shared" si="456"/>
        <v>312.5</v>
      </c>
      <c r="Q1398" s="7">
        <f t="shared" si="457"/>
        <v>2580210.5500000003</v>
      </c>
      <c r="R1398" s="5" t="s">
        <v>5</v>
      </c>
    </row>
    <row r="1399" spans="1:19" x14ac:dyDescent="0.35">
      <c r="A1399" s="4">
        <v>44968</v>
      </c>
      <c r="B1399" s="5">
        <f t="shared" ref="B1399:B1428" si="464">MONTH(A1399)</f>
        <v>2</v>
      </c>
      <c r="C1399" s="5">
        <f t="shared" ref="C1399:C1428" si="465">YEAR(A1399)</f>
        <v>2023</v>
      </c>
      <c r="D1399" s="5" t="s">
        <v>1265</v>
      </c>
      <c r="E1399" s="1" t="s">
        <v>406</v>
      </c>
      <c r="F1399" s="1" t="s">
        <v>407</v>
      </c>
      <c r="G1399" s="90" t="s">
        <v>407</v>
      </c>
      <c r="H1399" s="5">
        <v>1</v>
      </c>
      <c r="I1399" s="5" t="s">
        <v>5</v>
      </c>
      <c r="J1399" s="5">
        <v>0</v>
      </c>
      <c r="K1399" s="4">
        <f t="shared" si="460"/>
        <v>44968</v>
      </c>
      <c r="L1399" s="5">
        <f t="shared" si="461"/>
        <v>2</v>
      </c>
      <c r="M1399" s="5">
        <f t="shared" si="462"/>
        <v>2023</v>
      </c>
      <c r="N1399" s="6">
        <v>450</v>
      </c>
      <c r="P1399" s="6">
        <f t="shared" si="456"/>
        <v>450</v>
      </c>
      <c r="Q1399" s="7">
        <f t="shared" si="457"/>
        <v>2580660.5500000003</v>
      </c>
      <c r="R1399" s="5" t="s">
        <v>5</v>
      </c>
    </row>
    <row r="1400" spans="1:19" x14ac:dyDescent="0.35">
      <c r="A1400" s="4">
        <v>44972</v>
      </c>
      <c r="B1400" s="5">
        <f t="shared" si="464"/>
        <v>2</v>
      </c>
      <c r="C1400" s="5">
        <f t="shared" si="465"/>
        <v>2023</v>
      </c>
      <c r="D1400" s="5" t="s">
        <v>1271</v>
      </c>
      <c r="E1400" s="1" t="s">
        <v>1270</v>
      </c>
      <c r="F1400" s="1" t="s">
        <v>1266</v>
      </c>
      <c r="G1400" s="90" t="s">
        <v>1267</v>
      </c>
      <c r="H1400" s="5">
        <v>1</v>
      </c>
      <c r="I1400" s="5" t="s">
        <v>5</v>
      </c>
      <c r="J1400" s="5">
        <v>0</v>
      </c>
      <c r="K1400" s="4">
        <f t="shared" si="460"/>
        <v>44972</v>
      </c>
      <c r="L1400" s="5">
        <f t="shared" si="461"/>
        <v>2</v>
      </c>
      <c r="M1400" s="5">
        <f t="shared" si="462"/>
        <v>2023</v>
      </c>
      <c r="N1400" s="6">
        <v>260</v>
      </c>
      <c r="O1400" s="6">
        <f t="shared" ref="O1400:O1405" si="466">-N1400</f>
        <v>-260</v>
      </c>
      <c r="P1400" s="6">
        <f t="shared" si="456"/>
        <v>0</v>
      </c>
      <c r="Q1400" s="7">
        <f t="shared" si="457"/>
        <v>2580920.5500000003</v>
      </c>
      <c r="R1400" s="5" t="s">
        <v>5</v>
      </c>
      <c r="S1400" s="1" t="s">
        <v>1303</v>
      </c>
    </row>
    <row r="1401" spans="1:19" x14ac:dyDescent="0.35">
      <c r="A1401" s="4">
        <v>44972</v>
      </c>
      <c r="B1401" s="5">
        <f t="shared" si="464"/>
        <v>2</v>
      </c>
      <c r="C1401" s="5">
        <f t="shared" si="465"/>
        <v>2023</v>
      </c>
      <c r="D1401" s="5" t="s">
        <v>1271</v>
      </c>
      <c r="E1401" s="1" t="s">
        <v>1270</v>
      </c>
      <c r="F1401" s="1" t="s">
        <v>1266</v>
      </c>
      <c r="G1401" s="90" t="s">
        <v>663</v>
      </c>
      <c r="H1401" s="5">
        <v>1</v>
      </c>
      <c r="I1401" s="5" t="s">
        <v>5</v>
      </c>
      <c r="J1401" s="5">
        <v>0</v>
      </c>
      <c r="K1401" s="4">
        <f t="shared" si="460"/>
        <v>44972</v>
      </c>
      <c r="L1401" s="5">
        <f t="shared" si="461"/>
        <v>2</v>
      </c>
      <c r="M1401" s="5">
        <f t="shared" si="462"/>
        <v>2023</v>
      </c>
      <c r="N1401" s="6">
        <v>228</v>
      </c>
      <c r="O1401" s="6">
        <f t="shared" si="466"/>
        <v>-228</v>
      </c>
      <c r="P1401" s="6">
        <f t="shared" si="456"/>
        <v>0</v>
      </c>
      <c r="Q1401" s="7">
        <f t="shared" si="457"/>
        <v>2581148.5500000003</v>
      </c>
      <c r="R1401" s="5" t="s">
        <v>5</v>
      </c>
      <c r="S1401" s="1" t="s">
        <v>1303</v>
      </c>
    </row>
    <row r="1402" spans="1:19" x14ac:dyDescent="0.35">
      <c r="A1402" s="4">
        <v>44972</v>
      </c>
      <c r="B1402" s="5">
        <f t="shared" si="464"/>
        <v>2</v>
      </c>
      <c r="C1402" s="5">
        <f t="shared" si="465"/>
        <v>2023</v>
      </c>
      <c r="D1402" s="5" t="s">
        <v>1271</v>
      </c>
      <c r="E1402" s="1" t="s">
        <v>1270</v>
      </c>
      <c r="F1402" s="1" t="s">
        <v>1266</v>
      </c>
      <c r="G1402" s="90" t="s">
        <v>1268</v>
      </c>
      <c r="H1402" s="5">
        <v>1</v>
      </c>
      <c r="I1402" s="5" t="s">
        <v>5</v>
      </c>
      <c r="J1402" s="5">
        <v>0</v>
      </c>
      <c r="K1402" s="4">
        <f t="shared" si="460"/>
        <v>44972</v>
      </c>
      <c r="L1402" s="5">
        <f t="shared" si="461"/>
        <v>2</v>
      </c>
      <c r="M1402" s="5">
        <f t="shared" si="462"/>
        <v>2023</v>
      </c>
      <c r="N1402" s="6">
        <v>105</v>
      </c>
      <c r="O1402" s="6">
        <f t="shared" si="466"/>
        <v>-105</v>
      </c>
      <c r="P1402" s="6">
        <f t="shared" si="456"/>
        <v>0</v>
      </c>
      <c r="Q1402" s="7">
        <f t="shared" si="457"/>
        <v>2581253.5500000003</v>
      </c>
      <c r="R1402" s="5" t="s">
        <v>5</v>
      </c>
      <c r="S1402" s="1" t="s">
        <v>1303</v>
      </c>
    </row>
    <row r="1403" spans="1:19" x14ac:dyDescent="0.35">
      <c r="A1403" s="4">
        <v>44972</v>
      </c>
      <c r="B1403" s="5">
        <f t="shared" si="464"/>
        <v>2</v>
      </c>
      <c r="C1403" s="5">
        <f t="shared" si="465"/>
        <v>2023</v>
      </c>
      <c r="D1403" s="5" t="s">
        <v>1271</v>
      </c>
      <c r="E1403" s="1" t="s">
        <v>1270</v>
      </c>
      <c r="F1403" s="1" t="s">
        <v>1266</v>
      </c>
      <c r="G1403" s="90" t="s">
        <v>873</v>
      </c>
      <c r="H1403" s="5">
        <v>1</v>
      </c>
      <c r="I1403" s="5" t="s">
        <v>5</v>
      </c>
      <c r="J1403" s="5">
        <v>0</v>
      </c>
      <c r="K1403" s="4">
        <f t="shared" si="460"/>
        <v>44972</v>
      </c>
      <c r="L1403" s="5">
        <f t="shared" si="461"/>
        <v>2</v>
      </c>
      <c r="M1403" s="5">
        <f t="shared" si="462"/>
        <v>2023</v>
      </c>
      <c r="N1403" s="6">
        <v>170</v>
      </c>
      <c r="O1403" s="6">
        <f t="shared" si="466"/>
        <v>-170</v>
      </c>
      <c r="P1403" s="6">
        <f t="shared" si="456"/>
        <v>0</v>
      </c>
      <c r="Q1403" s="7">
        <f t="shared" si="457"/>
        <v>2581423.5500000003</v>
      </c>
      <c r="R1403" s="5" t="s">
        <v>5</v>
      </c>
      <c r="S1403" s="1" t="s">
        <v>1303</v>
      </c>
    </row>
    <row r="1404" spans="1:19" x14ac:dyDescent="0.35">
      <c r="A1404" s="4">
        <v>44972</v>
      </c>
      <c r="B1404" s="5">
        <f t="shared" si="464"/>
        <v>2</v>
      </c>
      <c r="C1404" s="5">
        <f t="shared" si="465"/>
        <v>2023</v>
      </c>
      <c r="D1404" s="5" t="s">
        <v>1271</v>
      </c>
      <c r="E1404" s="1" t="s">
        <v>1270</v>
      </c>
      <c r="F1404" s="1" t="s">
        <v>1266</v>
      </c>
      <c r="G1404" s="90" t="s">
        <v>958</v>
      </c>
      <c r="H1404" s="5">
        <v>1</v>
      </c>
      <c r="I1404" s="5" t="s">
        <v>5</v>
      </c>
      <c r="J1404" s="5">
        <v>0</v>
      </c>
      <c r="K1404" s="4">
        <f t="shared" ref="K1404:K1428" si="467">A1404+J1404</f>
        <v>44972</v>
      </c>
      <c r="L1404" s="5">
        <f t="shared" ref="L1404:L1428" si="468">MONTH(K1404)</f>
        <v>2</v>
      </c>
      <c r="M1404" s="5">
        <f t="shared" ref="M1404:M1428" si="469">YEAR(K1404)</f>
        <v>2023</v>
      </c>
      <c r="N1404" s="6">
        <v>50</v>
      </c>
      <c r="O1404" s="6">
        <f t="shared" si="466"/>
        <v>-50</v>
      </c>
      <c r="P1404" s="6">
        <f t="shared" ref="P1404:P1428" si="470">SUM(N1404+O1404)</f>
        <v>0</v>
      </c>
      <c r="Q1404" s="7">
        <f t="shared" ref="Q1404:Q1428" si="471">SUM(Q1403+N1404)</f>
        <v>2581473.5500000003</v>
      </c>
      <c r="R1404" s="5" t="s">
        <v>5</v>
      </c>
      <c r="S1404" s="1" t="s">
        <v>1303</v>
      </c>
    </row>
    <row r="1405" spans="1:19" x14ac:dyDescent="0.35">
      <c r="A1405" s="4">
        <v>44972</v>
      </c>
      <c r="B1405" s="5">
        <f t="shared" si="464"/>
        <v>2</v>
      </c>
      <c r="C1405" s="5">
        <f t="shared" si="465"/>
        <v>2023</v>
      </c>
      <c r="D1405" s="5" t="s">
        <v>1271</v>
      </c>
      <c r="E1405" s="1" t="s">
        <v>1270</v>
      </c>
      <c r="F1405" s="1" t="s">
        <v>1266</v>
      </c>
      <c r="G1405" s="90" t="s">
        <v>1269</v>
      </c>
      <c r="H1405" s="5">
        <v>1</v>
      </c>
      <c r="I1405" s="5" t="s">
        <v>5</v>
      </c>
      <c r="J1405" s="5">
        <v>0</v>
      </c>
      <c r="K1405" s="4">
        <f t="shared" si="467"/>
        <v>44972</v>
      </c>
      <c r="L1405" s="5">
        <f t="shared" si="468"/>
        <v>2</v>
      </c>
      <c r="M1405" s="5">
        <f t="shared" si="469"/>
        <v>2023</v>
      </c>
      <c r="N1405" s="6">
        <v>48</v>
      </c>
      <c r="O1405" s="6">
        <f t="shared" si="466"/>
        <v>-48</v>
      </c>
      <c r="P1405" s="6">
        <f t="shared" si="470"/>
        <v>0</v>
      </c>
      <c r="Q1405" s="7">
        <f t="shared" si="471"/>
        <v>2581521.5500000003</v>
      </c>
      <c r="R1405" s="5" t="s">
        <v>5</v>
      </c>
      <c r="S1405" s="1" t="s">
        <v>1303</v>
      </c>
    </row>
    <row r="1406" spans="1:19" x14ac:dyDescent="0.35">
      <c r="A1406" s="4" t="s">
        <v>1273</v>
      </c>
      <c r="B1406" s="5">
        <f t="shared" si="464"/>
        <v>2</v>
      </c>
      <c r="C1406" s="5">
        <f t="shared" si="465"/>
        <v>2023</v>
      </c>
      <c r="D1406" s="5" t="s">
        <v>1272</v>
      </c>
      <c r="E1406" s="1" t="s">
        <v>415</v>
      </c>
      <c r="F1406" s="1" t="s">
        <v>416</v>
      </c>
      <c r="G1406" s="90" t="s">
        <v>725</v>
      </c>
      <c r="H1406" s="5">
        <v>3</v>
      </c>
      <c r="I1406" s="5" t="s">
        <v>5</v>
      </c>
      <c r="J1406" s="5">
        <v>0</v>
      </c>
      <c r="K1406" s="4">
        <f t="shared" si="467"/>
        <v>44973</v>
      </c>
      <c r="L1406" s="5">
        <f t="shared" si="468"/>
        <v>2</v>
      </c>
      <c r="M1406" s="5">
        <f t="shared" si="469"/>
        <v>2023</v>
      </c>
      <c r="N1406" s="6">
        <v>5214</v>
      </c>
      <c r="P1406" s="6">
        <f t="shared" si="470"/>
        <v>5214</v>
      </c>
      <c r="Q1406" s="7">
        <f t="shared" si="471"/>
        <v>2586735.5500000003</v>
      </c>
      <c r="R1406" s="5" t="s">
        <v>5</v>
      </c>
    </row>
    <row r="1407" spans="1:19" x14ac:dyDescent="0.35">
      <c r="A1407" s="4" t="s">
        <v>1273</v>
      </c>
      <c r="B1407" s="5">
        <f t="shared" si="464"/>
        <v>2</v>
      </c>
      <c r="C1407" s="5">
        <f t="shared" si="465"/>
        <v>2023</v>
      </c>
      <c r="D1407" s="5" t="s">
        <v>1272</v>
      </c>
      <c r="E1407" s="1" t="s">
        <v>415</v>
      </c>
      <c r="F1407" s="1" t="s">
        <v>416</v>
      </c>
      <c r="G1407" s="90" t="s">
        <v>663</v>
      </c>
      <c r="H1407" s="5">
        <v>20</v>
      </c>
      <c r="I1407" s="5" t="s">
        <v>5</v>
      </c>
      <c r="J1407" s="5">
        <v>0</v>
      </c>
      <c r="K1407" s="4">
        <f t="shared" si="467"/>
        <v>44973</v>
      </c>
      <c r="L1407" s="5">
        <f t="shared" si="468"/>
        <v>2</v>
      </c>
      <c r="M1407" s="5">
        <f t="shared" si="469"/>
        <v>2023</v>
      </c>
      <c r="N1407" s="6">
        <v>4560</v>
      </c>
      <c r="P1407" s="6">
        <f t="shared" si="470"/>
        <v>4560</v>
      </c>
      <c r="Q1407" s="7">
        <f t="shared" si="471"/>
        <v>2591295.5500000003</v>
      </c>
      <c r="R1407" s="5" t="s">
        <v>5</v>
      </c>
    </row>
    <row r="1408" spans="1:19" x14ac:dyDescent="0.35">
      <c r="A1408" s="4" t="s">
        <v>1273</v>
      </c>
      <c r="B1408" s="5">
        <f t="shared" si="464"/>
        <v>2</v>
      </c>
      <c r="C1408" s="5">
        <f t="shared" si="465"/>
        <v>2023</v>
      </c>
      <c r="D1408" s="5" t="s">
        <v>1272</v>
      </c>
      <c r="E1408" s="1" t="s">
        <v>415</v>
      </c>
      <c r="F1408" s="1" t="s">
        <v>416</v>
      </c>
      <c r="G1408" s="90" t="s">
        <v>1177</v>
      </c>
      <c r="H1408" s="5">
        <v>6</v>
      </c>
      <c r="I1408" s="5" t="s">
        <v>5</v>
      </c>
      <c r="J1408" s="5">
        <v>0</v>
      </c>
      <c r="K1408" s="4">
        <f t="shared" si="467"/>
        <v>44973</v>
      </c>
      <c r="L1408" s="5">
        <f t="shared" si="468"/>
        <v>2</v>
      </c>
      <c r="M1408" s="5">
        <f t="shared" si="469"/>
        <v>2023</v>
      </c>
      <c r="N1408" s="6">
        <v>1587.6000000000001</v>
      </c>
      <c r="P1408" s="6">
        <f t="shared" si="470"/>
        <v>1587.6000000000001</v>
      </c>
      <c r="Q1408" s="7">
        <f t="shared" si="471"/>
        <v>2592883.1500000004</v>
      </c>
      <c r="R1408" s="5" t="s">
        <v>5</v>
      </c>
    </row>
    <row r="1409" spans="1:18" x14ac:dyDescent="0.35">
      <c r="A1409" s="4" t="s">
        <v>1273</v>
      </c>
      <c r="B1409" s="5">
        <f t="shared" si="464"/>
        <v>2</v>
      </c>
      <c r="C1409" s="5">
        <f t="shared" si="465"/>
        <v>2023</v>
      </c>
      <c r="D1409" s="5" t="s">
        <v>1272</v>
      </c>
      <c r="E1409" s="1" t="s">
        <v>415</v>
      </c>
      <c r="F1409" s="1" t="s">
        <v>416</v>
      </c>
      <c r="G1409" s="90" t="s">
        <v>787</v>
      </c>
      <c r="H1409" s="5">
        <v>4</v>
      </c>
      <c r="I1409" s="5" t="s">
        <v>5</v>
      </c>
      <c r="J1409" s="5">
        <v>0</v>
      </c>
      <c r="K1409" s="4">
        <f t="shared" si="467"/>
        <v>44973</v>
      </c>
      <c r="L1409" s="5">
        <f t="shared" si="468"/>
        <v>2</v>
      </c>
      <c r="M1409" s="5">
        <f t="shared" si="469"/>
        <v>2023</v>
      </c>
      <c r="N1409" s="6">
        <v>1008</v>
      </c>
      <c r="P1409" s="6">
        <f t="shared" si="470"/>
        <v>1008</v>
      </c>
      <c r="Q1409" s="7">
        <f t="shared" si="471"/>
        <v>2593891.1500000004</v>
      </c>
      <c r="R1409" s="5" t="s">
        <v>5</v>
      </c>
    </row>
    <row r="1410" spans="1:18" x14ac:dyDescent="0.35">
      <c r="A1410" s="4" t="s">
        <v>1273</v>
      </c>
      <c r="B1410" s="5">
        <f t="shared" si="464"/>
        <v>2</v>
      </c>
      <c r="C1410" s="5">
        <f t="shared" si="465"/>
        <v>2023</v>
      </c>
      <c r="D1410" s="5" t="s">
        <v>1272</v>
      </c>
      <c r="E1410" s="1" t="s">
        <v>415</v>
      </c>
      <c r="F1410" s="1" t="s">
        <v>416</v>
      </c>
      <c r="G1410" s="90" t="s">
        <v>1082</v>
      </c>
      <c r="H1410" s="5">
        <v>1</v>
      </c>
      <c r="I1410" s="5" t="s">
        <v>5</v>
      </c>
      <c r="J1410" s="5">
        <v>0</v>
      </c>
      <c r="K1410" s="4">
        <f t="shared" si="467"/>
        <v>44973</v>
      </c>
      <c r="L1410" s="5">
        <f t="shared" si="468"/>
        <v>2</v>
      </c>
      <c r="M1410" s="5">
        <f t="shared" si="469"/>
        <v>2023</v>
      </c>
      <c r="N1410" s="6">
        <v>1000</v>
      </c>
      <c r="P1410" s="6">
        <f t="shared" si="470"/>
        <v>1000</v>
      </c>
      <c r="Q1410" s="7">
        <f t="shared" si="471"/>
        <v>2594891.1500000004</v>
      </c>
      <c r="R1410" s="5" t="s">
        <v>5</v>
      </c>
    </row>
    <row r="1411" spans="1:18" x14ac:dyDescent="0.35">
      <c r="A1411" s="4" t="s">
        <v>1273</v>
      </c>
      <c r="B1411" s="5">
        <f t="shared" si="464"/>
        <v>2</v>
      </c>
      <c r="C1411" s="5">
        <f t="shared" si="465"/>
        <v>2023</v>
      </c>
      <c r="D1411" s="5" t="s">
        <v>1275</v>
      </c>
      <c r="E1411" s="1" t="s">
        <v>415</v>
      </c>
      <c r="F1411" s="1" t="s">
        <v>416</v>
      </c>
      <c r="G1411" s="90" t="s">
        <v>1119</v>
      </c>
      <c r="H1411" s="5">
        <v>7</v>
      </c>
      <c r="I1411" s="5" t="s">
        <v>5</v>
      </c>
      <c r="J1411" s="5">
        <v>0</v>
      </c>
      <c r="K1411" s="4">
        <f t="shared" si="467"/>
        <v>44973</v>
      </c>
      <c r="L1411" s="5">
        <f t="shared" si="468"/>
        <v>2</v>
      </c>
      <c r="M1411" s="5">
        <f t="shared" si="469"/>
        <v>2023</v>
      </c>
      <c r="N1411" s="6">
        <v>437.5</v>
      </c>
      <c r="P1411" s="6">
        <f t="shared" si="470"/>
        <v>437.5</v>
      </c>
      <c r="Q1411" s="7">
        <f t="shared" si="471"/>
        <v>2595328.6500000004</v>
      </c>
      <c r="R1411" s="5" t="s">
        <v>5</v>
      </c>
    </row>
    <row r="1412" spans="1:18" x14ac:dyDescent="0.35">
      <c r="A1412" s="4" t="s">
        <v>1273</v>
      </c>
      <c r="B1412" s="5">
        <f t="shared" si="464"/>
        <v>2</v>
      </c>
      <c r="C1412" s="5">
        <f t="shared" si="465"/>
        <v>2023</v>
      </c>
      <c r="D1412" s="5" t="s">
        <v>1276</v>
      </c>
      <c r="E1412" s="1" t="s">
        <v>415</v>
      </c>
      <c r="F1412" s="1" t="s">
        <v>416</v>
      </c>
      <c r="G1412" s="90" t="s">
        <v>725</v>
      </c>
      <c r="H1412" s="5">
        <v>2</v>
      </c>
      <c r="I1412" s="5" t="s">
        <v>5</v>
      </c>
      <c r="J1412" s="5">
        <v>0</v>
      </c>
      <c r="K1412" s="4">
        <f t="shared" si="467"/>
        <v>44973</v>
      </c>
      <c r="L1412" s="5">
        <f t="shared" si="468"/>
        <v>2</v>
      </c>
      <c r="M1412" s="5">
        <f t="shared" si="469"/>
        <v>2023</v>
      </c>
      <c r="N1412" s="6">
        <v>3476</v>
      </c>
      <c r="P1412" s="6">
        <f t="shared" si="470"/>
        <v>3476</v>
      </c>
      <c r="Q1412" s="7">
        <f t="shared" si="471"/>
        <v>2598804.6500000004</v>
      </c>
      <c r="R1412" s="5" t="s">
        <v>5</v>
      </c>
    </row>
    <row r="1413" spans="1:18" x14ac:dyDescent="0.35">
      <c r="A1413" s="4" t="s">
        <v>1273</v>
      </c>
      <c r="B1413" s="5">
        <f t="shared" si="464"/>
        <v>2</v>
      </c>
      <c r="C1413" s="5">
        <f t="shared" si="465"/>
        <v>2023</v>
      </c>
      <c r="D1413" s="5" t="s">
        <v>1276</v>
      </c>
      <c r="E1413" s="1" t="s">
        <v>415</v>
      </c>
      <c r="F1413" s="1" t="s">
        <v>416</v>
      </c>
      <c r="G1413" s="90" t="s">
        <v>1274</v>
      </c>
      <c r="H1413" s="5">
        <v>2</v>
      </c>
      <c r="I1413" s="5" t="s">
        <v>5</v>
      </c>
      <c r="J1413" s="5">
        <v>0</v>
      </c>
      <c r="K1413" s="4">
        <f t="shared" si="467"/>
        <v>44973</v>
      </c>
      <c r="L1413" s="5">
        <f t="shared" si="468"/>
        <v>2</v>
      </c>
      <c r="M1413" s="5">
        <f t="shared" si="469"/>
        <v>2023</v>
      </c>
      <c r="N1413" s="6">
        <v>3828</v>
      </c>
      <c r="P1413" s="6">
        <f t="shared" si="470"/>
        <v>3828</v>
      </c>
      <c r="Q1413" s="7">
        <f t="shared" si="471"/>
        <v>2602632.6500000004</v>
      </c>
      <c r="R1413" s="5" t="s">
        <v>5</v>
      </c>
    </row>
    <row r="1414" spans="1:18" x14ac:dyDescent="0.35">
      <c r="A1414" s="4" t="s">
        <v>1273</v>
      </c>
      <c r="B1414" s="5">
        <f t="shared" si="464"/>
        <v>2</v>
      </c>
      <c r="C1414" s="5">
        <f t="shared" si="465"/>
        <v>2023</v>
      </c>
      <c r="D1414" s="5" t="s">
        <v>1277</v>
      </c>
      <c r="E1414" s="1" t="s">
        <v>645</v>
      </c>
      <c r="F1414" s="1" t="s">
        <v>646</v>
      </c>
      <c r="G1414" s="90" t="s">
        <v>1278</v>
      </c>
      <c r="H1414" s="5">
        <v>1</v>
      </c>
      <c r="I1414" s="5" t="s">
        <v>5</v>
      </c>
      <c r="J1414" s="5">
        <v>0</v>
      </c>
      <c r="K1414" s="4">
        <f t="shared" si="467"/>
        <v>44973</v>
      </c>
      <c r="L1414" s="5">
        <f t="shared" si="468"/>
        <v>2</v>
      </c>
      <c r="M1414" s="5">
        <f t="shared" si="469"/>
        <v>2023</v>
      </c>
      <c r="N1414" s="6">
        <v>100</v>
      </c>
      <c r="P1414" s="6">
        <f t="shared" si="470"/>
        <v>100</v>
      </c>
      <c r="Q1414" s="7">
        <f t="shared" si="471"/>
        <v>2602732.6500000004</v>
      </c>
      <c r="R1414" s="5" t="s">
        <v>5</v>
      </c>
    </row>
    <row r="1415" spans="1:18" x14ac:dyDescent="0.35">
      <c r="A1415" s="4" t="s">
        <v>1273</v>
      </c>
      <c r="B1415" s="5">
        <f t="shared" si="464"/>
        <v>2</v>
      </c>
      <c r="C1415" s="5">
        <f t="shared" si="465"/>
        <v>2023</v>
      </c>
      <c r="D1415" s="5" t="s">
        <v>1277</v>
      </c>
      <c r="E1415" s="1" t="s">
        <v>645</v>
      </c>
      <c r="F1415" s="1" t="s">
        <v>646</v>
      </c>
      <c r="G1415" s="90" t="s">
        <v>1279</v>
      </c>
      <c r="H1415" s="5">
        <v>1</v>
      </c>
      <c r="I1415" s="5" t="s">
        <v>5</v>
      </c>
      <c r="J1415" s="5">
        <v>0</v>
      </c>
      <c r="K1415" s="4">
        <f t="shared" si="467"/>
        <v>44973</v>
      </c>
      <c r="L1415" s="5">
        <f t="shared" si="468"/>
        <v>2</v>
      </c>
      <c r="M1415" s="5">
        <f t="shared" si="469"/>
        <v>2023</v>
      </c>
      <c r="N1415" s="6">
        <v>102</v>
      </c>
      <c r="P1415" s="6">
        <f t="shared" si="470"/>
        <v>102</v>
      </c>
      <c r="Q1415" s="7">
        <f t="shared" si="471"/>
        <v>2602834.6500000004</v>
      </c>
      <c r="R1415" s="5" t="s">
        <v>5</v>
      </c>
    </row>
    <row r="1416" spans="1:18" x14ac:dyDescent="0.35">
      <c r="A1416" s="4" t="s">
        <v>1281</v>
      </c>
      <c r="B1416" s="5">
        <f t="shared" si="464"/>
        <v>2</v>
      </c>
      <c r="C1416" s="5">
        <f t="shared" si="465"/>
        <v>2023</v>
      </c>
      <c r="D1416" s="5" t="s">
        <v>1280</v>
      </c>
      <c r="E1416" s="1" t="s">
        <v>482</v>
      </c>
      <c r="F1416" s="1" t="s">
        <v>499</v>
      </c>
      <c r="G1416" s="90" t="s">
        <v>725</v>
      </c>
      <c r="H1416" s="5">
        <v>1</v>
      </c>
      <c r="I1416" s="5" t="s">
        <v>5</v>
      </c>
      <c r="J1416" s="5">
        <v>0</v>
      </c>
      <c r="K1416" s="4">
        <f t="shared" si="467"/>
        <v>44975</v>
      </c>
      <c r="L1416" s="5">
        <f t="shared" si="468"/>
        <v>2</v>
      </c>
      <c r="M1416" s="5">
        <f t="shared" si="469"/>
        <v>2023</v>
      </c>
      <c r="N1416" s="6">
        <v>1870</v>
      </c>
      <c r="P1416" s="6">
        <f t="shared" si="470"/>
        <v>1870</v>
      </c>
      <c r="Q1416" s="7">
        <f t="shared" si="471"/>
        <v>2604704.6500000004</v>
      </c>
      <c r="R1416" s="5" t="s">
        <v>5</v>
      </c>
    </row>
    <row r="1417" spans="1:18" x14ac:dyDescent="0.35">
      <c r="A1417" s="4" t="s">
        <v>1281</v>
      </c>
      <c r="B1417" s="5">
        <f t="shared" si="464"/>
        <v>2</v>
      </c>
      <c r="C1417" s="5">
        <f t="shared" si="465"/>
        <v>2023</v>
      </c>
      <c r="D1417" s="5" t="s">
        <v>1280</v>
      </c>
      <c r="E1417" s="1" t="s">
        <v>482</v>
      </c>
      <c r="F1417" s="1" t="s">
        <v>499</v>
      </c>
      <c r="G1417" s="90" t="s">
        <v>663</v>
      </c>
      <c r="H1417" s="5">
        <v>2</v>
      </c>
      <c r="I1417" s="5" t="s">
        <v>5</v>
      </c>
      <c r="J1417" s="5">
        <v>0</v>
      </c>
      <c r="K1417" s="4">
        <f t="shared" si="467"/>
        <v>44975</v>
      </c>
      <c r="L1417" s="5">
        <f t="shared" si="468"/>
        <v>2</v>
      </c>
      <c r="M1417" s="5">
        <f t="shared" si="469"/>
        <v>2023</v>
      </c>
      <c r="N1417" s="6">
        <v>510</v>
      </c>
      <c r="P1417" s="6">
        <f t="shared" si="470"/>
        <v>510</v>
      </c>
      <c r="Q1417" s="7">
        <f t="shared" si="471"/>
        <v>2605214.6500000004</v>
      </c>
      <c r="R1417" s="5" t="s">
        <v>5</v>
      </c>
    </row>
    <row r="1418" spans="1:18" x14ac:dyDescent="0.35">
      <c r="A1418" s="4" t="s">
        <v>1281</v>
      </c>
      <c r="B1418" s="5">
        <f t="shared" si="464"/>
        <v>2</v>
      </c>
      <c r="C1418" s="5">
        <f t="shared" si="465"/>
        <v>2023</v>
      </c>
      <c r="D1418" s="5" t="s">
        <v>1280</v>
      </c>
      <c r="E1418" s="1" t="s">
        <v>482</v>
      </c>
      <c r="F1418" s="1" t="s">
        <v>499</v>
      </c>
      <c r="G1418" s="90" t="s">
        <v>675</v>
      </c>
      <c r="H1418" s="5">
        <v>1</v>
      </c>
      <c r="I1418" s="5" t="s">
        <v>5</v>
      </c>
      <c r="J1418" s="5">
        <v>0</v>
      </c>
      <c r="K1418" s="4">
        <f t="shared" si="467"/>
        <v>44975</v>
      </c>
      <c r="L1418" s="5">
        <f t="shared" si="468"/>
        <v>2</v>
      </c>
      <c r="M1418" s="5">
        <f t="shared" si="469"/>
        <v>2023</v>
      </c>
      <c r="N1418" s="6">
        <v>95</v>
      </c>
      <c r="P1418" s="6">
        <f t="shared" si="470"/>
        <v>95</v>
      </c>
      <c r="Q1418" s="7">
        <f t="shared" si="471"/>
        <v>2605309.6500000004</v>
      </c>
      <c r="R1418" s="5" t="s">
        <v>5</v>
      </c>
    </row>
    <row r="1419" spans="1:18" x14ac:dyDescent="0.35">
      <c r="A1419" s="4">
        <v>44978</v>
      </c>
      <c r="B1419" s="5">
        <f t="shared" si="464"/>
        <v>2</v>
      </c>
      <c r="C1419" s="5">
        <f t="shared" si="465"/>
        <v>2023</v>
      </c>
      <c r="D1419" s="5" t="s">
        <v>1282</v>
      </c>
      <c r="E1419" s="1" t="s">
        <v>22</v>
      </c>
      <c r="F1419" s="1" t="s">
        <v>23</v>
      </c>
      <c r="G1419" s="90" t="s">
        <v>716</v>
      </c>
      <c r="H1419" s="5">
        <v>5</v>
      </c>
      <c r="I1419" s="5" t="s">
        <v>5</v>
      </c>
      <c r="J1419" s="5">
        <v>0</v>
      </c>
      <c r="K1419" s="4">
        <f t="shared" si="467"/>
        <v>44978</v>
      </c>
      <c r="L1419" s="5">
        <f t="shared" si="468"/>
        <v>2</v>
      </c>
      <c r="M1419" s="5">
        <f t="shared" si="469"/>
        <v>2023</v>
      </c>
      <c r="N1419" s="6">
        <v>1620</v>
      </c>
      <c r="P1419" s="6">
        <f t="shared" si="470"/>
        <v>1620</v>
      </c>
      <c r="Q1419" s="7">
        <f t="shared" si="471"/>
        <v>2606929.6500000004</v>
      </c>
      <c r="R1419" s="5" t="s">
        <v>5</v>
      </c>
    </row>
    <row r="1420" spans="1:18" x14ac:dyDescent="0.35">
      <c r="A1420" s="4">
        <v>44978</v>
      </c>
      <c r="B1420" s="5">
        <f t="shared" si="464"/>
        <v>2</v>
      </c>
      <c r="C1420" s="5">
        <f t="shared" si="465"/>
        <v>2023</v>
      </c>
      <c r="D1420" s="5" t="s">
        <v>1283</v>
      </c>
      <c r="E1420" s="1" t="s">
        <v>415</v>
      </c>
      <c r="F1420" s="1" t="s">
        <v>416</v>
      </c>
      <c r="G1420" s="90" t="s">
        <v>1119</v>
      </c>
      <c r="H1420" s="5">
        <v>12</v>
      </c>
      <c r="I1420" s="5" t="s">
        <v>5</v>
      </c>
      <c r="J1420" s="5">
        <v>0</v>
      </c>
      <c r="K1420" s="4">
        <f t="shared" si="467"/>
        <v>44978</v>
      </c>
      <c r="L1420" s="5">
        <f t="shared" si="468"/>
        <v>2</v>
      </c>
      <c r="M1420" s="5">
        <f t="shared" si="469"/>
        <v>2023</v>
      </c>
      <c r="N1420" s="6">
        <v>750</v>
      </c>
      <c r="P1420" s="6">
        <f t="shared" si="470"/>
        <v>750</v>
      </c>
      <c r="Q1420" s="7">
        <f t="shared" si="471"/>
        <v>2607679.6500000004</v>
      </c>
      <c r="R1420" s="5" t="s">
        <v>5</v>
      </c>
    </row>
    <row r="1421" spans="1:18" x14ac:dyDescent="0.35">
      <c r="A1421" s="4">
        <v>44978</v>
      </c>
      <c r="B1421" s="5">
        <f t="shared" si="464"/>
        <v>2</v>
      </c>
      <c r="C1421" s="5">
        <f t="shared" si="465"/>
        <v>2023</v>
      </c>
      <c r="D1421" s="5" t="s">
        <v>1284</v>
      </c>
      <c r="E1421" s="1" t="s">
        <v>415</v>
      </c>
      <c r="F1421" s="1" t="s">
        <v>416</v>
      </c>
      <c r="G1421" s="90" t="s">
        <v>725</v>
      </c>
      <c r="H1421" s="5">
        <v>5</v>
      </c>
      <c r="I1421" s="5" t="s">
        <v>5</v>
      </c>
      <c r="J1421" s="5">
        <v>0</v>
      </c>
      <c r="K1421" s="4">
        <f t="shared" si="467"/>
        <v>44978</v>
      </c>
      <c r="L1421" s="5">
        <f t="shared" si="468"/>
        <v>2</v>
      </c>
      <c r="M1421" s="5">
        <f t="shared" si="469"/>
        <v>2023</v>
      </c>
      <c r="N1421" s="6">
        <v>8690</v>
      </c>
      <c r="P1421" s="6">
        <f t="shared" si="470"/>
        <v>8690</v>
      </c>
      <c r="Q1421" s="7">
        <f t="shared" si="471"/>
        <v>2616369.6500000004</v>
      </c>
      <c r="R1421" s="5" t="s">
        <v>5</v>
      </c>
    </row>
    <row r="1422" spans="1:18" x14ac:dyDescent="0.35">
      <c r="A1422" s="4">
        <v>44978</v>
      </c>
      <c r="B1422" s="5">
        <f t="shared" si="464"/>
        <v>2</v>
      </c>
      <c r="C1422" s="5">
        <f t="shared" si="465"/>
        <v>2023</v>
      </c>
      <c r="D1422" s="5" t="s">
        <v>1284</v>
      </c>
      <c r="E1422" s="1" t="s">
        <v>415</v>
      </c>
      <c r="F1422" s="1" t="s">
        <v>416</v>
      </c>
      <c r="G1422" s="90" t="s">
        <v>1063</v>
      </c>
      <c r="H1422" s="5">
        <v>10</v>
      </c>
      <c r="I1422" s="5" t="s">
        <v>5</v>
      </c>
      <c r="J1422" s="5">
        <v>0</v>
      </c>
      <c r="K1422" s="4">
        <f t="shared" si="467"/>
        <v>44978</v>
      </c>
      <c r="L1422" s="5">
        <f t="shared" si="468"/>
        <v>2</v>
      </c>
      <c r="M1422" s="5">
        <f t="shared" si="469"/>
        <v>2023</v>
      </c>
      <c r="N1422" s="6">
        <v>17380</v>
      </c>
      <c r="P1422" s="6">
        <f t="shared" si="470"/>
        <v>17380</v>
      </c>
      <c r="Q1422" s="7">
        <f t="shared" si="471"/>
        <v>2633749.6500000004</v>
      </c>
      <c r="R1422" s="5" t="s">
        <v>5</v>
      </c>
    </row>
    <row r="1423" spans="1:18" x14ac:dyDescent="0.35">
      <c r="A1423" s="4">
        <v>44978</v>
      </c>
      <c r="B1423" s="5">
        <f t="shared" si="464"/>
        <v>2</v>
      </c>
      <c r="C1423" s="5">
        <f t="shared" si="465"/>
        <v>2023</v>
      </c>
      <c r="D1423" s="5" t="s">
        <v>1284</v>
      </c>
      <c r="E1423" s="1" t="s">
        <v>415</v>
      </c>
      <c r="F1423" s="1" t="s">
        <v>416</v>
      </c>
      <c r="G1423" s="90" t="s">
        <v>663</v>
      </c>
      <c r="H1423" s="5">
        <v>45</v>
      </c>
      <c r="I1423" s="5" t="s">
        <v>5</v>
      </c>
      <c r="J1423" s="5">
        <v>0</v>
      </c>
      <c r="K1423" s="4">
        <f t="shared" si="467"/>
        <v>44978</v>
      </c>
      <c r="L1423" s="5">
        <f t="shared" si="468"/>
        <v>2</v>
      </c>
      <c r="M1423" s="5">
        <f t="shared" si="469"/>
        <v>2023</v>
      </c>
      <c r="N1423" s="6">
        <v>10260</v>
      </c>
      <c r="P1423" s="6">
        <f t="shared" si="470"/>
        <v>10260</v>
      </c>
      <c r="Q1423" s="7">
        <f t="shared" si="471"/>
        <v>2644009.6500000004</v>
      </c>
      <c r="R1423" s="5" t="s">
        <v>5</v>
      </c>
    </row>
    <row r="1424" spans="1:18" x14ac:dyDescent="0.35">
      <c r="A1424" s="4">
        <v>44978</v>
      </c>
      <c r="B1424" s="5">
        <f t="shared" si="464"/>
        <v>2</v>
      </c>
      <c r="C1424" s="5">
        <f t="shared" si="465"/>
        <v>2023</v>
      </c>
      <c r="D1424" s="5" t="s">
        <v>1284</v>
      </c>
      <c r="E1424" s="1" t="s">
        <v>415</v>
      </c>
      <c r="F1424" s="1" t="s">
        <v>416</v>
      </c>
      <c r="G1424" s="90" t="s">
        <v>787</v>
      </c>
      <c r="H1424" s="5">
        <v>20</v>
      </c>
      <c r="I1424" s="5" t="s">
        <v>5</v>
      </c>
      <c r="J1424" s="5">
        <v>0</v>
      </c>
      <c r="K1424" s="4">
        <f t="shared" si="467"/>
        <v>44978</v>
      </c>
      <c r="L1424" s="5">
        <f t="shared" si="468"/>
        <v>2</v>
      </c>
      <c r="M1424" s="5">
        <f t="shared" si="469"/>
        <v>2023</v>
      </c>
      <c r="N1424" s="6">
        <v>5040</v>
      </c>
      <c r="P1424" s="6">
        <f t="shared" si="470"/>
        <v>5040</v>
      </c>
      <c r="Q1424" s="7">
        <f t="shared" si="471"/>
        <v>2649049.6500000004</v>
      </c>
      <c r="R1424" s="5" t="s">
        <v>5</v>
      </c>
    </row>
    <row r="1425" spans="1:19" x14ac:dyDescent="0.35">
      <c r="A1425" s="4">
        <v>44978</v>
      </c>
      <c r="B1425" s="5">
        <f t="shared" si="464"/>
        <v>2</v>
      </c>
      <c r="C1425" s="5">
        <f t="shared" si="465"/>
        <v>2023</v>
      </c>
      <c r="D1425" s="5" t="s">
        <v>1284</v>
      </c>
      <c r="E1425" s="1" t="s">
        <v>415</v>
      </c>
      <c r="F1425" s="1" t="s">
        <v>416</v>
      </c>
      <c r="G1425" s="90" t="s">
        <v>675</v>
      </c>
      <c r="H1425" s="5">
        <v>4</v>
      </c>
      <c r="I1425" s="5" t="s">
        <v>5</v>
      </c>
      <c r="J1425" s="5">
        <v>0</v>
      </c>
      <c r="K1425" s="4">
        <f t="shared" si="467"/>
        <v>44978</v>
      </c>
      <c r="L1425" s="5">
        <f t="shared" si="468"/>
        <v>2</v>
      </c>
      <c r="M1425" s="5">
        <f t="shared" si="469"/>
        <v>2023</v>
      </c>
      <c r="N1425" s="6">
        <v>380</v>
      </c>
      <c r="P1425" s="6">
        <f t="shared" si="470"/>
        <v>380</v>
      </c>
      <c r="Q1425" s="7">
        <f t="shared" si="471"/>
        <v>2649429.6500000004</v>
      </c>
      <c r="R1425" s="5" t="s">
        <v>5</v>
      </c>
    </row>
    <row r="1426" spans="1:19" x14ac:dyDescent="0.35">
      <c r="A1426" s="4">
        <v>44978</v>
      </c>
      <c r="B1426" s="5">
        <f t="shared" si="464"/>
        <v>2</v>
      </c>
      <c r="C1426" s="5">
        <f t="shared" si="465"/>
        <v>2023</v>
      </c>
      <c r="D1426" s="5" t="s">
        <v>1284</v>
      </c>
      <c r="E1426" s="1" t="s">
        <v>415</v>
      </c>
      <c r="F1426" s="1" t="s">
        <v>416</v>
      </c>
      <c r="G1426" s="90" t="s">
        <v>1082</v>
      </c>
      <c r="H1426" s="5">
        <v>2</v>
      </c>
      <c r="I1426" s="5" t="s">
        <v>5</v>
      </c>
      <c r="J1426" s="5">
        <v>0</v>
      </c>
      <c r="K1426" s="4">
        <f t="shared" si="467"/>
        <v>44978</v>
      </c>
      <c r="L1426" s="5">
        <f t="shared" si="468"/>
        <v>2</v>
      </c>
      <c r="M1426" s="5">
        <f t="shared" si="469"/>
        <v>2023</v>
      </c>
      <c r="N1426" s="6">
        <v>2000</v>
      </c>
      <c r="P1426" s="6">
        <f t="shared" si="470"/>
        <v>2000</v>
      </c>
      <c r="Q1426" s="7">
        <f t="shared" si="471"/>
        <v>2651429.6500000004</v>
      </c>
      <c r="R1426" s="5" t="s">
        <v>5</v>
      </c>
    </row>
    <row r="1427" spans="1:19" x14ac:dyDescent="0.35">
      <c r="A1427" s="4" t="s">
        <v>1287</v>
      </c>
      <c r="B1427" s="5">
        <f t="shared" si="464"/>
        <v>2</v>
      </c>
      <c r="C1427" s="5">
        <f t="shared" si="465"/>
        <v>2023</v>
      </c>
      <c r="D1427" s="5" t="s">
        <v>1285</v>
      </c>
      <c r="E1427" s="1" t="s">
        <v>869</v>
      </c>
      <c r="F1427" s="1" t="s">
        <v>868</v>
      </c>
      <c r="G1427" s="90" t="s">
        <v>667</v>
      </c>
      <c r="H1427" s="5">
        <v>1</v>
      </c>
      <c r="I1427" s="5" t="s">
        <v>5</v>
      </c>
      <c r="J1427" s="5">
        <v>0</v>
      </c>
      <c r="K1427" s="4">
        <f t="shared" si="467"/>
        <v>44981</v>
      </c>
      <c r="L1427" s="5">
        <f t="shared" si="468"/>
        <v>2</v>
      </c>
      <c r="M1427" s="5">
        <f t="shared" si="469"/>
        <v>2023</v>
      </c>
      <c r="N1427" s="6">
        <v>1059.5</v>
      </c>
      <c r="P1427" s="6">
        <f t="shared" si="470"/>
        <v>1059.5</v>
      </c>
      <c r="Q1427" s="7">
        <f t="shared" si="471"/>
        <v>2652489.1500000004</v>
      </c>
      <c r="R1427" s="5" t="s">
        <v>5</v>
      </c>
    </row>
    <row r="1428" spans="1:19" x14ac:dyDescent="0.35">
      <c r="A1428" s="4" t="s">
        <v>1288</v>
      </c>
      <c r="B1428" s="5">
        <f t="shared" si="464"/>
        <v>2</v>
      </c>
      <c r="C1428" s="5">
        <f t="shared" si="465"/>
        <v>2023</v>
      </c>
      <c r="D1428" s="5" t="s">
        <v>1286</v>
      </c>
      <c r="E1428" s="1" t="s">
        <v>415</v>
      </c>
      <c r="F1428" s="1" t="s">
        <v>416</v>
      </c>
      <c r="G1428" s="90" t="s">
        <v>1119</v>
      </c>
      <c r="H1428" s="5">
        <v>3</v>
      </c>
      <c r="I1428" s="5" t="s">
        <v>5</v>
      </c>
      <c r="J1428" s="5">
        <v>0</v>
      </c>
      <c r="K1428" s="4">
        <f t="shared" si="467"/>
        <v>44982</v>
      </c>
      <c r="L1428" s="5">
        <f t="shared" si="468"/>
        <v>2</v>
      </c>
      <c r="M1428" s="5">
        <f t="shared" si="469"/>
        <v>2023</v>
      </c>
      <c r="N1428" s="6">
        <v>187.5</v>
      </c>
      <c r="P1428" s="6">
        <f t="shared" si="470"/>
        <v>187.5</v>
      </c>
      <c r="Q1428" s="7">
        <f t="shared" si="471"/>
        <v>2652676.6500000004</v>
      </c>
      <c r="R1428" s="5" t="s">
        <v>5</v>
      </c>
    </row>
    <row r="1429" spans="1:19" x14ac:dyDescent="0.35">
      <c r="A1429" s="4" t="s">
        <v>1288</v>
      </c>
      <c r="B1429" s="5">
        <f t="shared" ref="B1429:B1432" si="472">MONTH(A1429)</f>
        <v>2</v>
      </c>
      <c r="C1429" s="5">
        <f t="shared" ref="C1429:C1432" si="473">YEAR(A1429)</f>
        <v>2023</v>
      </c>
      <c r="D1429" s="5" t="s">
        <v>1286</v>
      </c>
      <c r="E1429" s="1" t="s">
        <v>415</v>
      </c>
      <c r="F1429" s="1" t="s">
        <v>416</v>
      </c>
      <c r="G1429" s="90" t="s">
        <v>675</v>
      </c>
      <c r="H1429" s="5">
        <v>4</v>
      </c>
      <c r="I1429" s="5" t="s">
        <v>5</v>
      </c>
      <c r="J1429" s="5">
        <v>0</v>
      </c>
      <c r="K1429" s="4">
        <f t="shared" ref="K1429:K1432" si="474">A1429+J1429</f>
        <v>44982</v>
      </c>
      <c r="L1429" s="5">
        <f t="shared" ref="L1429:L1432" si="475">MONTH(K1429)</f>
        <v>2</v>
      </c>
      <c r="M1429" s="5">
        <f t="shared" ref="M1429:M1432" si="476">YEAR(K1429)</f>
        <v>2023</v>
      </c>
      <c r="N1429" s="6">
        <v>380</v>
      </c>
      <c r="P1429" s="6">
        <f t="shared" ref="P1429:P1432" si="477">SUM(N1429+O1429)</f>
        <v>380</v>
      </c>
      <c r="Q1429" s="7">
        <f t="shared" ref="Q1429:Q1432" si="478">SUM(Q1428+N1429)</f>
        <v>2653056.6500000004</v>
      </c>
      <c r="R1429" s="5" t="s">
        <v>5</v>
      </c>
    </row>
    <row r="1430" spans="1:19" x14ac:dyDescent="0.35">
      <c r="A1430" s="4" t="s">
        <v>1288</v>
      </c>
      <c r="B1430" s="5">
        <f t="shared" si="472"/>
        <v>2</v>
      </c>
      <c r="C1430" s="5">
        <f t="shared" si="473"/>
        <v>2023</v>
      </c>
      <c r="D1430" s="5" t="s">
        <v>1286</v>
      </c>
      <c r="E1430" s="1" t="s">
        <v>415</v>
      </c>
      <c r="F1430" s="1" t="s">
        <v>416</v>
      </c>
      <c r="G1430" s="90" t="s">
        <v>1082</v>
      </c>
      <c r="H1430" s="5">
        <v>1</v>
      </c>
      <c r="I1430" s="5" t="s">
        <v>5</v>
      </c>
      <c r="J1430" s="5">
        <v>0</v>
      </c>
      <c r="K1430" s="4">
        <f t="shared" si="474"/>
        <v>44982</v>
      </c>
      <c r="L1430" s="5">
        <f t="shared" si="475"/>
        <v>2</v>
      </c>
      <c r="M1430" s="5">
        <f t="shared" si="476"/>
        <v>2023</v>
      </c>
      <c r="N1430" s="6">
        <v>1000</v>
      </c>
      <c r="P1430" s="6">
        <f t="shared" si="477"/>
        <v>1000</v>
      </c>
      <c r="Q1430" s="7">
        <f t="shared" si="478"/>
        <v>2654056.6500000004</v>
      </c>
      <c r="R1430" s="5" t="s">
        <v>5</v>
      </c>
    </row>
    <row r="1431" spans="1:19" x14ac:dyDescent="0.35">
      <c r="A1431" s="4" t="s">
        <v>1288</v>
      </c>
      <c r="B1431" s="5">
        <f t="shared" si="472"/>
        <v>2</v>
      </c>
      <c r="C1431" s="5">
        <f t="shared" si="473"/>
        <v>2023</v>
      </c>
      <c r="D1431" s="5" t="s">
        <v>1289</v>
      </c>
      <c r="E1431" s="1" t="s">
        <v>406</v>
      </c>
      <c r="F1431" s="1" t="s">
        <v>407</v>
      </c>
      <c r="G1431" s="90" t="s">
        <v>1140</v>
      </c>
      <c r="H1431" s="5">
        <v>2</v>
      </c>
      <c r="I1431" s="5" t="s">
        <v>5</v>
      </c>
      <c r="J1431" s="5">
        <v>0</v>
      </c>
      <c r="K1431" s="4">
        <f t="shared" si="474"/>
        <v>44982</v>
      </c>
      <c r="L1431" s="5">
        <f t="shared" si="475"/>
        <v>2</v>
      </c>
      <c r="M1431" s="5">
        <f t="shared" si="476"/>
        <v>2023</v>
      </c>
      <c r="N1431" s="6">
        <v>842.4</v>
      </c>
      <c r="P1431" s="6">
        <f t="shared" si="477"/>
        <v>842.4</v>
      </c>
      <c r="Q1431" s="7">
        <f t="shared" si="478"/>
        <v>2654899.0500000003</v>
      </c>
      <c r="R1431" s="5" t="s">
        <v>5</v>
      </c>
    </row>
    <row r="1432" spans="1:19" x14ac:dyDescent="0.35">
      <c r="A1432" s="4" t="s">
        <v>1292</v>
      </c>
      <c r="B1432" s="5">
        <f t="shared" si="472"/>
        <v>2</v>
      </c>
      <c r="C1432" s="5">
        <f t="shared" si="473"/>
        <v>2023</v>
      </c>
      <c r="D1432" s="5" t="s">
        <v>1290</v>
      </c>
      <c r="E1432" s="1" t="s">
        <v>406</v>
      </c>
      <c r="F1432" s="1" t="s">
        <v>407</v>
      </c>
      <c r="G1432" s="90" t="s">
        <v>800</v>
      </c>
      <c r="H1432" s="5">
        <v>5</v>
      </c>
      <c r="I1432" s="5" t="s">
        <v>5</v>
      </c>
      <c r="J1432" s="5">
        <v>0</v>
      </c>
      <c r="K1432" s="4">
        <f t="shared" si="474"/>
        <v>44985</v>
      </c>
      <c r="L1432" s="5">
        <f t="shared" si="475"/>
        <v>2</v>
      </c>
      <c r="M1432" s="5">
        <f t="shared" si="476"/>
        <v>2023</v>
      </c>
      <c r="N1432" s="6">
        <v>312.5</v>
      </c>
      <c r="P1432" s="6">
        <f t="shared" si="477"/>
        <v>312.5</v>
      </c>
      <c r="Q1432" s="7">
        <f t="shared" si="478"/>
        <v>2655211.5500000003</v>
      </c>
      <c r="R1432" s="5" t="s">
        <v>5</v>
      </c>
    </row>
    <row r="1433" spans="1:19" x14ac:dyDescent="0.35">
      <c r="A1433" s="4" t="s">
        <v>1311</v>
      </c>
      <c r="B1433" s="5">
        <f t="shared" ref="B1433:B1470" si="479">MONTH(A1433)</f>
        <v>3</v>
      </c>
      <c r="C1433" s="5">
        <f t="shared" ref="C1433:C1470" si="480">YEAR(A1433)</f>
        <v>2023</v>
      </c>
      <c r="D1433" s="5" t="s">
        <v>1291</v>
      </c>
      <c r="E1433" s="1" t="s">
        <v>645</v>
      </c>
      <c r="F1433" s="1" t="s">
        <v>646</v>
      </c>
      <c r="G1433" s="90" t="s">
        <v>99</v>
      </c>
      <c r="H1433" s="5">
        <v>1</v>
      </c>
      <c r="I1433" s="5" t="s">
        <v>5</v>
      </c>
      <c r="J1433" s="5">
        <v>0</v>
      </c>
      <c r="K1433" s="4">
        <f t="shared" ref="K1433:K1468" si="481">A1433+J1433</f>
        <v>44986</v>
      </c>
      <c r="L1433" s="5">
        <f t="shared" ref="L1433:L1468" si="482">MONTH(K1433)</f>
        <v>3</v>
      </c>
      <c r="M1433" s="5">
        <f t="shared" ref="M1433:M1468" si="483">YEAR(K1433)</f>
        <v>2023</v>
      </c>
      <c r="N1433" s="6">
        <v>1936</v>
      </c>
      <c r="P1433" s="6">
        <f t="shared" ref="P1433:P1470" si="484">SUM(N1433+O1433)</f>
        <v>1936</v>
      </c>
      <c r="Q1433" s="7">
        <f t="shared" ref="Q1433:Q1470" si="485">SUM(Q1432+N1433)</f>
        <v>2657147.5500000003</v>
      </c>
      <c r="R1433" s="5" t="s">
        <v>5</v>
      </c>
    </row>
    <row r="1434" spans="1:19" x14ac:dyDescent="0.35">
      <c r="A1434" s="4" t="s">
        <v>1313</v>
      </c>
      <c r="B1434" s="5">
        <f t="shared" si="479"/>
        <v>3</v>
      </c>
      <c r="C1434" s="5">
        <f t="shared" si="480"/>
        <v>2023</v>
      </c>
      <c r="D1434" s="5" t="s">
        <v>1312</v>
      </c>
      <c r="E1434" s="1" t="s">
        <v>6</v>
      </c>
      <c r="F1434" s="1" t="s">
        <v>7</v>
      </c>
      <c r="G1434" s="90" t="s">
        <v>725</v>
      </c>
      <c r="H1434" s="5">
        <v>1</v>
      </c>
      <c r="I1434" s="5" t="s">
        <v>5</v>
      </c>
      <c r="J1434" s="5">
        <v>0</v>
      </c>
      <c r="K1434" s="4">
        <f t="shared" si="481"/>
        <v>44987</v>
      </c>
      <c r="L1434" s="5">
        <f t="shared" si="482"/>
        <v>3</v>
      </c>
      <c r="M1434" s="5">
        <f t="shared" si="483"/>
        <v>2023</v>
      </c>
      <c r="N1434" s="6">
        <v>1804</v>
      </c>
      <c r="O1434" s="6">
        <f>-N1434</f>
        <v>-1804</v>
      </c>
      <c r="P1434" s="6">
        <f t="shared" si="484"/>
        <v>0</v>
      </c>
      <c r="Q1434" s="7">
        <f t="shared" si="485"/>
        <v>2658951.5500000003</v>
      </c>
      <c r="R1434" s="5" t="s">
        <v>5</v>
      </c>
      <c r="S1434" s="1" t="s">
        <v>1379</v>
      </c>
    </row>
    <row r="1435" spans="1:19" x14ac:dyDescent="0.35">
      <c r="A1435" s="4" t="s">
        <v>1313</v>
      </c>
      <c r="B1435" s="5">
        <f t="shared" si="479"/>
        <v>3</v>
      </c>
      <c r="C1435" s="5">
        <f t="shared" si="480"/>
        <v>2023</v>
      </c>
      <c r="D1435" s="5" t="s">
        <v>1312</v>
      </c>
      <c r="E1435" s="1" t="s">
        <v>6</v>
      </c>
      <c r="F1435" s="1" t="s">
        <v>7</v>
      </c>
      <c r="G1435" s="90" t="s">
        <v>663</v>
      </c>
      <c r="H1435" s="5">
        <v>4</v>
      </c>
      <c r="I1435" s="5" t="s">
        <v>5</v>
      </c>
      <c r="J1435" s="5">
        <v>0</v>
      </c>
      <c r="K1435" s="4">
        <f t="shared" si="481"/>
        <v>44987</v>
      </c>
      <c r="L1435" s="5">
        <f t="shared" si="482"/>
        <v>3</v>
      </c>
      <c r="M1435" s="5">
        <f t="shared" si="483"/>
        <v>2023</v>
      </c>
      <c r="N1435" s="6">
        <v>912</v>
      </c>
      <c r="O1435" s="6">
        <f>-N1435</f>
        <v>-912</v>
      </c>
      <c r="P1435" s="6">
        <f t="shared" si="484"/>
        <v>0</v>
      </c>
      <c r="Q1435" s="7">
        <f t="shared" si="485"/>
        <v>2659863.5500000003</v>
      </c>
      <c r="R1435" s="5" t="s">
        <v>5</v>
      </c>
      <c r="S1435" s="1" t="s">
        <v>1379</v>
      </c>
    </row>
    <row r="1436" spans="1:19" x14ac:dyDescent="0.35">
      <c r="A1436" s="4" t="s">
        <v>1313</v>
      </c>
      <c r="B1436" s="5">
        <f t="shared" si="479"/>
        <v>3</v>
      </c>
      <c r="C1436" s="5">
        <f t="shared" si="480"/>
        <v>2023</v>
      </c>
      <c r="D1436" s="5" t="s">
        <v>1316</v>
      </c>
      <c r="E1436" s="1" t="s">
        <v>1315</v>
      </c>
      <c r="F1436" s="1" t="s">
        <v>1314</v>
      </c>
      <c r="G1436" s="90" t="s">
        <v>780</v>
      </c>
      <c r="H1436" s="5">
        <v>1</v>
      </c>
      <c r="I1436" s="5" t="s">
        <v>5</v>
      </c>
      <c r="J1436" s="5">
        <v>0</v>
      </c>
      <c r="K1436" s="4">
        <f t="shared" si="481"/>
        <v>44987</v>
      </c>
      <c r="L1436" s="5">
        <f t="shared" si="482"/>
        <v>3</v>
      </c>
      <c r="M1436" s="5">
        <f t="shared" si="483"/>
        <v>2023</v>
      </c>
      <c r="N1436" s="6">
        <v>256</v>
      </c>
      <c r="O1436" s="6">
        <f t="shared" ref="O1436:O1437" si="486">-N1436</f>
        <v>-256</v>
      </c>
      <c r="P1436" s="6">
        <f t="shared" si="484"/>
        <v>0</v>
      </c>
      <c r="Q1436" s="7">
        <f t="shared" si="485"/>
        <v>2660119.5500000003</v>
      </c>
      <c r="R1436" s="5" t="s">
        <v>5</v>
      </c>
      <c r="S1436" s="1" t="s">
        <v>1380</v>
      </c>
    </row>
    <row r="1437" spans="1:19" x14ac:dyDescent="0.35">
      <c r="A1437" s="4" t="s">
        <v>1313</v>
      </c>
      <c r="B1437" s="5">
        <f t="shared" si="479"/>
        <v>3</v>
      </c>
      <c r="C1437" s="5">
        <f t="shared" si="480"/>
        <v>2023</v>
      </c>
      <c r="D1437" s="5" t="s">
        <v>1316</v>
      </c>
      <c r="E1437" s="1" t="s">
        <v>1315</v>
      </c>
      <c r="F1437" s="1" t="s">
        <v>1314</v>
      </c>
      <c r="G1437" s="90" t="s">
        <v>46</v>
      </c>
      <c r="H1437" s="5">
        <v>1</v>
      </c>
      <c r="I1437" s="5" t="s">
        <v>5</v>
      </c>
      <c r="J1437" s="5">
        <v>0</v>
      </c>
      <c r="K1437" s="4">
        <f t="shared" si="481"/>
        <v>44987</v>
      </c>
      <c r="L1437" s="5">
        <f t="shared" si="482"/>
        <v>3</v>
      </c>
      <c r="M1437" s="5">
        <f t="shared" si="483"/>
        <v>2023</v>
      </c>
      <c r="N1437" s="6">
        <v>110</v>
      </c>
      <c r="O1437" s="6">
        <f t="shared" si="486"/>
        <v>-110</v>
      </c>
      <c r="P1437" s="6">
        <f t="shared" si="484"/>
        <v>0</v>
      </c>
      <c r="Q1437" s="7">
        <f t="shared" si="485"/>
        <v>2660229.5500000003</v>
      </c>
      <c r="R1437" s="5" t="s">
        <v>5</v>
      </c>
      <c r="S1437" s="1" t="s">
        <v>1380</v>
      </c>
    </row>
    <row r="1438" spans="1:19" x14ac:dyDescent="0.35">
      <c r="A1438" s="4" t="s">
        <v>1318</v>
      </c>
      <c r="B1438" s="5">
        <f t="shared" si="479"/>
        <v>3</v>
      </c>
      <c r="C1438" s="5">
        <f t="shared" si="480"/>
        <v>2023</v>
      </c>
      <c r="D1438" s="5" t="s">
        <v>1317</v>
      </c>
      <c r="E1438" s="1" t="s">
        <v>415</v>
      </c>
      <c r="F1438" s="1" t="s">
        <v>416</v>
      </c>
      <c r="G1438" s="90" t="s">
        <v>1119</v>
      </c>
      <c r="H1438" s="5">
        <v>15</v>
      </c>
      <c r="I1438" s="5" t="s">
        <v>5</v>
      </c>
      <c r="J1438" s="5">
        <v>0</v>
      </c>
      <c r="K1438" s="4">
        <f t="shared" si="481"/>
        <v>44988</v>
      </c>
      <c r="L1438" s="5">
        <f t="shared" si="482"/>
        <v>3</v>
      </c>
      <c r="M1438" s="5">
        <f t="shared" si="483"/>
        <v>2023</v>
      </c>
      <c r="N1438" s="6">
        <v>937.5</v>
      </c>
      <c r="P1438" s="6">
        <f t="shared" si="484"/>
        <v>937.5</v>
      </c>
      <c r="Q1438" s="7">
        <f t="shared" si="485"/>
        <v>2661167.0500000003</v>
      </c>
      <c r="R1438" s="5" t="s">
        <v>5</v>
      </c>
    </row>
    <row r="1439" spans="1:19" x14ac:dyDescent="0.35">
      <c r="A1439" s="4" t="s">
        <v>1318</v>
      </c>
      <c r="B1439" s="5">
        <f t="shared" si="479"/>
        <v>3</v>
      </c>
      <c r="C1439" s="5">
        <f t="shared" si="480"/>
        <v>2023</v>
      </c>
      <c r="D1439" s="5" t="s">
        <v>1321</v>
      </c>
      <c r="E1439" s="1" t="s">
        <v>415</v>
      </c>
      <c r="F1439" s="1" t="s">
        <v>416</v>
      </c>
      <c r="G1439" s="90" t="s">
        <v>725</v>
      </c>
      <c r="H1439" s="5">
        <v>10</v>
      </c>
      <c r="I1439" s="5" t="s">
        <v>5</v>
      </c>
      <c r="J1439" s="5">
        <v>0</v>
      </c>
      <c r="K1439" s="4">
        <f t="shared" si="481"/>
        <v>44988</v>
      </c>
      <c r="L1439" s="5">
        <f t="shared" si="482"/>
        <v>3</v>
      </c>
      <c r="M1439" s="5">
        <f t="shared" si="483"/>
        <v>2023</v>
      </c>
      <c r="N1439" s="6">
        <v>17380</v>
      </c>
      <c r="P1439" s="6">
        <f t="shared" si="484"/>
        <v>17380</v>
      </c>
      <c r="Q1439" s="7">
        <f t="shared" si="485"/>
        <v>2678547.0500000003</v>
      </c>
      <c r="R1439" s="5" t="s">
        <v>5</v>
      </c>
    </row>
    <row r="1440" spans="1:19" x14ac:dyDescent="0.35">
      <c r="A1440" s="4" t="s">
        <v>1318</v>
      </c>
      <c r="B1440" s="5">
        <f t="shared" si="479"/>
        <v>3</v>
      </c>
      <c r="C1440" s="5">
        <f t="shared" si="480"/>
        <v>2023</v>
      </c>
      <c r="D1440" s="5" t="s">
        <v>1321</v>
      </c>
      <c r="E1440" s="1" t="s">
        <v>415</v>
      </c>
      <c r="F1440" s="1" t="s">
        <v>416</v>
      </c>
      <c r="G1440" s="90" t="s">
        <v>728</v>
      </c>
      <c r="H1440" s="5">
        <v>5</v>
      </c>
      <c r="I1440" s="5" t="s">
        <v>5</v>
      </c>
      <c r="J1440" s="5">
        <v>0</v>
      </c>
      <c r="K1440" s="4">
        <f t="shared" si="481"/>
        <v>44988</v>
      </c>
      <c r="L1440" s="5">
        <f t="shared" si="482"/>
        <v>3</v>
      </c>
      <c r="M1440" s="5">
        <f t="shared" si="483"/>
        <v>2023</v>
      </c>
      <c r="N1440" s="6">
        <v>8690</v>
      </c>
      <c r="P1440" s="6">
        <f t="shared" si="484"/>
        <v>8690</v>
      </c>
      <c r="Q1440" s="7">
        <f t="shared" si="485"/>
        <v>2687237.0500000003</v>
      </c>
      <c r="R1440" s="5" t="s">
        <v>5</v>
      </c>
    </row>
    <row r="1441" spans="1:19" x14ac:dyDescent="0.35">
      <c r="A1441" s="4" t="s">
        <v>1318</v>
      </c>
      <c r="B1441" s="5">
        <f t="shared" si="479"/>
        <v>3</v>
      </c>
      <c r="C1441" s="5">
        <f t="shared" si="480"/>
        <v>2023</v>
      </c>
      <c r="D1441" s="5" t="s">
        <v>1321</v>
      </c>
      <c r="E1441" s="1" t="s">
        <v>415</v>
      </c>
      <c r="F1441" s="1" t="s">
        <v>416</v>
      </c>
      <c r="G1441" s="90" t="s">
        <v>663</v>
      </c>
      <c r="H1441" s="5">
        <v>40</v>
      </c>
      <c r="I1441" s="5" t="s">
        <v>5</v>
      </c>
      <c r="J1441" s="5">
        <v>0</v>
      </c>
      <c r="K1441" s="4">
        <f t="shared" si="481"/>
        <v>44988</v>
      </c>
      <c r="L1441" s="5">
        <f t="shared" si="482"/>
        <v>3</v>
      </c>
      <c r="M1441" s="5">
        <f t="shared" si="483"/>
        <v>2023</v>
      </c>
      <c r="N1441" s="6">
        <v>9120</v>
      </c>
      <c r="P1441" s="6">
        <f t="shared" si="484"/>
        <v>9120</v>
      </c>
      <c r="Q1441" s="7">
        <f t="shared" si="485"/>
        <v>2696357.0500000003</v>
      </c>
      <c r="R1441" s="5" t="s">
        <v>5</v>
      </c>
    </row>
    <row r="1442" spans="1:19" x14ac:dyDescent="0.35">
      <c r="A1442" s="4" t="s">
        <v>1318</v>
      </c>
      <c r="B1442" s="5">
        <f t="shared" si="479"/>
        <v>3</v>
      </c>
      <c r="C1442" s="5">
        <f t="shared" si="480"/>
        <v>2023</v>
      </c>
      <c r="D1442" s="5" t="s">
        <v>1321</v>
      </c>
      <c r="E1442" s="1" t="s">
        <v>415</v>
      </c>
      <c r="F1442" s="1" t="s">
        <v>416</v>
      </c>
      <c r="G1442" s="90" t="s">
        <v>787</v>
      </c>
      <c r="H1442" s="5">
        <v>20</v>
      </c>
      <c r="I1442" s="5" t="s">
        <v>5</v>
      </c>
      <c r="J1442" s="5">
        <v>0</v>
      </c>
      <c r="K1442" s="4">
        <f t="shared" si="481"/>
        <v>44988</v>
      </c>
      <c r="L1442" s="5">
        <f t="shared" si="482"/>
        <v>3</v>
      </c>
      <c r="M1442" s="5">
        <f t="shared" si="483"/>
        <v>2023</v>
      </c>
      <c r="N1442" s="6">
        <v>5040</v>
      </c>
      <c r="P1442" s="6">
        <f t="shared" si="484"/>
        <v>5040</v>
      </c>
      <c r="Q1442" s="7">
        <f t="shared" si="485"/>
        <v>2701397.0500000003</v>
      </c>
      <c r="R1442" s="5" t="s">
        <v>5</v>
      </c>
    </row>
    <row r="1443" spans="1:19" x14ac:dyDescent="0.35">
      <c r="A1443" s="4" t="s">
        <v>1318</v>
      </c>
      <c r="B1443" s="5">
        <f t="shared" si="479"/>
        <v>3</v>
      </c>
      <c r="C1443" s="5">
        <f t="shared" si="480"/>
        <v>2023</v>
      </c>
      <c r="D1443" s="5" t="s">
        <v>1321</v>
      </c>
      <c r="E1443" s="1" t="s">
        <v>415</v>
      </c>
      <c r="F1443" s="1" t="s">
        <v>416</v>
      </c>
      <c r="G1443" s="90" t="s">
        <v>675</v>
      </c>
      <c r="H1443" s="5">
        <v>4</v>
      </c>
      <c r="I1443" s="5" t="s">
        <v>5</v>
      </c>
      <c r="J1443" s="5">
        <v>0</v>
      </c>
      <c r="K1443" s="4">
        <f t="shared" si="481"/>
        <v>44988</v>
      </c>
      <c r="L1443" s="5">
        <f t="shared" si="482"/>
        <v>3</v>
      </c>
      <c r="M1443" s="5">
        <f t="shared" si="483"/>
        <v>2023</v>
      </c>
      <c r="N1443" s="6">
        <v>380</v>
      </c>
      <c r="P1443" s="6">
        <f t="shared" si="484"/>
        <v>380</v>
      </c>
      <c r="Q1443" s="7">
        <f t="shared" si="485"/>
        <v>2701777.0500000003</v>
      </c>
      <c r="R1443" s="5" t="s">
        <v>5</v>
      </c>
    </row>
    <row r="1444" spans="1:19" x14ac:dyDescent="0.35">
      <c r="A1444" s="4" t="s">
        <v>1318</v>
      </c>
      <c r="B1444" s="5">
        <f t="shared" si="479"/>
        <v>3</v>
      </c>
      <c r="C1444" s="5">
        <f t="shared" si="480"/>
        <v>2023</v>
      </c>
      <c r="D1444" s="5" t="s">
        <v>1321</v>
      </c>
      <c r="E1444" s="1" t="s">
        <v>415</v>
      </c>
      <c r="F1444" s="1" t="s">
        <v>416</v>
      </c>
      <c r="G1444" s="90" t="s">
        <v>1082</v>
      </c>
      <c r="H1444" s="5">
        <v>2</v>
      </c>
      <c r="I1444" s="5" t="s">
        <v>5</v>
      </c>
      <c r="J1444" s="5">
        <v>0</v>
      </c>
      <c r="K1444" s="4">
        <f t="shared" si="481"/>
        <v>44988</v>
      </c>
      <c r="L1444" s="5">
        <f t="shared" si="482"/>
        <v>3</v>
      </c>
      <c r="M1444" s="5">
        <f t="shared" si="483"/>
        <v>2023</v>
      </c>
      <c r="N1444" s="6">
        <v>2000</v>
      </c>
      <c r="P1444" s="6">
        <f t="shared" si="484"/>
        <v>2000</v>
      </c>
      <c r="Q1444" s="7">
        <f t="shared" si="485"/>
        <v>2703777.0500000003</v>
      </c>
      <c r="R1444" s="5" t="s">
        <v>5</v>
      </c>
    </row>
    <row r="1445" spans="1:19" x14ac:dyDescent="0.35">
      <c r="A1445" s="4" t="s">
        <v>1318</v>
      </c>
      <c r="B1445" s="5">
        <f t="shared" si="479"/>
        <v>3</v>
      </c>
      <c r="C1445" s="5">
        <f t="shared" si="480"/>
        <v>2023</v>
      </c>
      <c r="D1445" s="5" t="s">
        <v>1322</v>
      </c>
      <c r="E1445" s="1" t="s">
        <v>1320</v>
      </c>
      <c r="F1445" s="1" t="s">
        <v>1319</v>
      </c>
      <c r="G1445" s="90" t="s">
        <v>728</v>
      </c>
      <c r="H1445" s="5">
        <v>2</v>
      </c>
      <c r="I1445" s="5" t="s">
        <v>5</v>
      </c>
      <c r="J1445" s="5">
        <v>0</v>
      </c>
      <c r="K1445" s="4">
        <f t="shared" si="481"/>
        <v>44988</v>
      </c>
      <c r="L1445" s="5">
        <f t="shared" si="482"/>
        <v>3</v>
      </c>
      <c r="M1445" s="5">
        <f t="shared" si="483"/>
        <v>2023</v>
      </c>
      <c r="N1445" s="6">
        <v>3608</v>
      </c>
      <c r="O1445" s="6">
        <f t="shared" ref="O1445:O1448" si="487">-N1445</f>
        <v>-3608</v>
      </c>
      <c r="P1445" s="6">
        <f t="shared" si="484"/>
        <v>0</v>
      </c>
      <c r="Q1445" s="7">
        <f t="shared" si="485"/>
        <v>2707385.0500000003</v>
      </c>
      <c r="R1445" s="5" t="s">
        <v>5</v>
      </c>
      <c r="S1445" s="1" t="s">
        <v>1388</v>
      </c>
    </row>
    <row r="1446" spans="1:19" x14ac:dyDescent="0.35">
      <c r="A1446" s="4" t="s">
        <v>1318</v>
      </c>
      <c r="B1446" s="5">
        <f t="shared" si="479"/>
        <v>3</v>
      </c>
      <c r="C1446" s="5">
        <f t="shared" si="480"/>
        <v>2023</v>
      </c>
      <c r="D1446" s="5" t="s">
        <v>1322</v>
      </c>
      <c r="E1446" s="1" t="s">
        <v>1320</v>
      </c>
      <c r="F1446" s="1" t="s">
        <v>1319</v>
      </c>
      <c r="G1446" s="90" t="s">
        <v>716</v>
      </c>
      <c r="H1446" s="5">
        <v>2</v>
      </c>
      <c r="I1446" s="5" t="s">
        <v>5</v>
      </c>
      <c r="J1446" s="5">
        <v>0</v>
      </c>
      <c r="K1446" s="4">
        <f t="shared" si="481"/>
        <v>44988</v>
      </c>
      <c r="L1446" s="5">
        <f t="shared" si="482"/>
        <v>3</v>
      </c>
      <c r="M1446" s="5">
        <f t="shared" si="483"/>
        <v>2023</v>
      </c>
      <c r="N1446" s="6">
        <v>842.4</v>
      </c>
      <c r="O1446" s="6">
        <f t="shared" si="487"/>
        <v>-842.4</v>
      </c>
      <c r="P1446" s="6">
        <f t="shared" si="484"/>
        <v>0</v>
      </c>
      <c r="Q1446" s="7">
        <f t="shared" si="485"/>
        <v>2708227.45</v>
      </c>
      <c r="R1446" s="5" t="s">
        <v>5</v>
      </c>
      <c r="S1446" s="1" t="s">
        <v>1388</v>
      </c>
    </row>
    <row r="1447" spans="1:19" x14ac:dyDescent="0.35">
      <c r="A1447" s="4" t="s">
        <v>1318</v>
      </c>
      <c r="B1447" s="5">
        <f t="shared" si="479"/>
        <v>3</v>
      </c>
      <c r="C1447" s="5">
        <f t="shared" si="480"/>
        <v>2023</v>
      </c>
      <c r="D1447" s="5" t="s">
        <v>1322</v>
      </c>
      <c r="E1447" s="1" t="s">
        <v>1320</v>
      </c>
      <c r="F1447" s="1" t="s">
        <v>1319</v>
      </c>
      <c r="G1447" s="90" t="s">
        <v>675</v>
      </c>
      <c r="H1447" s="5">
        <v>2</v>
      </c>
      <c r="I1447" s="5" t="s">
        <v>5</v>
      </c>
      <c r="J1447" s="5">
        <v>0</v>
      </c>
      <c r="K1447" s="4">
        <f t="shared" si="481"/>
        <v>44988</v>
      </c>
      <c r="L1447" s="5">
        <f t="shared" si="482"/>
        <v>3</v>
      </c>
      <c r="M1447" s="5">
        <f t="shared" si="483"/>
        <v>2023</v>
      </c>
      <c r="N1447" s="6">
        <v>190</v>
      </c>
      <c r="O1447" s="6">
        <f t="shared" si="487"/>
        <v>-190</v>
      </c>
      <c r="P1447" s="6">
        <f t="shared" si="484"/>
        <v>0</v>
      </c>
      <c r="Q1447" s="7">
        <f t="shared" si="485"/>
        <v>2708417.45</v>
      </c>
      <c r="R1447" s="5" t="s">
        <v>5</v>
      </c>
      <c r="S1447" s="1" t="s">
        <v>1388</v>
      </c>
    </row>
    <row r="1448" spans="1:19" x14ac:dyDescent="0.35">
      <c r="A1448" s="4" t="s">
        <v>1318</v>
      </c>
      <c r="B1448" s="5">
        <f t="shared" si="479"/>
        <v>3</v>
      </c>
      <c r="C1448" s="5">
        <f t="shared" si="480"/>
        <v>2023</v>
      </c>
      <c r="D1448" s="5" t="s">
        <v>1322</v>
      </c>
      <c r="E1448" s="1" t="s">
        <v>1320</v>
      </c>
      <c r="F1448" s="1" t="s">
        <v>1319</v>
      </c>
      <c r="G1448" s="90" t="s">
        <v>791</v>
      </c>
      <c r="H1448" s="5">
        <v>3</v>
      </c>
      <c r="I1448" s="5" t="s">
        <v>5</v>
      </c>
      <c r="J1448" s="5">
        <v>0</v>
      </c>
      <c r="K1448" s="4">
        <f t="shared" si="481"/>
        <v>44988</v>
      </c>
      <c r="L1448" s="5">
        <f t="shared" si="482"/>
        <v>3</v>
      </c>
      <c r="M1448" s="5">
        <f t="shared" si="483"/>
        <v>2023</v>
      </c>
      <c r="N1448" s="6">
        <v>144</v>
      </c>
      <c r="O1448" s="6">
        <f t="shared" si="487"/>
        <v>-144</v>
      </c>
      <c r="P1448" s="6">
        <f t="shared" si="484"/>
        <v>0</v>
      </c>
      <c r="Q1448" s="7">
        <f t="shared" si="485"/>
        <v>2708561.45</v>
      </c>
      <c r="R1448" s="5" t="s">
        <v>5</v>
      </c>
      <c r="S1448" s="1" t="s">
        <v>1388</v>
      </c>
    </row>
    <row r="1449" spans="1:19" x14ac:dyDescent="0.35">
      <c r="A1449" s="4" t="s">
        <v>1327</v>
      </c>
      <c r="B1449" s="5">
        <f t="shared" si="479"/>
        <v>3</v>
      </c>
      <c r="C1449" s="5">
        <f t="shared" si="480"/>
        <v>2023</v>
      </c>
      <c r="D1449" s="5" t="s">
        <v>1323</v>
      </c>
      <c r="E1449" s="1" t="s">
        <v>1315</v>
      </c>
      <c r="F1449" s="1" t="s">
        <v>1314</v>
      </c>
      <c r="G1449" s="90" t="s">
        <v>1324</v>
      </c>
      <c r="H1449" s="5">
        <v>1</v>
      </c>
      <c r="I1449" s="5" t="s">
        <v>5</v>
      </c>
      <c r="J1449" s="5">
        <v>0</v>
      </c>
      <c r="K1449" s="4">
        <f t="shared" si="481"/>
        <v>44991</v>
      </c>
      <c r="L1449" s="5">
        <f t="shared" si="482"/>
        <v>3</v>
      </c>
      <c r="M1449" s="5">
        <f t="shared" si="483"/>
        <v>2023</v>
      </c>
      <c r="N1449" s="6">
        <v>950</v>
      </c>
      <c r="O1449" s="6">
        <f t="shared" ref="O1449:O1451" si="488">-N1449</f>
        <v>-950</v>
      </c>
      <c r="P1449" s="6">
        <f t="shared" si="484"/>
        <v>0</v>
      </c>
      <c r="Q1449" s="7">
        <f t="shared" si="485"/>
        <v>2709511.45</v>
      </c>
      <c r="R1449" s="5" t="s">
        <v>5</v>
      </c>
      <c r="S1449" s="1" t="s">
        <v>1381</v>
      </c>
    </row>
    <row r="1450" spans="1:19" x14ac:dyDescent="0.35">
      <c r="A1450" s="4" t="s">
        <v>1327</v>
      </c>
      <c r="B1450" s="5">
        <f t="shared" si="479"/>
        <v>3</v>
      </c>
      <c r="C1450" s="5">
        <f t="shared" si="480"/>
        <v>2023</v>
      </c>
      <c r="D1450" s="5" t="s">
        <v>1323</v>
      </c>
      <c r="E1450" s="1" t="s">
        <v>1315</v>
      </c>
      <c r="F1450" s="1" t="s">
        <v>1314</v>
      </c>
      <c r="G1450" s="90" t="s">
        <v>1325</v>
      </c>
      <c r="H1450" s="5">
        <v>1</v>
      </c>
      <c r="I1450" s="5" t="s">
        <v>5</v>
      </c>
      <c r="J1450" s="5">
        <v>0</v>
      </c>
      <c r="K1450" s="4">
        <f t="shared" si="481"/>
        <v>44991</v>
      </c>
      <c r="L1450" s="5">
        <f t="shared" si="482"/>
        <v>3</v>
      </c>
      <c r="M1450" s="5">
        <f t="shared" si="483"/>
        <v>2023</v>
      </c>
      <c r="N1450" s="6">
        <v>475</v>
      </c>
      <c r="O1450" s="6">
        <f t="shared" si="488"/>
        <v>-475</v>
      </c>
      <c r="P1450" s="6">
        <f t="shared" si="484"/>
        <v>0</v>
      </c>
      <c r="Q1450" s="7">
        <f t="shared" si="485"/>
        <v>2709986.45</v>
      </c>
      <c r="R1450" s="5" t="s">
        <v>5</v>
      </c>
      <c r="S1450" s="1" t="s">
        <v>1381</v>
      </c>
    </row>
    <row r="1451" spans="1:19" x14ac:dyDescent="0.35">
      <c r="A1451" s="4" t="s">
        <v>1327</v>
      </c>
      <c r="B1451" s="5">
        <f t="shared" si="479"/>
        <v>3</v>
      </c>
      <c r="C1451" s="5">
        <f t="shared" si="480"/>
        <v>2023</v>
      </c>
      <c r="D1451" s="5" t="s">
        <v>1323</v>
      </c>
      <c r="E1451" s="1" t="s">
        <v>1315</v>
      </c>
      <c r="F1451" s="1" t="s">
        <v>1314</v>
      </c>
      <c r="G1451" s="90" t="s">
        <v>1326</v>
      </c>
      <c r="H1451" s="5">
        <v>2</v>
      </c>
      <c r="I1451" s="5" t="s">
        <v>5</v>
      </c>
      <c r="J1451" s="5">
        <v>0</v>
      </c>
      <c r="K1451" s="4">
        <f t="shared" si="481"/>
        <v>44991</v>
      </c>
      <c r="L1451" s="5">
        <f t="shared" si="482"/>
        <v>3</v>
      </c>
      <c r="M1451" s="5">
        <f t="shared" si="483"/>
        <v>2023</v>
      </c>
      <c r="N1451" s="6">
        <v>0</v>
      </c>
      <c r="O1451" s="6">
        <f t="shared" si="488"/>
        <v>0</v>
      </c>
      <c r="P1451" s="6">
        <f t="shared" si="484"/>
        <v>0</v>
      </c>
      <c r="Q1451" s="7">
        <f t="shared" si="485"/>
        <v>2709986.45</v>
      </c>
      <c r="R1451" s="5" t="s">
        <v>5</v>
      </c>
      <c r="S1451" s="1" t="s">
        <v>1381</v>
      </c>
    </row>
    <row r="1452" spans="1:19" x14ac:dyDescent="0.35">
      <c r="A1452" s="4" t="s">
        <v>1327</v>
      </c>
      <c r="B1452" s="5">
        <f t="shared" si="479"/>
        <v>3</v>
      </c>
      <c r="C1452" s="5">
        <f t="shared" si="480"/>
        <v>2023</v>
      </c>
      <c r="D1452" s="5" t="s">
        <v>1328</v>
      </c>
      <c r="E1452" s="1" t="s">
        <v>482</v>
      </c>
      <c r="F1452" s="1" t="s">
        <v>499</v>
      </c>
      <c r="G1452" s="90" t="s">
        <v>725</v>
      </c>
      <c r="H1452" s="5">
        <v>1</v>
      </c>
      <c r="I1452" s="5" t="s">
        <v>5</v>
      </c>
      <c r="J1452" s="5">
        <v>0</v>
      </c>
      <c r="K1452" s="4">
        <f t="shared" si="481"/>
        <v>44991</v>
      </c>
      <c r="L1452" s="5">
        <f t="shared" si="482"/>
        <v>3</v>
      </c>
      <c r="M1452" s="5">
        <f t="shared" si="483"/>
        <v>2023</v>
      </c>
      <c r="N1452" s="6">
        <v>1870</v>
      </c>
      <c r="P1452" s="6">
        <f t="shared" si="484"/>
        <v>1870</v>
      </c>
      <c r="Q1452" s="7">
        <f t="shared" si="485"/>
        <v>2711856.45</v>
      </c>
      <c r="R1452" s="5" t="s">
        <v>5</v>
      </c>
    </row>
    <row r="1453" spans="1:19" x14ac:dyDescent="0.35">
      <c r="A1453" s="4" t="s">
        <v>1327</v>
      </c>
      <c r="B1453" s="5">
        <f t="shared" si="479"/>
        <v>3</v>
      </c>
      <c r="C1453" s="5">
        <f t="shared" si="480"/>
        <v>2023</v>
      </c>
      <c r="D1453" s="5" t="s">
        <v>1328</v>
      </c>
      <c r="E1453" s="1" t="s">
        <v>482</v>
      </c>
      <c r="F1453" s="1" t="s">
        <v>499</v>
      </c>
      <c r="G1453" s="90" t="s">
        <v>663</v>
      </c>
      <c r="H1453" s="5">
        <v>2</v>
      </c>
      <c r="I1453" s="5" t="s">
        <v>5</v>
      </c>
      <c r="J1453" s="5">
        <v>0</v>
      </c>
      <c r="K1453" s="4">
        <f t="shared" si="481"/>
        <v>44991</v>
      </c>
      <c r="L1453" s="5">
        <f t="shared" si="482"/>
        <v>3</v>
      </c>
      <c r="M1453" s="5">
        <f t="shared" si="483"/>
        <v>2023</v>
      </c>
      <c r="N1453" s="6">
        <v>510</v>
      </c>
      <c r="P1453" s="6">
        <f t="shared" si="484"/>
        <v>510</v>
      </c>
      <c r="Q1453" s="7">
        <f t="shared" si="485"/>
        <v>2712366.45</v>
      </c>
      <c r="R1453" s="5" t="s">
        <v>5</v>
      </c>
    </row>
    <row r="1454" spans="1:19" x14ac:dyDescent="0.35">
      <c r="A1454" s="4" t="s">
        <v>1327</v>
      </c>
      <c r="B1454" s="5">
        <f t="shared" si="479"/>
        <v>3</v>
      </c>
      <c r="C1454" s="5">
        <f t="shared" si="480"/>
        <v>2023</v>
      </c>
      <c r="D1454" s="5" t="s">
        <v>1328</v>
      </c>
      <c r="E1454" s="1" t="s">
        <v>482</v>
      </c>
      <c r="F1454" s="1" t="s">
        <v>499</v>
      </c>
      <c r="G1454" s="90" t="s">
        <v>675</v>
      </c>
      <c r="H1454" s="5">
        <v>1</v>
      </c>
      <c r="I1454" s="5" t="s">
        <v>5</v>
      </c>
      <c r="J1454" s="5">
        <v>0</v>
      </c>
      <c r="K1454" s="4">
        <f t="shared" si="481"/>
        <v>44991</v>
      </c>
      <c r="L1454" s="5">
        <f t="shared" si="482"/>
        <v>3</v>
      </c>
      <c r="M1454" s="5">
        <f t="shared" si="483"/>
        <v>2023</v>
      </c>
      <c r="N1454" s="6">
        <v>95</v>
      </c>
      <c r="P1454" s="6">
        <f t="shared" si="484"/>
        <v>95</v>
      </c>
      <c r="Q1454" s="7">
        <f t="shared" si="485"/>
        <v>2712461.45</v>
      </c>
      <c r="R1454" s="5" t="s">
        <v>5</v>
      </c>
    </row>
    <row r="1455" spans="1:19" x14ac:dyDescent="0.35">
      <c r="A1455" s="4" t="s">
        <v>1331</v>
      </c>
      <c r="B1455" s="5">
        <f t="shared" si="479"/>
        <v>3</v>
      </c>
      <c r="C1455" s="5">
        <f t="shared" si="480"/>
        <v>2023</v>
      </c>
      <c r="D1455" s="5" t="s">
        <v>1329</v>
      </c>
      <c r="E1455" s="1" t="s">
        <v>406</v>
      </c>
      <c r="F1455" s="1" t="s">
        <v>407</v>
      </c>
      <c r="G1455" s="90" t="s">
        <v>728</v>
      </c>
      <c r="H1455" s="5">
        <v>2</v>
      </c>
      <c r="I1455" s="5" t="s">
        <v>5</v>
      </c>
      <c r="J1455" s="5">
        <v>0</v>
      </c>
      <c r="K1455" s="4">
        <f t="shared" si="481"/>
        <v>44992</v>
      </c>
      <c r="L1455" s="5">
        <f t="shared" si="482"/>
        <v>3</v>
      </c>
      <c r="M1455" s="5">
        <f t="shared" si="483"/>
        <v>2023</v>
      </c>
      <c r="N1455" s="6">
        <v>3564</v>
      </c>
      <c r="P1455" s="6">
        <f t="shared" si="484"/>
        <v>3564</v>
      </c>
      <c r="Q1455" s="7">
        <f t="shared" si="485"/>
        <v>2716025.45</v>
      </c>
      <c r="R1455" s="5" t="s">
        <v>5</v>
      </c>
    </row>
    <row r="1456" spans="1:19" x14ac:dyDescent="0.35">
      <c r="A1456" s="4" t="s">
        <v>1331</v>
      </c>
      <c r="B1456" s="5">
        <f t="shared" si="479"/>
        <v>3</v>
      </c>
      <c r="C1456" s="5">
        <f t="shared" si="480"/>
        <v>2023</v>
      </c>
      <c r="D1456" s="5" t="s">
        <v>1329</v>
      </c>
      <c r="E1456" s="1" t="s">
        <v>406</v>
      </c>
      <c r="F1456" s="1" t="s">
        <v>407</v>
      </c>
      <c r="G1456" s="90" t="s">
        <v>716</v>
      </c>
      <c r="H1456" s="5">
        <v>2</v>
      </c>
      <c r="I1456" s="5" t="s">
        <v>5</v>
      </c>
      <c r="J1456" s="5">
        <v>0</v>
      </c>
      <c r="K1456" s="4">
        <f t="shared" si="481"/>
        <v>44992</v>
      </c>
      <c r="L1456" s="5">
        <f t="shared" si="482"/>
        <v>3</v>
      </c>
      <c r="M1456" s="5">
        <f t="shared" si="483"/>
        <v>2023</v>
      </c>
      <c r="N1456" s="6">
        <v>842.4</v>
      </c>
      <c r="P1456" s="6">
        <f t="shared" si="484"/>
        <v>842.4</v>
      </c>
      <c r="Q1456" s="7">
        <f t="shared" si="485"/>
        <v>2716867.85</v>
      </c>
      <c r="R1456" s="5" t="s">
        <v>5</v>
      </c>
    </row>
    <row r="1457" spans="1:19" x14ac:dyDescent="0.35">
      <c r="A1457" s="4" t="s">
        <v>1334</v>
      </c>
      <c r="B1457" s="5">
        <f t="shared" si="479"/>
        <v>3</v>
      </c>
      <c r="C1457" s="5">
        <f t="shared" si="480"/>
        <v>2023</v>
      </c>
      <c r="D1457" s="5" t="s">
        <v>1330</v>
      </c>
      <c r="E1457" s="1" t="s">
        <v>406</v>
      </c>
      <c r="F1457" s="1" t="s">
        <v>407</v>
      </c>
      <c r="G1457" s="90" t="s">
        <v>800</v>
      </c>
      <c r="H1457" s="5">
        <v>5</v>
      </c>
      <c r="I1457" s="5" t="s">
        <v>5</v>
      </c>
      <c r="J1457" s="5">
        <v>0</v>
      </c>
      <c r="K1457" s="4">
        <f t="shared" si="481"/>
        <v>44993</v>
      </c>
      <c r="L1457" s="5">
        <f t="shared" si="482"/>
        <v>3</v>
      </c>
      <c r="M1457" s="5">
        <f t="shared" si="483"/>
        <v>2023</v>
      </c>
      <c r="N1457" s="6">
        <v>312.5</v>
      </c>
      <c r="P1457" s="6">
        <f t="shared" si="484"/>
        <v>312.5</v>
      </c>
      <c r="Q1457" s="7">
        <f t="shared" si="485"/>
        <v>2717180.35</v>
      </c>
      <c r="R1457" s="5" t="s">
        <v>5</v>
      </c>
    </row>
    <row r="1458" spans="1:19" x14ac:dyDescent="0.35">
      <c r="A1458" s="4" t="s">
        <v>1334</v>
      </c>
      <c r="B1458" s="5">
        <f t="shared" si="479"/>
        <v>3</v>
      </c>
      <c r="C1458" s="5">
        <f t="shared" si="480"/>
        <v>2023</v>
      </c>
      <c r="D1458" s="5" t="s">
        <v>1330</v>
      </c>
      <c r="E1458" s="1" t="s">
        <v>406</v>
      </c>
      <c r="F1458" s="1" t="s">
        <v>407</v>
      </c>
      <c r="G1458" s="90" t="s">
        <v>1332</v>
      </c>
      <c r="H1458" s="5">
        <v>1</v>
      </c>
      <c r="I1458" s="5" t="s">
        <v>5</v>
      </c>
      <c r="J1458" s="5">
        <v>0</v>
      </c>
      <c r="K1458" s="4">
        <f t="shared" si="481"/>
        <v>44993</v>
      </c>
      <c r="L1458" s="5">
        <f t="shared" si="482"/>
        <v>3</v>
      </c>
      <c r="M1458" s="5">
        <f t="shared" si="483"/>
        <v>2023</v>
      </c>
      <c r="N1458" s="6">
        <v>625</v>
      </c>
      <c r="P1458" s="6">
        <f t="shared" si="484"/>
        <v>625</v>
      </c>
      <c r="Q1458" s="7">
        <f t="shared" si="485"/>
        <v>2717805.35</v>
      </c>
      <c r="R1458" s="5" t="s">
        <v>5</v>
      </c>
    </row>
    <row r="1459" spans="1:19" x14ac:dyDescent="0.35">
      <c r="A1459" s="4" t="s">
        <v>1334</v>
      </c>
      <c r="B1459" s="5">
        <f t="shared" si="479"/>
        <v>3</v>
      </c>
      <c r="C1459" s="5">
        <f t="shared" si="480"/>
        <v>2023</v>
      </c>
      <c r="D1459" s="5" t="s">
        <v>1330</v>
      </c>
      <c r="E1459" s="1" t="s">
        <v>406</v>
      </c>
      <c r="F1459" s="1" t="s">
        <v>407</v>
      </c>
      <c r="G1459" s="90" t="s">
        <v>1333</v>
      </c>
      <c r="H1459" s="5">
        <v>1</v>
      </c>
      <c r="I1459" s="5" t="s">
        <v>5</v>
      </c>
      <c r="J1459" s="5">
        <v>0</v>
      </c>
      <c r="K1459" s="4">
        <f t="shared" si="481"/>
        <v>44993</v>
      </c>
      <c r="L1459" s="5">
        <f t="shared" si="482"/>
        <v>3</v>
      </c>
      <c r="M1459" s="5">
        <f t="shared" si="483"/>
        <v>2023</v>
      </c>
      <c r="N1459" s="6">
        <v>38</v>
      </c>
      <c r="P1459" s="6">
        <f t="shared" si="484"/>
        <v>38</v>
      </c>
      <c r="Q1459" s="7">
        <f t="shared" si="485"/>
        <v>2717843.35</v>
      </c>
      <c r="R1459" s="5" t="s">
        <v>5</v>
      </c>
    </row>
    <row r="1460" spans="1:19" x14ac:dyDescent="0.35">
      <c r="A1460" s="4" t="s">
        <v>1334</v>
      </c>
      <c r="B1460" s="5">
        <f t="shared" si="479"/>
        <v>3</v>
      </c>
      <c r="C1460" s="5">
        <f t="shared" si="480"/>
        <v>2023</v>
      </c>
      <c r="D1460" s="5" t="s">
        <v>1330</v>
      </c>
      <c r="E1460" s="1" t="s">
        <v>406</v>
      </c>
      <c r="F1460" s="1" t="s">
        <v>407</v>
      </c>
      <c r="G1460" s="90" t="s">
        <v>1127</v>
      </c>
      <c r="H1460" s="5">
        <v>1</v>
      </c>
      <c r="I1460" s="5" t="s">
        <v>5</v>
      </c>
      <c r="J1460" s="5">
        <v>0</v>
      </c>
      <c r="K1460" s="4">
        <f t="shared" si="481"/>
        <v>44993</v>
      </c>
      <c r="L1460" s="5">
        <f t="shared" si="482"/>
        <v>3</v>
      </c>
      <c r="M1460" s="5">
        <f t="shared" si="483"/>
        <v>2023</v>
      </c>
      <c r="N1460" s="6">
        <v>45</v>
      </c>
      <c r="P1460" s="6">
        <f t="shared" si="484"/>
        <v>45</v>
      </c>
      <c r="Q1460" s="7">
        <f t="shared" si="485"/>
        <v>2717888.35</v>
      </c>
      <c r="R1460" s="5" t="s">
        <v>5</v>
      </c>
    </row>
    <row r="1461" spans="1:19" x14ac:dyDescent="0.35">
      <c r="A1461" s="4" t="s">
        <v>1340</v>
      </c>
      <c r="B1461" s="5">
        <f t="shared" si="479"/>
        <v>3</v>
      </c>
      <c r="C1461" s="5">
        <f t="shared" si="480"/>
        <v>2023</v>
      </c>
      <c r="D1461" s="5" t="s">
        <v>1339</v>
      </c>
      <c r="E1461" s="1" t="s">
        <v>263</v>
      </c>
      <c r="F1461" s="1" t="s">
        <v>268</v>
      </c>
      <c r="G1461" s="90" t="s">
        <v>309</v>
      </c>
      <c r="H1461" s="5">
        <v>1</v>
      </c>
      <c r="I1461" s="5" t="s">
        <v>5</v>
      </c>
      <c r="J1461" s="5">
        <v>0</v>
      </c>
      <c r="K1461" s="4">
        <f t="shared" si="481"/>
        <v>44995</v>
      </c>
      <c r="L1461" s="5">
        <f t="shared" si="482"/>
        <v>3</v>
      </c>
      <c r="M1461" s="5">
        <f t="shared" si="483"/>
        <v>2023</v>
      </c>
      <c r="N1461" s="6">
        <v>1804</v>
      </c>
      <c r="O1461" s="6">
        <f t="shared" ref="O1461:O1466" si="489">-N1461</f>
        <v>-1804</v>
      </c>
      <c r="P1461" s="6">
        <f t="shared" si="484"/>
        <v>0</v>
      </c>
      <c r="Q1461" s="7">
        <f t="shared" si="485"/>
        <v>2719692.35</v>
      </c>
      <c r="R1461" s="5" t="s">
        <v>5</v>
      </c>
      <c r="S1461" s="1" t="s">
        <v>1382</v>
      </c>
    </row>
    <row r="1462" spans="1:19" x14ac:dyDescent="0.35">
      <c r="A1462" s="4" t="s">
        <v>1340</v>
      </c>
      <c r="B1462" s="5">
        <f t="shared" si="479"/>
        <v>3</v>
      </c>
      <c r="C1462" s="5">
        <f t="shared" si="480"/>
        <v>2023</v>
      </c>
      <c r="D1462" s="5" t="s">
        <v>1339</v>
      </c>
      <c r="E1462" s="1" t="s">
        <v>263</v>
      </c>
      <c r="F1462" s="1" t="s">
        <v>268</v>
      </c>
      <c r="G1462" s="90" t="s">
        <v>1149</v>
      </c>
      <c r="H1462" s="5">
        <v>1</v>
      </c>
      <c r="I1462" s="5" t="s">
        <v>5</v>
      </c>
      <c r="J1462" s="5">
        <v>0</v>
      </c>
      <c r="K1462" s="4">
        <f t="shared" si="481"/>
        <v>44995</v>
      </c>
      <c r="L1462" s="5">
        <f t="shared" si="482"/>
        <v>3</v>
      </c>
      <c r="M1462" s="5">
        <f t="shared" si="483"/>
        <v>2023</v>
      </c>
      <c r="N1462" s="6">
        <v>237</v>
      </c>
      <c r="O1462" s="6">
        <f t="shared" si="489"/>
        <v>-237</v>
      </c>
      <c r="P1462" s="6">
        <f t="shared" si="484"/>
        <v>0</v>
      </c>
      <c r="Q1462" s="7">
        <f t="shared" si="485"/>
        <v>2719929.35</v>
      </c>
      <c r="R1462" s="5" t="s">
        <v>5</v>
      </c>
      <c r="S1462" s="1" t="s">
        <v>1382</v>
      </c>
    </row>
    <row r="1463" spans="1:19" x14ac:dyDescent="0.35">
      <c r="A1463" s="4" t="s">
        <v>1340</v>
      </c>
      <c r="B1463" s="5">
        <f t="shared" si="479"/>
        <v>3</v>
      </c>
      <c r="C1463" s="5">
        <f t="shared" si="480"/>
        <v>2023</v>
      </c>
      <c r="D1463" s="5" t="s">
        <v>1339</v>
      </c>
      <c r="E1463" s="1" t="s">
        <v>263</v>
      </c>
      <c r="F1463" s="1" t="s">
        <v>268</v>
      </c>
      <c r="G1463" s="90" t="s">
        <v>1335</v>
      </c>
      <c r="H1463" s="5">
        <v>1</v>
      </c>
      <c r="I1463" s="5" t="s">
        <v>5</v>
      </c>
      <c r="J1463" s="5">
        <v>0</v>
      </c>
      <c r="K1463" s="4">
        <f t="shared" si="481"/>
        <v>44995</v>
      </c>
      <c r="L1463" s="5">
        <f t="shared" si="482"/>
        <v>3</v>
      </c>
      <c r="M1463" s="5">
        <f t="shared" si="483"/>
        <v>2023</v>
      </c>
      <c r="N1463" s="6">
        <v>64</v>
      </c>
      <c r="O1463" s="6">
        <f t="shared" si="489"/>
        <v>-64</v>
      </c>
      <c r="P1463" s="6">
        <f t="shared" si="484"/>
        <v>0</v>
      </c>
      <c r="Q1463" s="7">
        <f t="shared" si="485"/>
        <v>2719993.35</v>
      </c>
      <c r="R1463" s="5" t="s">
        <v>5</v>
      </c>
      <c r="S1463" s="1" t="s">
        <v>1382</v>
      </c>
    </row>
    <row r="1464" spans="1:19" x14ac:dyDescent="0.35">
      <c r="A1464" s="4" t="s">
        <v>1340</v>
      </c>
      <c r="B1464" s="5">
        <f t="shared" si="479"/>
        <v>3</v>
      </c>
      <c r="C1464" s="5">
        <f t="shared" si="480"/>
        <v>2023</v>
      </c>
      <c r="D1464" s="5" t="s">
        <v>1339</v>
      </c>
      <c r="E1464" s="1" t="s">
        <v>263</v>
      </c>
      <c r="F1464" s="1" t="s">
        <v>268</v>
      </c>
      <c r="G1464" s="90" t="s">
        <v>1336</v>
      </c>
      <c r="H1464" s="5">
        <v>1</v>
      </c>
      <c r="I1464" s="5" t="s">
        <v>5</v>
      </c>
      <c r="J1464" s="5">
        <v>0</v>
      </c>
      <c r="K1464" s="4">
        <f t="shared" si="481"/>
        <v>44995</v>
      </c>
      <c r="L1464" s="5">
        <f t="shared" si="482"/>
        <v>3</v>
      </c>
      <c r="M1464" s="5">
        <f t="shared" si="483"/>
        <v>2023</v>
      </c>
      <c r="N1464" s="6">
        <v>66</v>
      </c>
      <c r="O1464" s="6">
        <f t="shared" si="489"/>
        <v>-66</v>
      </c>
      <c r="P1464" s="6">
        <f t="shared" si="484"/>
        <v>0</v>
      </c>
      <c r="Q1464" s="7">
        <f t="shared" si="485"/>
        <v>2720059.35</v>
      </c>
      <c r="R1464" s="5" t="s">
        <v>5</v>
      </c>
      <c r="S1464" s="1" t="s">
        <v>1382</v>
      </c>
    </row>
    <row r="1465" spans="1:19" x14ac:dyDescent="0.35">
      <c r="A1465" s="4" t="s">
        <v>1340</v>
      </c>
      <c r="B1465" s="5">
        <f t="shared" si="479"/>
        <v>3</v>
      </c>
      <c r="C1465" s="5">
        <f t="shared" si="480"/>
        <v>2023</v>
      </c>
      <c r="D1465" s="5" t="s">
        <v>1339</v>
      </c>
      <c r="E1465" s="1" t="s">
        <v>263</v>
      </c>
      <c r="F1465" s="1" t="s">
        <v>268</v>
      </c>
      <c r="G1465" s="90" t="s">
        <v>1337</v>
      </c>
      <c r="H1465" s="5">
        <v>1</v>
      </c>
      <c r="I1465" s="5" t="s">
        <v>5</v>
      </c>
      <c r="J1465" s="5">
        <v>0</v>
      </c>
      <c r="K1465" s="4">
        <f t="shared" si="481"/>
        <v>44995</v>
      </c>
      <c r="L1465" s="5">
        <f t="shared" si="482"/>
        <v>3</v>
      </c>
      <c r="M1465" s="5">
        <f t="shared" si="483"/>
        <v>2023</v>
      </c>
      <c r="N1465" s="6">
        <v>116</v>
      </c>
      <c r="O1465" s="6">
        <f t="shared" si="489"/>
        <v>-116</v>
      </c>
      <c r="P1465" s="6">
        <f t="shared" si="484"/>
        <v>0</v>
      </c>
      <c r="Q1465" s="7">
        <f t="shared" si="485"/>
        <v>2720175.35</v>
      </c>
      <c r="R1465" s="5" t="s">
        <v>5</v>
      </c>
      <c r="S1465" s="1" t="s">
        <v>1382</v>
      </c>
    </row>
    <row r="1466" spans="1:19" x14ac:dyDescent="0.35">
      <c r="A1466" s="4" t="s">
        <v>1340</v>
      </c>
      <c r="B1466" s="5">
        <f t="shared" si="479"/>
        <v>3</v>
      </c>
      <c r="C1466" s="5">
        <f t="shared" si="480"/>
        <v>2023</v>
      </c>
      <c r="D1466" s="5" t="s">
        <v>1339</v>
      </c>
      <c r="E1466" s="1" t="s">
        <v>263</v>
      </c>
      <c r="F1466" s="1" t="s">
        <v>268</v>
      </c>
      <c r="G1466" s="90" t="s">
        <v>1338</v>
      </c>
      <c r="H1466" s="5">
        <v>1</v>
      </c>
      <c r="I1466" s="5" t="s">
        <v>5</v>
      </c>
      <c r="J1466" s="5">
        <v>0</v>
      </c>
      <c r="K1466" s="4">
        <f t="shared" si="481"/>
        <v>44995</v>
      </c>
      <c r="L1466" s="5">
        <f t="shared" si="482"/>
        <v>3</v>
      </c>
      <c r="M1466" s="5">
        <f t="shared" si="483"/>
        <v>2023</v>
      </c>
      <c r="N1466" s="6">
        <v>258</v>
      </c>
      <c r="O1466" s="6">
        <f t="shared" si="489"/>
        <v>-258</v>
      </c>
      <c r="P1466" s="6">
        <f t="shared" si="484"/>
        <v>0</v>
      </c>
      <c r="Q1466" s="7">
        <f t="shared" si="485"/>
        <v>2720433.35</v>
      </c>
      <c r="R1466" s="5" t="s">
        <v>5</v>
      </c>
      <c r="S1466" s="1" t="s">
        <v>1382</v>
      </c>
    </row>
    <row r="1467" spans="1:19" x14ac:dyDescent="0.35">
      <c r="A1467" s="4" t="s">
        <v>1342</v>
      </c>
      <c r="B1467" s="5">
        <f t="shared" si="479"/>
        <v>3</v>
      </c>
      <c r="C1467" s="5">
        <f t="shared" si="480"/>
        <v>2023</v>
      </c>
      <c r="D1467" s="5" t="s">
        <v>1341</v>
      </c>
      <c r="E1467" s="1" t="s">
        <v>415</v>
      </c>
      <c r="F1467" s="1" t="s">
        <v>416</v>
      </c>
      <c r="G1467" s="90" t="s">
        <v>675</v>
      </c>
      <c r="H1467" s="5">
        <v>1</v>
      </c>
      <c r="I1467" s="5" t="s">
        <v>5</v>
      </c>
      <c r="J1467" s="5">
        <v>0</v>
      </c>
      <c r="K1467" s="4">
        <f t="shared" si="481"/>
        <v>44996</v>
      </c>
      <c r="L1467" s="5">
        <f t="shared" si="482"/>
        <v>3</v>
      </c>
      <c r="M1467" s="5">
        <f t="shared" si="483"/>
        <v>2023</v>
      </c>
      <c r="N1467" s="6">
        <v>95</v>
      </c>
      <c r="P1467" s="6">
        <f t="shared" si="484"/>
        <v>95</v>
      </c>
      <c r="Q1467" s="7">
        <f t="shared" si="485"/>
        <v>2720528.35</v>
      </c>
      <c r="R1467" s="5" t="s">
        <v>5</v>
      </c>
    </row>
    <row r="1468" spans="1:19" x14ac:dyDescent="0.35">
      <c r="A1468" s="4" t="s">
        <v>1342</v>
      </c>
      <c r="B1468" s="5">
        <f t="shared" si="479"/>
        <v>3</v>
      </c>
      <c r="C1468" s="5">
        <f t="shared" si="480"/>
        <v>2023</v>
      </c>
      <c r="D1468" s="5" t="s">
        <v>1341</v>
      </c>
      <c r="E1468" s="1" t="s">
        <v>415</v>
      </c>
      <c r="F1468" s="1" t="s">
        <v>416</v>
      </c>
      <c r="G1468" s="90" t="s">
        <v>46</v>
      </c>
      <c r="H1468" s="5">
        <v>1</v>
      </c>
      <c r="I1468" s="5" t="s">
        <v>5</v>
      </c>
      <c r="J1468" s="5">
        <v>0</v>
      </c>
      <c r="K1468" s="4">
        <f t="shared" si="481"/>
        <v>44996</v>
      </c>
      <c r="L1468" s="5">
        <f t="shared" si="482"/>
        <v>3</v>
      </c>
      <c r="M1468" s="5">
        <f t="shared" si="483"/>
        <v>2023</v>
      </c>
      <c r="N1468" s="6">
        <v>105</v>
      </c>
      <c r="P1468" s="6">
        <f t="shared" si="484"/>
        <v>105</v>
      </c>
      <c r="Q1468" s="7">
        <f t="shared" si="485"/>
        <v>2720633.35</v>
      </c>
      <c r="R1468" s="5" t="s">
        <v>5</v>
      </c>
    </row>
    <row r="1469" spans="1:19" x14ac:dyDescent="0.35">
      <c r="A1469" s="4" t="s">
        <v>1344</v>
      </c>
      <c r="B1469" s="5">
        <f t="shared" si="479"/>
        <v>3</v>
      </c>
      <c r="C1469" s="5">
        <f t="shared" si="480"/>
        <v>2023</v>
      </c>
      <c r="D1469" s="5" t="s">
        <v>1343</v>
      </c>
      <c r="E1469" s="1" t="s">
        <v>63</v>
      </c>
      <c r="F1469" s="1" t="s">
        <v>64</v>
      </c>
      <c r="G1469" s="90" t="s">
        <v>1187</v>
      </c>
      <c r="H1469" s="5">
        <v>6</v>
      </c>
      <c r="I1469" s="5" t="s">
        <v>50</v>
      </c>
      <c r="J1469" s="5">
        <v>120</v>
      </c>
      <c r="K1469" s="4">
        <f t="shared" ref="K1469:K1489" si="490">A1469+J1469</f>
        <v>45119</v>
      </c>
      <c r="L1469" s="5">
        <f t="shared" ref="L1469:L1489" si="491">MONTH(K1469)</f>
        <v>7</v>
      </c>
      <c r="M1469" s="5">
        <f t="shared" ref="M1469:M1489" si="492">YEAR(K1469)</f>
        <v>2023</v>
      </c>
      <c r="N1469" s="6">
        <v>9768</v>
      </c>
      <c r="P1469" s="6">
        <f t="shared" si="484"/>
        <v>9768</v>
      </c>
      <c r="Q1469" s="7">
        <f t="shared" si="485"/>
        <v>2730401.35</v>
      </c>
      <c r="R1469" s="5" t="s">
        <v>5</v>
      </c>
    </row>
    <row r="1470" spans="1:19" x14ac:dyDescent="0.35">
      <c r="A1470" s="4" t="s">
        <v>1344</v>
      </c>
      <c r="B1470" s="5">
        <f t="shared" si="479"/>
        <v>3</v>
      </c>
      <c r="C1470" s="5">
        <f t="shared" si="480"/>
        <v>2023</v>
      </c>
      <c r="D1470" s="5" t="s">
        <v>1343</v>
      </c>
      <c r="E1470" s="1" t="s">
        <v>63</v>
      </c>
      <c r="F1470" s="1" t="s">
        <v>64</v>
      </c>
      <c r="G1470" s="90" t="s">
        <v>1261</v>
      </c>
      <c r="H1470" s="5">
        <v>10</v>
      </c>
      <c r="I1470" s="5" t="s">
        <v>50</v>
      </c>
      <c r="J1470" s="5">
        <v>120</v>
      </c>
      <c r="K1470" s="4">
        <f t="shared" si="490"/>
        <v>45119</v>
      </c>
      <c r="L1470" s="5">
        <f t="shared" si="491"/>
        <v>7</v>
      </c>
      <c r="M1470" s="5">
        <f t="shared" si="492"/>
        <v>2023</v>
      </c>
      <c r="N1470" s="6">
        <v>2070</v>
      </c>
      <c r="P1470" s="6">
        <f t="shared" si="484"/>
        <v>2070</v>
      </c>
      <c r="Q1470" s="7">
        <f t="shared" si="485"/>
        <v>2732471.35</v>
      </c>
      <c r="R1470" s="5" t="s">
        <v>5</v>
      </c>
    </row>
    <row r="1471" spans="1:19" x14ac:dyDescent="0.35">
      <c r="A1471" s="4" t="s">
        <v>1344</v>
      </c>
      <c r="B1471" s="5">
        <f t="shared" ref="B1471:B1484" si="493">MONTH(A1471)</f>
        <v>3</v>
      </c>
      <c r="C1471" s="5">
        <f t="shared" ref="C1471:C1484" si="494">YEAR(A1471)</f>
        <v>2023</v>
      </c>
      <c r="D1471" s="5" t="s">
        <v>1343</v>
      </c>
      <c r="E1471" s="1" t="s">
        <v>63</v>
      </c>
      <c r="F1471" s="1" t="s">
        <v>64</v>
      </c>
      <c r="G1471" s="90" t="s">
        <v>953</v>
      </c>
      <c r="H1471" s="5">
        <v>2</v>
      </c>
      <c r="I1471" s="5" t="s">
        <v>50</v>
      </c>
      <c r="J1471" s="5">
        <v>120</v>
      </c>
      <c r="K1471" s="4">
        <f t="shared" si="490"/>
        <v>45119</v>
      </c>
      <c r="L1471" s="5">
        <f t="shared" si="491"/>
        <v>7</v>
      </c>
      <c r="M1471" s="5">
        <f t="shared" si="492"/>
        <v>2023</v>
      </c>
      <c r="N1471" s="6">
        <v>840</v>
      </c>
      <c r="P1471" s="6">
        <f t="shared" ref="P1471:P1489" si="495">SUM(N1471+O1471)</f>
        <v>840</v>
      </c>
      <c r="Q1471" s="7">
        <f t="shared" ref="Q1471:Q1489" si="496">SUM(Q1470+N1471)</f>
        <v>2733311.35</v>
      </c>
      <c r="R1471" s="5" t="s">
        <v>5</v>
      </c>
    </row>
    <row r="1472" spans="1:19" x14ac:dyDescent="0.35">
      <c r="A1472" s="4" t="s">
        <v>1344</v>
      </c>
      <c r="B1472" s="5">
        <f t="shared" si="493"/>
        <v>3</v>
      </c>
      <c r="C1472" s="5">
        <f t="shared" si="494"/>
        <v>2023</v>
      </c>
      <c r="D1472" s="5" t="s">
        <v>1345</v>
      </c>
      <c r="E1472" s="1" t="s">
        <v>415</v>
      </c>
      <c r="F1472" s="1" t="s">
        <v>416</v>
      </c>
      <c r="G1472" s="90" t="s">
        <v>1119</v>
      </c>
      <c r="H1472" s="5">
        <v>10</v>
      </c>
      <c r="I1472" s="5" t="s">
        <v>5</v>
      </c>
      <c r="J1472" s="5">
        <v>0</v>
      </c>
      <c r="K1472" s="4">
        <f t="shared" si="490"/>
        <v>44999</v>
      </c>
      <c r="L1472" s="5">
        <f t="shared" si="491"/>
        <v>3</v>
      </c>
      <c r="M1472" s="5">
        <f t="shared" si="492"/>
        <v>2023</v>
      </c>
      <c r="N1472" s="6">
        <v>625</v>
      </c>
      <c r="P1472" s="6">
        <f t="shared" si="495"/>
        <v>625</v>
      </c>
      <c r="Q1472" s="7">
        <f t="shared" si="496"/>
        <v>2733936.35</v>
      </c>
      <c r="R1472" s="5" t="s">
        <v>5</v>
      </c>
    </row>
    <row r="1473" spans="1:19" x14ac:dyDescent="0.35">
      <c r="A1473" s="4" t="s">
        <v>1344</v>
      </c>
      <c r="B1473" s="5">
        <f t="shared" si="493"/>
        <v>3</v>
      </c>
      <c r="C1473" s="5">
        <f t="shared" si="494"/>
        <v>2023</v>
      </c>
      <c r="D1473" s="5" t="s">
        <v>1346</v>
      </c>
      <c r="E1473" s="1" t="s">
        <v>415</v>
      </c>
      <c r="F1473" s="1" t="s">
        <v>416</v>
      </c>
      <c r="G1473" s="90" t="s">
        <v>69</v>
      </c>
      <c r="H1473" s="5">
        <v>10</v>
      </c>
      <c r="I1473" s="5" t="s">
        <v>5</v>
      </c>
      <c r="J1473" s="5">
        <v>0</v>
      </c>
      <c r="K1473" s="4">
        <f t="shared" si="490"/>
        <v>44999</v>
      </c>
      <c r="L1473" s="5">
        <f t="shared" si="491"/>
        <v>3</v>
      </c>
      <c r="M1473" s="5">
        <f t="shared" si="492"/>
        <v>2023</v>
      </c>
      <c r="N1473" s="6">
        <v>17380</v>
      </c>
      <c r="P1473" s="6">
        <f t="shared" si="495"/>
        <v>17380</v>
      </c>
      <c r="Q1473" s="7">
        <f t="shared" si="496"/>
        <v>2751316.35</v>
      </c>
      <c r="R1473" s="5" t="s">
        <v>5</v>
      </c>
    </row>
    <row r="1474" spans="1:19" x14ac:dyDescent="0.35">
      <c r="A1474" s="4" t="s">
        <v>1344</v>
      </c>
      <c r="B1474" s="5">
        <f t="shared" si="493"/>
        <v>3</v>
      </c>
      <c r="C1474" s="5">
        <f t="shared" si="494"/>
        <v>2023</v>
      </c>
      <c r="D1474" s="5" t="s">
        <v>1346</v>
      </c>
      <c r="E1474" s="1" t="s">
        <v>415</v>
      </c>
      <c r="F1474" s="1" t="s">
        <v>416</v>
      </c>
      <c r="G1474" s="90" t="s">
        <v>663</v>
      </c>
      <c r="H1474" s="5">
        <v>28</v>
      </c>
      <c r="I1474" s="5" t="s">
        <v>5</v>
      </c>
      <c r="J1474" s="5">
        <v>0</v>
      </c>
      <c r="K1474" s="4">
        <f t="shared" si="490"/>
        <v>44999</v>
      </c>
      <c r="L1474" s="5">
        <f t="shared" si="491"/>
        <v>3</v>
      </c>
      <c r="M1474" s="5">
        <f t="shared" si="492"/>
        <v>2023</v>
      </c>
      <c r="N1474" s="6">
        <v>6384</v>
      </c>
      <c r="P1474" s="6">
        <f t="shared" si="495"/>
        <v>6384</v>
      </c>
      <c r="Q1474" s="7">
        <f t="shared" si="496"/>
        <v>2757700.35</v>
      </c>
      <c r="R1474" s="5" t="s">
        <v>5</v>
      </c>
    </row>
    <row r="1475" spans="1:19" x14ac:dyDescent="0.35">
      <c r="A1475" s="4" t="s">
        <v>1344</v>
      </c>
      <c r="B1475" s="5">
        <f t="shared" si="493"/>
        <v>3</v>
      </c>
      <c r="C1475" s="5">
        <f t="shared" si="494"/>
        <v>2023</v>
      </c>
      <c r="D1475" s="5" t="s">
        <v>1346</v>
      </c>
      <c r="E1475" s="1" t="s">
        <v>415</v>
      </c>
      <c r="F1475" s="1" t="s">
        <v>416</v>
      </c>
      <c r="G1475" s="90" t="s">
        <v>787</v>
      </c>
      <c r="H1475" s="5">
        <v>12</v>
      </c>
      <c r="I1475" s="5" t="s">
        <v>5</v>
      </c>
      <c r="J1475" s="5">
        <v>0</v>
      </c>
      <c r="K1475" s="4">
        <f t="shared" si="490"/>
        <v>44999</v>
      </c>
      <c r="L1475" s="5">
        <f t="shared" si="491"/>
        <v>3</v>
      </c>
      <c r="M1475" s="5">
        <f t="shared" si="492"/>
        <v>2023</v>
      </c>
      <c r="N1475" s="6">
        <v>3024</v>
      </c>
      <c r="P1475" s="6">
        <f t="shared" si="495"/>
        <v>3024</v>
      </c>
      <c r="Q1475" s="7">
        <f t="shared" si="496"/>
        <v>2760724.35</v>
      </c>
      <c r="R1475" s="5" t="s">
        <v>5</v>
      </c>
    </row>
    <row r="1476" spans="1:19" x14ac:dyDescent="0.35">
      <c r="A1476" s="4" t="s">
        <v>1344</v>
      </c>
      <c r="B1476" s="5">
        <f t="shared" si="493"/>
        <v>3</v>
      </c>
      <c r="C1476" s="5">
        <f t="shared" si="494"/>
        <v>2023</v>
      </c>
      <c r="D1476" s="5" t="s">
        <v>1346</v>
      </c>
      <c r="E1476" s="1" t="s">
        <v>415</v>
      </c>
      <c r="F1476" s="1" t="s">
        <v>416</v>
      </c>
      <c r="G1476" s="90" t="s">
        <v>675</v>
      </c>
      <c r="H1476" s="5">
        <v>4</v>
      </c>
      <c r="I1476" s="5" t="s">
        <v>5</v>
      </c>
      <c r="J1476" s="5">
        <v>0</v>
      </c>
      <c r="K1476" s="4">
        <f t="shared" si="490"/>
        <v>44999</v>
      </c>
      <c r="L1476" s="5">
        <f t="shared" si="491"/>
        <v>3</v>
      </c>
      <c r="M1476" s="5">
        <f t="shared" si="492"/>
        <v>2023</v>
      </c>
      <c r="N1476" s="6">
        <v>380</v>
      </c>
      <c r="P1476" s="6">
        <f t="shared" si="495"/>
        <v>380</v>
      </c>
      <c r="Q1476" s="7">
        <f t="shared" si="496"/>
        <v>2761104.35</v>
      </c>
      <c r="R1476" s="5" t="s">
        <v>5</v>
      </c>
    </row>
    <row r="1477" spans="1:19" x14ac:dyDescent="0.35">
      <c r="A1477" s="4" t="s">
        <v>1344</v>
      </c>
      <c r="B1477" s="5">
        <f t="shared" si="493"/>
        <v>3</v>
      </c>
      <c r="C1477" s="5">
        <f t="shared" si="494"/>
        <v>2023</v>
      </c>
      <c r="D1477" s="5" t="s">
        <v>1346</v>
      </c>
      <c r="E1477" s="1" t="s">
        <v>415</v>
      </c>
      <c r="F1477" s="1" t="s">
        <v>416</v>
      </c>
      <c r="G1477" s="90" t="s">
        <v>1082</v>
      </c>
      <c r="H1477" s="5">
        <v>2</v>
      </c>
      <c r="I1477" s="5" t="s">
        <v>5</v>
      </c>
      <c r="J1477" s="5">
        <v>0</v>
      </c>
      <c r="K1477" s="4">
        <f t="shared" si="490"/>
        <v>44999</v>
      </c>
      <c r="L1477" s="5">
        <f t="shared" si="491"/>
        <v>3</v>
      </c>
      <c r="M1477" s="5">
        <f t="shared" si="492"/>
        <v>2023</v>
      </c>
      <c r="N1477" s="6">
        <v>2000</v>
      </c>
      <c r="P1477" s="6">
        <f t="shared" si="495"/>
        <v>2000</v>
      </c>
      <c r="Q1477" s="7">
        <f t="shared" si="496"/>
        <v>2763104.35</v>
      </c>
      <c r="R1477" s="5" t="s">
        <v>5</v>
      </c>
    </row>
    <row r="1478" spans="1:19" x14ac:dyDescent="0.35">
      <c r="A1478" s="4" t="s">
        <v>1344</v>
      </c>
      <c r="B1478" s="5">
        <f t="shared" si="493"/>
        <v>3</v>
      </c>
      <c r="C1478" s="5">
        <f t="shared" si="494"/>
        <v>2023</v>
      </c>
      <c r="D1478" s="5" t="s">
        <v>1347</v>
      </c>
      <c r="E1478" s="1" t="s">
        <v>406</v>
      </c>
      <c r="F1478" s="1" t="s">
        <v>407</v>
      </c>
      <c r="G1478" s="90" t="s">
        <v>958</v>
      </c>
      <c r="H1478" s="5">
        <v>4</v>
      </c>
      <c r="I1478" s="5" t="s">
        <v>5</v>
      </c>
      <c r="J1478" s="5">
        <v>0</v>
      </c>
      <c r="K1478" s="4">
        <f t="shared" si="490"/>
        <v>44999</v>
      </c>
      <c r="L1478" s="5">
        <f t="shared" si="491"/>
        <v>3</v>
      </c>
      <c r="M1478" s="5">
        <f t="shared" si="492"/>
        <v>2023</v>
      </c>
      <c r="N1478" s="6">
        <v>200</v>
      </c>
      <c r="P1478" s="6">
        <f t="shared" si="495"/>
        <v>200</v>
      </c>
      <c r="Q1478" s="7">
        <f t="shared" si="496"/>
        <v>2763304.35</v>
      </c>
      <c r="R1478" s="5" t="s">
        <v>5</v>
      </c>
    </row>
    <row r="1479" spans="1:19" x14ac:dyDescent="0.35">
      <c r="A1479" s="4" t="s">
        <v>1344</v>
      </c>
      <c r="B1479" s="5">
        <f t="shared" si="493"/>
        <v>3</v>
      </c>
      <c r="C1479" s="5">
        <f t="shared" si="494"/>
        <v>2023</v>
      </c>
      <c r="D1479" s="5" t="s">
        <v>1347</v>
      </c>
      <c r="E1479" s="1" t="s">
        <v>406</v>
      </c>
      <c r="F1479" s="1" t="s">
        <v>407</v>
      </c>
      <c r="G1479" s="90" t="s">
        <v>1141</v>
      </c>
      <c r="H1479" s="5">
        <v>1</v>
      </c>
      <c r="I1479" s="5" t="s">
        <v>5</v>
      </c>
      <c r="J1479" s="5">
        <v>0</v>
      </c>
      <c r="K1479" s="4">
        <f t="shared" si="490"/>
        <v>44999</v>
      </c>
      <c r="L1479" s="5">
        <f t="shared" si="491"/>
        <v>3</v>
      </c>
      <c r="M1479" s="5">
        <f t="shared" si="492"/>
        <v>2023</v>
      </c>
      <c r="N1479" s="6">
        <v>440</v>
      </c>
      <c r="P1479" s="6">
        <f t="shared" si="495"/>
        <v>440</v>
      </c>
      <c r="Q1479" s="7">
        <f t="shared" si="496"/>
        <v>2763744.35</v>
      </c>
      <c r="R1479" s="5" t="s">
        <v>5</v>
      </c>
    </row>
    <row r="1480" spans="1:19" x14ac:dyDescent="0.35">
      <c r="A1480" s="4" t="s">
        <v>1344</v>
      </c>
      <c r="B1480" s="5">
        <f t="shared" si="493"/>
        <v>3</v>
      </c>
      <c r="C1480" s="5">
        <f t="shared" si="494"/>
        <v>2023</v>
      </c>
      <c r="D1480" s="5" t="s">
        <v>1348</v>
      </c>
      <c r="E1480" s="1" t="s">
        <v>61</v>
      </c>
      <c r="F1480" s="1" t="s">
        <v>60</v>
      </c>
      <c r="G1480" s="90" t="s">
        <v>99</v>
      </c>
      <c r="H1480" s="5">
        <v>2</v>
      </c>
      <c r="I1480" s="5" t="s">
        <v>5</v>
      </c>
      <c r="J1480" s="5">
        <v>0</v>
      </c>
      <c r="K1480" s="4">
        <f t="shared" si="490"/>
        <v>44999</v>
      </c>
      <c r="L1480" s="5">
        <f t="shared" si="491"/>
        <v>3</v>
      </c>
      <c r="M1480" s="5">
        <f t="shared" si="492"/>
        <v>2023</v>
      </c>
      <c r="N1480" s="6">
        <v>3344</v>
      </c>
      <c r="P1480" s="6">
        <f t="shared" si="495"/>
        <v>3344</v>
      </c>
      <c r="Q1480" s="7">
        <f t="shared" si="496"/>
        <v>2767088.35</v>
      </c>
      <c r="R1480" s="5" t="s">
        <v>5</v>
      </c>
    </row>
    <row r="1481" spans="1:19" x14ac:dyDescent="0.35">
      <c r="A1481" s="4" t="s">
        <v>1344</v>
      </c>
      <c r="B1481" s="5">
        <f t="shared" si="493"/>
        <v>3</v>
      </c>
      <c r="C1481" s="5">
        <f t="shared" si="494"/>
        <v>2023</v>
      </c>
      <c r="D1481" s="5" t="s">
        <v>1348</v>
      </c>
      <c r="E1481" s="1" t="s">
        <v>61</v>
      </c>
      <c r="F1481" s="1" t="s">
        <v>60</v>
      </c>
      <c r="G1481" s="90" t="s">
        <v>716</v>
      </c>
      <c r="H1481" s="5">
        <v>2</v>
      </c>
      <c r="I1481" s="5" t="s">
        <v>5</v>
      </c>
      <c r="J1481" s="5">
        <v>0</v>
      </c>
      <c r="K1481" s="4">
        <f t="shared" si="490"/>
        <v>44999</v>
      </c>
      <c r="L1481" s="5">
        <f t="shared" si="491"/>
        <v>3</v>
      </c>
      <c r="M1481" s="5">
        <f t="shared" si="492"/>
        <v>2023</v>
      </c>
      <c r="N1481" s="6">
        <v>745.2</v>
      </c>
      <c r="P1481" s="6">
        <f t="shared" si="495"/>
        <v>745.2</v>
      </c>
      <c r="Q1481" s="7">
        <f t="shared" si="496"/>
        <v>2767833.5500000003</v>
      </c>
      <c r="R1481" s="5" t="s">
        <v>5</v>
      </c>
    </row>
    <row r="1482" spans="1:19" x14ac:dyDescent="0.35">
      <c r="A1482" s="4" t="s">
        <v>1344</v>
      </c>
      <c r="B1482" s="5">
        <f t="shared" si="493"/>
        <v>3</v>
      </c>
      <c r="C1482" s="5">
        <f t="shared" si="494"/>
        <v>2023</v>
      </c>
      <c r="D1482" s="5" t="s">
        <v>1348</v>
      </c>
      <c r="E1482" s="1" t="s">
        <v>61</v>
      </c>
      <c r="F1482" s="1" t="s">
        <v>60</v>
      </c>
      <c r="G1482" s="90" t="s">
        <v>1016</v>
      </c>
      <c r="H1482" s="5">
        <v>1</v>
      </c>
      <c r="I1482" s="5" t="s">
        <v>5</v>
      </c>
      <c r="J1482" s="5">
        <v>0</v>
      </c>
      <c r="K1482" s="4">
        <f t="shared" si="490"/>
        <v>44999</v>
      </c>
      <c r="L1482" s="5">
        <f t="shared" si="491"/>
        <v>3</v>
      </c>
      <c r="M1482" s="5">
        <f t="shared" si="492"/>
        <v>2023</v>
      </c>
      <c r="N1482" s="6">
        <v>372.6</v>
      </c>
      <c r="P1482" s="6">
        <f t="shared" si="495"/>
        <v>372.6</v>
      </c>
      <c r="Q1482" s="7">
        <f t="shared" si="496"/>
        <v>2768206.1500000004</v>
      </c>
      <c r="R1482" s="5" t="s">
        <v>5</v>
      </c>
    </row>
    <row r="1483" spans="1:19" x14ac:dyDescent="0.35">
      <c r="A1483" s="4" t="s">
        <v>1350</v>
      </c>
      <c r="B1483" s="5">
        <f t="shared" si="493"/>
        <v>3</v>
      </c>
      <c r="C1483" s="5">
        <f t="shared" si="494"/>
        <v>2023</v>
      </c>
      <c r="D1483" s="5" t="s">
        <v>1349</v>
      </c>
      <c r="E1483" s="1" t="s">
        <v>482</v>
      </c>
      <c r="F1483" s="1" t="s">
        <v>499</v>
      </c>
      <c r="G1483" s="90" t="s">
        <v>725</v>
      </c>
      <c r="H1483" s="5">
        <v>1</v>
      </c>
      <c r="I1483" s="5" t="s">
        <v>5</v>
      </c>
      <c r="J1483" s="5">
        <v>0</v>
      </c>
      <c r="K1483" s="4">
        <f t="shared" si="490"/>
        <v>45001</v>
      </c>
      <c r="L1483" s="5">
        <f t="shared" si="491"/>
        <v>3</v>
      </c>
      <c r="M1483" s="5">
        <f t="shared" si="492"/>
        <v>2023</v>
      </c>
      <c r="N1483" s="6">
        <v>1870</v>
      </c>
      <c r="P1483" s="6">
        <f t="shared" si="495"/>
        <v>1870</v>
      </c>
      <c r="Q1483" s="7">
        <f t="shared" si="496"/>
        <v>2770076.1500000004</v>
      </c>
      <c r="R1483" s="5" t="s">
        <v>5</v>
      </c>
    </row>
    <row r="1484" spans="1:19" x14ac:dyDescent="0.35">
      <c r="A1484" s="4" t="s">
        <v>1350</v>
      </c>
      <c r="B1484" s="5">
        <f t="shared" si="493"/>
        <v>3</v>
      </c>
      <c r="C1484" s="5">
        <f t="shared" si="494"/>
        <v>2023</v>
      </c>
      <c r="D1484" s="5" t="s">
        <v>1349</v>
      </c>
      <c r="E1484" s="1" t="s">
        <v>482</v>
      </c>
      <c r="F1484" s="1" t="s">
        <v>499</v>
      </c>
      <c r="G1484" s="90" t="s">
        <v>663</v>
      </c>
      <c r="H1484" s="5">
        <v>2</v>
      </c>
      <c r="I1484" s="5" t="s">
        <v>5</v>
      </c>
      <c r="J1484" s="5">
        <v>0</v>
      </c>
      <c r="K1484" s="4">
        <f t="shared" si="490"/>
        <v>45001</v>
      </c>
      <c r="L1484" s="5">
        <f t="shared" si="491"/>
        <v>3</v>
      </c>
      <c r="M1484" s="5">
        <f t="shared" si="492"/>
        <v>2023</v>
      </c>
      <c r="N1484" s="6">
        <v>510</v>
      </c>
      <c r="P1484" s="6">
        <f t="shared" si="495"/>
        <v>510</v>
      </c>
      <c r="Q1484" s="7">
        <f t="shared" si="496"/>
        <v>2770586.1500000004</v>
      </c>
      <c r="R1484" s="5" t="s">
        <v>5</v>
      </c>
    </row>
    <row r="1485" spans="1:19" x14ac:dyDescent="0.35">
      <c r="A1485" s="4" t="s">
        <v>1350</v>
      </c>
      <c r="B1485" s="5">
        <f t="shared" ref="B1485:B1508" si="497">MONTH(A1485)</f>
        <v>3</v>
      </c>
      <c r="C1485" s="5">
        <f t="shared" ref="C1485:C1508" si="498">YEAR(A1485)</f>
        <v>2023</v>
      </c>
      <c r="D1485" s="5" t="s">
        <v>1349</v>
      </c>
      <c r="E1485" s="1" t="s">
        <v>482</v>
      </c>
      <c r="F1485" s="1" t="s">
        <v>499</v>
      </c>
      <c r="G1485" s="90" t="s">
        <v>675</v>
      </c>
      <c r="H1485" s="5">
        <v>1</v>
      </c>
      <c r="I1485" s="5" t="s">
        <v>5</v>
      </c>
      <c r="J1485" s="5">
        <v>0</v>
      </c>
      <c r="K1485" s="4">
        <f t="shared" si="490"/>
        <v>45001</v>
      </c>
      <c r="L1485" s="5">
        <f t="shared" si="491"/>
        <v>3</v>
      </c>
      <c r="M1485" s="5">
        <f t="shared" si="492"/>
        <v>2023</v>
      </c>
      <c r="N1485" s="6">
        <v>95</v>
      </c>
      <c r="P1485" s="6">
        <f t="shared" si="495"/>
        <v>95</v>
      </c>
      <c r="Q1485" s="7">
        <f t="shared" si="496"/>
        <v>2770681.1500000004</v>
      </c>
      <c r="R1485" s="5" t="s">
        <v>5</v>
      </c>
    </row>
    <row r="1486" spans="1:19" x14ac:dyDescent="0.35">
      <c r="A1486" s="4" t="s">
        <v>1350</v>
      </c>
      <c r="B1486" s="5">
        <f t="shared" si="497"/>
        <v>3</v>
      </c>
      <c r="C1486" s="5">
        <f t="shared" si="498"/>
        <v>2023</v>
      </c>
      <c r="D1486" s="5" t="s">
        <v>1351</v>
      </c>
      <c r="E1486" s="1" t="s">
        <v>263</v>
      </c>
      <c r="F1486" s="1" t="s">
        <v>268</v>
      </c>
      <c r="G1486" s="90" t="s">
        <v>309</v>
      </c>
      <c r="H1486" s="5">
        <v>2</v>
      </c>
      <c r="I1486" s="5" t="s">
        <v>5</v>
      </c>
      <c r="J1486" s="5">
        <v>0</v>
      </c>
      <c r="K1486" s="4">
        <f t="shared" si="490"/>
        <v>45001</v>
      </c>
      <c r="L1486" s="5">
        <f t="shared" si="491"/>
        <v>3</v>
      </c>
      <c r="M1486" s="5">
        <f t="shared" si="492"/>
        <v>2023</v>
      </c>
      <c r="N1486" s="6">
        <v>3608</v>
      </c>
      <c r="O1486" s="6">
        <f t="shared" ref="O1486:O1493" si="499">-N1486</f>
        <v>-3608</v>
      </c>
      <c r="P1486" s="6">
        <f t="shared" si="495"/>
        <v>0</v>
      </c>
      <c r="Q1486" s="7">
        <f t="shared" si="496"/>
        <v>2774289.1500000004</v>
      </c>
      <c r="R1486" s="5" t="s">
        <v>5</v>
      </c>
      <c r="S1486" s="1" t="s">
        <v>1390</v>
      </c>
    </row>
    <row r="1487" spans="1:19" x14ac:dyDescent="0.35">
      <c r="A1487" s="4" t="s">
        <v>1350</v>
      </c>
      <c r="B1487" s="5">
        <f t="shared" si="497"/>
        <v>3</v>
      </c>
      <c r="C1487" s="5">
        <f t="shared" si="498"/>
        <v>2023</v>
      </c>
      <c r="D1487" s="5" t="s">
        <v>1351</v>
      </c>
      <c r="E1487" s="1" t="s">
        <v>263</v>
      </c>
      <c r="F1487" s="1" t="s">
        <v>268</v>
      </c>
      <c r="G1487" s="90" t="s">
        <v>997</v>
      </c>
      <c r="H1487" s="5">
        <v>8</v>
      </c>
      <c r="I1487" s="5" t="s">
        <v>5</v>
      </c>
      <c r="J1487" s="5">
        <v>0</v>
      </c>
      <c r="K1487" s="4">
        <f t="shared" si="490"/>
        <v>45001</v>
      </c>
      <c r="L1487" s="5">
        <f t="shared" si="491"/>
        <v>3</v>
      </c>
      <c r="M1487" s="5">
        <f t="shared" si="492"/>
        <v>2023</v>
      </c>
      <c r="N1487" s="6">
        <v>1896</v>
      </c>
      <c r="O1487" s="6">
        <f t="shared" si="499"/>
        <v>-1896</v>
      </c>
      <c r="P1487" s="6">
        <f t="shared" si="495"/>
        <v>0</v>
      </c>
      <c r="Q1487" s="7">
        <f t="shared" si="496"/>
        <v>2776185.1500000004</v>
      </c>
      <c r="R1487" s="5" t="s">
        <v>5</v>
      </c>
      <c r="S1487" s="1" t="s">
        <v>1390</v>
      </c>
    </row>
    <row r="1488" spans="1:19" x14ac:dyDescent="0.35">
      <c r="A1488" s="4" t="s">
        <v>1350</v>
      </c>
      <c r="B1488" s="5">
        <f t="shared" si="497"/>
        <v>3</v>
      </c>
      <c r="C1488" s="5">
        <f t="shared" si="498"/>
        <v>2023</v>
      </c>
      <c r="D1488" s="5" t="s">
        <v>1351</v>
      </c>
      <c r="E1488" s="1" t="s">
        <v>263</v>
      </c>
      <c r="F1488" s="1" t="s">
        <v>268</v>
      </c>
      <c r="G1488" s="90" t="s">
        <v>903</v>
      </c>
      <c r="H1488" s="5">
        <v>1</v>
      </c>
      <c r="I1488" s="5" t="s">
        <v>5</v>
      </c>
      <c r="J1488" s="5">
        <v>0</v>
      </c>
      <c r="K1488" s="4">
        <f t="shared" si="490"/>
        <v>45001</v>
      </c>
      <c r="L1488" s="5">
        <f t="shared" si="491"/>
        <v>3</v>
      </c>
      <c r="M1488" s="5">
        <f t="shared" si="492"/>
        <v>2023</v>
      </c>
      <c r="N1488" s="6">
        <v>160</v>
      </c>
      <c r="O1488" s="6">
        <f t="shared" si="499"/>
        <v>-160</v>
      </c>
      <c r="P1488" s="6">
        <f t="shared" si="495"/>
        <v>0</v>
      </c>
      <c r="Q1488" s="7">
        <f t="shared" si="496"/>
        <v>2776345.1500000004</v>
      </c>
      <c r="R1488" s="5" t="s">
        <v>5</v>
      </c>
      <c r="S1488" s="1" t="s">
        <v>1390</v>
      </c>
    </row>
    <row r="1489" spans="1:19" x14ac:dyDescent="0.35">
      <c r="A1489" s="4" t="s">
        <v>1350</v>
      </c>
      <c r="B1489" s="5">
        <f t="shared" si="497"/>
        <v>3</v>
      </c>
      <c r="C1489" s="5">
        <f t="shared" si="498"/>
        <v>2023</v>
      </c>
      <c r="D1489" s="5" t="s">
        <v>1351</v>
      </c>
      <c r="E1489" s="1" t="s">
        <v>263</v>
      </c>
      <c r="F1489" s="1" t="s">
        <v>268</v>
      </c>
      <c r="G1489" s="90" t="s">
        <v>1352</v>
      </c>
      <c r="H1489" s="5">
        <v>1</v>
      </c>
      <c r="I1489" s="5" t="s">
        <v>5</v>
      </c>
      <c r="J1489" s="5">
        <v>0</v>
      </c>
      <c r="K1489" s="4">
        <f t="shared" si="490"/>
        <v>45001</v>
      </c>
      <c r="L1489" s="5">
        <f t="shared" si="491"/>
        <v>3</v>
      </c>
      <c r="M1489" s="5">
        <f t="shared" si="492"/>
        <v>2023</v>
      </c>
      <c r="N1489" s="6">
        <v>165</v>
      </c>
      <c r="O1489" s="6">
        <f t="shared" si="499"/>
        <v>-165</v>
      </c>
      <c r="P1489" s="6">
        <f t="shared" si="495"/>
        <v>0</v>
      </c>
      <c r="Q1489" s="7">
        <f t="shared" si="496"/>
        <v>2776510.1500000004</v>
      </c>
      <c r="R1489" s="5" t="s">
        <v>5</v>
      </c>
      <c r="S1489" s="1" t="s">
        <v>1390</v>
      </c>
    </row>
    <row r="1490" spans="1:19" x14ac:dyDescent="0.35">
      <c r="A1490" s="4" t="s">
        <v>1350</v>
      </c>
      <c r="B1490" s="5">
        <f t="shared" si="497"/>
        <v>3</v>
      </c>
      <c r="C1490" s="5">
        <f t="shared" si="498"/>
        <v>2023</v>
      </c>
      <c r="D1490" s="5" t="s">
        <v>1351</v>
      </c>
      <c r="E1490" s="1" t="s">
        <v>263</v>
      </c>
      <c r="F1490" s="1" t="s">
        <v>268</v>
      </c>
      <c r="G1490" s="90" t="s">
        <v>1353</v>
      </c>
      <c r="H1490" s="5">
        <v>1</v>
      </c>
      <c r="I1490" s="5" t="s">
        <v>5</v>
      </c>
      <c r="J1490" s="5">
        <v>0</v>
      </c>
      <c r="K1490" s="4">
        <f t="shared" ref="K1490:K1509" si="500">A1490+J1490</f>
        <v>45001</v>
      </c>
      <c r="L1490" s="5">
        <f t="shared" ref="L1490:L1509" si="501">MONTH(K1490)</f>
        <v>3</v>
      </c>
      <c r="M1490" s="5">
        <f t="shared" ref="M1490:M1509" si="502">YEAR(K1490)</f>
        <v>2023</v>
      </c>
      <c r="N1490" s="6">
        <v>290</v>
      </c>
      <c r="O1490" s="6">
        <f t="shared" si="499"/>
        <v>-290</v>
      </c>
      <c r="P1490" s="6">
        <f t="shared" ref="P1490:P1509" si="503">SUM(N1490+O1490)</f>
        <v>0</v>
      </c>
      <c r="Q1490" s="7">
        <f t="shared" ref="Q1490:Q1509" si="504">SUM(Q1489+N1490)</f>
        <v>2776800.1500000004</v>
      </c>
      <c r="R1490" s="5" t="s">
        <v>5</v>
      </c>
      <c r="S1490" s="1" t="s">
        <v>1390</v>
      </c>
    </row>
    <row r="1491" spans="1:19" x14ac:dyDescent="0.35">
      <c r="A1491" s="4" t="s">
        <v>1350</v>
      </c>
      <c r="B1491" s="5">
        <f t="shared" si="497"/>
        <v>3</v>
      </c>
      <c r="C1491" s="5">
        <f t="shared" si="498"/>
        <v>2023</v>
      </c>
      <c r="D1491" s="5" t="s">
        <v>1351</v>
      </c>
      <c r="E1491" s="1" t="s">
        <v>263</v>
      </c>
      <c r="F1491" s="1" t="s">
        <v>268</v>
      </c>
      <c r="G1491" s="90" t="s">
        <v>874</v>
      </c>
      <c r="H1491" s="5">
        <v>2</v>
      </c>
      <c r="I1491" s="5" t="s">
        <v>5</v>
      </c>
      <c r="J1491" s="5">
        <v>0</v>
      </c>
      <c r="K1491" s="4">
        <f t="shared" si="500"/>
        <v>45001</v>
      </c>
      <c r="L1491" s="5">
        <f t="shared" si="501"/>
        <v>3</v>
      </c>
      <c r="M1491" s="5">
        <f t="shared" si="502"/>
        <v>2023</v>
      </c>
      <c r="N1491" s="6">
        <v>516</v>
      </c>
      <c r="O1491" s="6">
        <f t="shared" si="499"/>
        <v>-516</v>
      </c>
      <c r="P1491" s="6">
        <f t="shared" si="503"/>
        <v>0</v>
      </c>
      <c r="Q1491" s="7">
        <f t="shared" si="504"/>
        <v>2777316.1500000004</v>
      </c>
      <c r="R1491" s="5" t="s">
        <v>5</v>
      </c>
      <c r="S1491" s="1" t="s">
        <v>1390</v>
      </c>
    </row>
    <row r="1492" spans="1:19" x14ac:dyDescent="0.35">
      <c r="A1492" s="4" t="s">
        <v>1350</v>
      </c>
      <c r="B1492" s="5">
        <f t="shared" si="497"/>
        <v>3</v>
      </c>
      <c r="C1492" s="5">
        <f t="shared" si="498"/>
        <v>2023</v>
      </c>
      <c r="D1492" s="5" t="s">
        <v>1351</v>
      </c>
      <c r="E1492" s="1" t="s">
        <v>263</v>
      </c>
      <c r="F1492" s="1" t="s">
        <v>268</v>
      </c>
      <c r="G1492" s="90" t="s">
        <v>675</v>
      </c>
      <c r="H1492" s="5">
        <v>2</v>
      </c>
      <c r="I1492" s="5" t="s">
        <v>5</v>
      </c>
      <c r="J1492" s="5">
        <v>0</v>
      </c>
      <c r="K1492" s="4">
        <f t="shared" si="500"/>
        <v>45001</v>
      </c>
      <c r="L1492" s="5">
        <f t="shared" si="501"/>
        <v>3</v>
      </c>
      <c r="M1492" s="5">
        <f t="shared" si="502"/>
        <v>2023</v>
      </c>
      <c r="N1492" s="6">
        <v>190</v>
      </c>
      <c r="O1492" s="6">
        <f t="shared" si="499"/>
        <v>-190</v>
      </c>
      <c r="P1492" s="6">
        <f t="shared" si="503"/>
        <v>0</v>
      </c>
      <c r="Q1492" s="7">
        <f t="shared" si="504"/>
        <v>2777506.1500000004</v>
      </c>
      <c r="R1492" s="5" t="s">
        <v>5</v>
      </c>
      <c r="S1492" s="1" t="s">
        <v>1390</v>
      </c>
    </row>
    <row r="1493" spans="1:19" x14ac:dyDescent="0.35">
      <c r="A1493" s="4" t="s">
        <v>1350</v>
      </c>
      <c r="B1493" s="5">
        <f t="shared" si="497"/>
        <v>3</v>
      </c>
      <c r="C1493" s="5">
        <f t="shared" si="498"/>
        <v>2023</v>
      </c>
      <c r="D1493" s="5" t="s">
        <v>1351</v>
      </c>
      <c r="E1493" s="1" t="s">
        <v>263</v>
      </c>
      <c r="F1493" s="1" t="s">
        <v>268</v>
      </c>
      <c r="G1493" s="90" t="s">
        <v>958</v>
      </c>
      <c r="H1493" s="5">
        <v>4</v>
      </c>
      <c r="I1493" s="5" t="s">
        <v>5</v>
      </c>
      <c r="J1493" s="5">
        <v>0</v>
      </c>
      <c r="K1493" s="4">
        <f t="shared" si="500"/>
        <v>45001</v>
      </c>
      <c r="L1493" s="5">
        <f t="shared" si="501"/>
        <v>3</v>
      </c>
      <c r="M1493" s="5">
        <f t="shared" si="502"/>
        <v>2023</v>
      </c>
      <c r="N1493" s="6">
        <v>200</v>
      </c>
      <c r="O1493" s="6">
        <f t="shared" si="499"/>
        <v>-200</v>
      </c>
      <c r="P1493" s="6">
        <f t="shared" si="503"/>
        <v>0</v>
      </c>
      <c r="Q1493" s="7">
        <f t="shared" si="504"/>
        <v>2777706.1500000004</v>
      </c>
      <c r="R1493" s="5" t="s">
        <v>5</v>
      </c>
      <c r="S1493" s="1" t="s">
        <v>1390</v>
      </c>
    </row>
    <row r="1494" spans="1:19" x14ac:dyDescent="0.35">
      <c r="A1494" s="4" t="s">
        <v>1355</v>
      </c>
      <c r="B1494" s="5">
        <f t="shared" si="497"/>
        <v>3</v>
      </c>
      <c r="C1494" s="5">
        <f t="shared" si="498"/>
        <v>2023</v>
      </c>
      <c r="D1494" s="5" t="s">
        <v>1354</v>
      </c>
      <c r="E1494" s="1" t="s">
        <v>1320</v>
      </c>
      <c r="F1494" s="1" t="s">
        <v>1319</v>
      </c>
      <c r="G1494" s="90" t="s">
        <v>728</v>
      </c>
      <c r="H1494" s="5">
        <v>2</v>
      </c>
      <c r="I1494" s="5" t="s">
        <v>5</v>
      </c>
      <c r="J1494" s="5">
        <v>0</v>
      </c>
      <c r="K1494" s="4">
        <f t="shared" si="500"/>
        <v>45005</v>
      </c>
      <c r="L1494" s="5">
        <f t="shared" si="501"/>
        <v>3</v>
      </c>
      <c r="M1494" s="5">
        <f t="shared" si="502"/>
        <v>2023</v>
      </c>
      <c r="N1494" s="6">
        <v>3608</v>
      </c>
      <c r="O1494" s="6">
        <f t="shared" ref="O1494:O1495" si="505">-N1494</f>
        <v>-3608</v>
      </c>
      <c r="P1494" s="6">
        <f t="shared" si="503"/>
        <v>0</v>
      </c>
      <c r="Q1494" s="7">
        <f t="shared" si="504"/>
        <v>2781314.1500000004</v>
      </c>
      <c r="R1494" s="5" t="s">
        <v>5</v>
      </c>
      <c r="S1494" s="1" t="s">
        <v>1389</v>
      </c>
    </row>
    <row r="1495" spans="1:19" x14ac:dyDescent="0.35">
      <c r="A1495" s="4" t="s">
        <v>1355</v>
      </c>
      <c r="B1495" s="5">
        <f t="shared" si="497"/>
        <v>3</v>
      </c>
      <c r="C1495" s="5">
        <f t="shared" si="498"/>
        <v>2023</v>
      </c>
      <c r="D1495" s="5" t="s">
        <v>1354</v>
      </c>
      <c r="E1495" s="1" t="s">
        <v>1320</v>
      </c>
      <c r="F1495" s="1" t="s">
        <v>1319</v>
      </c>
      <c r="G1495" s="90" t="s">
        <v>716</v>
      </c>
      <c r="H1495" s="5">
        <v>2</v>
      </c>
      <c r="I1495" s="5" t="s">
        <v>5</v>
      </c>
      <c r="J1495" s="5">
        <v>0</v>
      </c>
      <c r="K1495" s="4">
        <f t="shared" si="500"/>
        <v>45005</v>
      </c>
      <c r="L1495" s="5">
        <f t="shared" si="501"/>
        <v>3</v>
      </c>
      <c r="M1495" s="5">
        <f t="shared" si="502"/>
        <v>2023</v>
      </c>
      <c r="N1495" s="6">
        <v>842.4</v>
      </c>
      <c r="O1495" s="6">
        <f t="shared" si="505"/>
        <v>-842.4</v>
      </c>
      <c r="P1495" s="6">
        <f t="shared" si="503"/>
        <v>0</v>
      </c>
      <c r="Q1495" s="7">
        <f t="shared" si="504"/>
        <v>2782156.5500000003</v>
      </c>
      <c r="R1495" s="5" t="s">
        <v>5</v>
      </c>
      <c r="S1495" s="1" t="s">
        <v>1389</v>
      </c>
    </row>
    <row r="1496" spans="1:19" x14ac:dyDescent="0.35">
      <c r="A1496" s="4" t="s">
        <v>1358</v>
      </c>
      <c r="B1496" s="5">
        <f t="shared" si="497"/>
        <v>3</v>
      </c>
      <c r="C1496" s="5">
        <f t="shared" si="498"/>
        <v>2023</v>
      </c>
      <c r="D1496" s="5" t="s">
        <v>1356</v>
      </c>
      <c r="E1496" s="1" t="s">
        <v>415</v>
      </c>
      <c r="F1496" s="1" t="s">
        <v>416</v>
      </c>
      <c r="G1496" s="90" t="s">
        <v>1119</v>
      </c>
      <c r="H1496" s="5">
        <v>5</v>
      </c>
      <c r="I1496" s="5" t="s">
        <v>5</v>
      </c>
      <c r="J1496" s="5">
        <v>0</v>
      </c>
      <c r="K1496" s="4">
        <f t="shared" si="500"/>
        <v>45008</v>
      </c>
      <c r="L1496" s="5">
        <f t="shared" si="501"/>
        <v>3</v>
      </c>
      <c r="M1496" s="5">
        <f t="shared" si="502"/>
        <v>2023</v>
      </c>
      <c r="N1496" s="6">
        <v>312.5</v>
      </c>
      <c r="P1496" s="6">
        <f t="shared" si="503"/>
        <v>312.5</v>
      </c>
      <c r="Q1496" s="7">
        <f t="shared" si="504"/>
        <v>2782469.0500000003</v>
      </c>
      <c r="R1496" s="5" t="s">
        <v>5</v>
      </c>
    </row>
    <row r="1497" spans="1:19" x14ac:dyDescent="0.35">
      <c r="A1497" s="4" t="s">
        <v>1358</v>
      </c>
      <c r="B1497" s="5">
        <f t="shared" si="497"/>
        <v>3</v>
      </c>
      <c r="C1497" s="5">
        <f t="shared" si="498"/>
        <v>2023</v>
      </c>
      <c r="D1497" s="5" t="s">
        <v>1357</v>
      </c>
      <c r="E1497" s="1" t="s">
        <v>415</v>
      </c>
      <c r="F1497" s="1" t="s">
        <v>416</v>
      </c>
      <c r="G1497" s="90" t="s">
        <v>99</v>
      </c>
      <c r="H1497" s="5">
        <v>5</v>
      </c>
      <c r="I1497" s="5" t="s">
        <v>5</v>
      </c>
      <c r="J1497" s="5">
        <v>0</v>
      </c>
      <c r="K1497" s="4">
        <f t="shared" si="500"/>
        <v>45008</v>
      </c>
      <c r="L1497" s="5">
        <f t="shared" si="501"/>
        <v>3</v>
      </c>
      <c r="M1497" s="5">
        <f t="shared" si="502"/>
        <v>2023</v>
      </c>
      <c r="N1497" s="6">
        <v>8690</v>
      </c>
      <c r="P1497" s="6">
        <f t="shared" si="503"/>
        <v>8690</v>
      </c>
      <c r="Q1497" s="7">
        <f t="shared" si="504"/>
        <v>2791159.0500000003</v>
      </c>
      <c r="R1497" s="5" t="s">
        <v>5</v>
      </c>
    </row>
    <row r="1498" spans="1:19" x14ac:dyDescent="0.35">
      <c r="A1498" s="4" t="s">
        <v>1358</v>
      </c>
      <c r="B1498" s="5">
        <f t="shared" si="497"/>
        <v>3</v>
      </c>
      <c r="C1498" s="5">
        <f t="shared" si="498"/>
        <v>2023</v>
      </c>
      <c r="D1498" s="5" t="s">
        <v>1357</v>
      </c>
      <c r="E1498" s="1" t="s">
        <v>415</v>
      </c>
      <c r="F1498" s="1" t="s">
        <v>416</v>
      </c>
      <c r="G1498" s="90" t="s">
        <v>663</v>
      </c>
      <c r="H1498" s="5">
        <v>15</v>
      </c>
      <c r="I1498" s="5" t="s">
        <v>5</v>
      </c>
      <c r="J1498" s="5">
        <v>0</v>
      </c>
      <c r="K1498" s="4">
        <f t="shared" si="500"/>
        <v>45008</v>
      </c>
      <c r="L1498" s="5">
        <f t="shared" si="501"/>
        <v>3</v>
      </c>
      <c r="M1498" s="5">
        <f t="shared" si="502"/>
        <v>2023</v>
      </c>
      <c r="N1498" s="6">
        <v>3420</v>
      </c>
      <c r="P1498" s="6">
        <f t="shared" si="503"/>
        <v>3420</v>
      </c>
      <c r="Q1498" s="7">
        <f t="shared" si="504"/>
        <v>2794579.0500000003</v>
      </c>
      <c r="R1498" s="5" t="s">
        <v>5</v>
      </c>
    </row>
    <row r="1499" spans="1:19" x14ac:dyDescent="0.35">
      <c r="A1499" s="4" t="s">
        <v>1358</v>
      </c>
      <c r="B1499" s="5">
        <f t="shared" si="497"/>
        <v>3</v>
      </c>
      <c r="C1499" s="5">
        <f t="shared" si="498"/>
        <v>2023</v>
      </c>
      <c r="D1499" s="5" t="s">
        <v>1357</v>
      </c>
      <c r="E1499" s="1" t="s">
        <v>415</v>
      </c>
      <c r="F1499" s="1" t="s">
        <v>416</v>
      </c>
      <c r="G1499" s="90" t="s">
        <v>787</v>
      </c>
      <c r="H1499" s="5">
        <v>8</v>
      </c>
      <c r="I1499" s="5" t="s">
        <v>5</v>
      </c>
      <c r="J1499" s="5">
        <v>0</v>
      </c>
      <c r="K1499" s="4">
        <f t="shared" si="500"/>
        <v>45008</v>
      </c>
      <c r="L1499" s="5">
        <f t="shared" si="501"/>
        <v>3</v>
      </c>
      <c r="M1499" s="5">
        <f t="shared" si="502"/>
        <v>2023</v>
      </c>
      <c r="N1499" s="6">
        <v>2016</v>
      </c>
      <c r="P1499" s="6">
        <f t="shared" si="503"/>
        <v>2016</v>
      </c>
      <c r="Q1499" s="7">
        <f t="shared" si="504"/>
        <v>2796595.0500000003</v>
      </c>
      <c r="R1499" s="5" t="s">
        <v>5</v>
      </c>
    </row>
    <row r="1500" spans="1:19" x14ac:dyDescent="0.35">
      <c r="A1500" s="4" t="s">
        <v>1358</v>
      </c>
      <c r="B1500" s="5">
        <f t="shared" si="497"/>
        <v>3</v>
      </c>
      <c r="C1500" s="5">
        <f t="shared" si="498"/>
        <v>2023</v>
      </c>
      <c r="D1500" s="5" t="s">
        <v>1357</v>
      </c>
      <c r="E1500" s="1" t="s">
        <v>415</v>
      </c>
      <c r="F1500" s="1" t="s">
        <v>416</v>
      </c>
      <c r="G1500" s="90" t="s">
        <v>675</v>
      </c>
      <c r="H1500" s="5">
        <v>4</v>
      </c>
      <c r="I1500" s="5" t="s">
        <v>5</v>
      </c>
      <c r="J1500" s="5">
        <v>0</v>
      </c>
      <c r="K1500" s="4">
        <f t="shared" si="500"/>
        <v>45008</v>
      </c>
      <c r="L1500" s="5">
        <f t="shared" si="501"/>
        <v>3</v>
      </c>
      <c r="M1500" s="5">
        <f t="shared" si="502"/>
        <v>2023</v>
      </c>
      <c r="N1500" s="6">
        <v>380</v>
      </c>
      <c r="P1500" s="6">
        <f t="shared" si="503"/>
        <v>380</v>
      </c>
      <c r="Q1500" s="7">
        <f t="shared" si="504"/>
        <v>2796975.0500000003</v>
      </c>
      <c r="R1500" s="5" t="s">
        <v>5</v>
      </c>
    </row>
    <row r="1501" spans="1:19" x14ac:dyDescent="0.35">
      <c r="A1501" s="4" t="s">
        <v>1358</v>
      </c>
      <c r="B1501" s="5">
        <f t="shared" si="497"/>
        <v>3</v>
      </c>
      <c r="C1501" s="5">
        <f t="shared" si="498"/>
        <v>2023</v>
      </c>
      <c r="D1501" s="5" t="s">
        <v>1357</v>
      </c>
      <c r="E1501" s="1" t="s">
        <v>415</v>
      </c>
      <c r="F1501" s="1" t="s">
        <v>416</v>
      </c>
      <c r="G1501" s="90" t="s">
        <v>1082</v>
      </c>
      <c r="H1501" s="5">
        <v>1</v>
      </c>
      <c r="I1501" s="5" t="s">
        <v>5</v>
      </c>
      <c r="J1501" s="5">
        <v>0</v>
      </c>
      <c r="K1501" s="4">
        <f t="shared" si="500"/>
        <v>45008</v>
      </c>
      <c r="L1501" s="5">
        <f t="shared" si="501"/>
        <v>3</v>
      </c>
      <c r="M1501" s="5">
        <f t="shared" si="502"/>
        <v>2023</v>
      </c>
      <c r="N1501" s="6">
        <v>1000</v>
      </c>
      <c r="P1501" s="6">
        <f t="shared" si="503"/>
        <v>1000</v>
      </c>
      <c r="Q1501" s="7">
        <f t="shared" si="504"/>
        <v>2797975.0500000003</v>
      </c>
      <c r="R1501" s="5" t="s">
        <v>5</v>
      </c>
    </row>
    <row r="1502" spans="1:19" x14ac:dyDescent="0.35">
      <c r="A1502" s="4" t="s">
        <v>1360</v>
      </c>
      <c r="B1502" s="5">
        <f t="shared" si="497"/>
        <v>3</v>
      </c>
      <c r="C1502" s="5">
        <f t="shared" si="498"/>
        <v>2023</v>
      </c>
      <c r="D1502" s="5" t="s">
        <v>1359</v>
      </c>
      <c r="E1502" s="1" t="s">
        <v>482</v>
      </c>
      <c r="F1502" s="1" t="s">
        <v>499</v>
      </c>
      <c r="G1502" s="90" t="s">
        <v>725</v>
      </c>
      <c r="H1502" s="5">
        <v>1</v>
      </c>
      <c r="I1502" s="5" t="s">
        <v>5</v>
      </c>
      <c r="J1502" s="5">
        <v>0</v>
      </c>
      <c r="K1502" s="4">
        <f t="shared" si="500"/>
        <v>45010</v>
      </c>
      <c r="L1502" s="5">
        <f t="shared" si="501"/>
        <v>3</v>
      </c>
      <c r="M1502" s="5">
        <f t="shared" si="502"/>
        <v>2023</v>
      </c>
      <c r="N1502" s="6">
        <v>1870</v>
      </c>
      <c r="P1502" s="6">
        <f t="shared" si="503"/>
        <v>1870</v>
      </c>
      <c r="Q1502" s="7">
        <f t="shared" si="504"/>
        <v>2799845.0500000003</v>
      </c>
      <c r="R1502" s="5" t="s">
        <v>5</v>
      </c>
    </row>
    <row r="1503" spans="1:19" x14ac:dyDescent="0.35">
      <c r="A1503" s="4" t="s">
        <v>1360</v>
      </c>
      <c r="B1503" s="5">
        <f t="shared" si="497"/>
        <v>3</v>
      </c>
      <c r="C1503" s="5">
        <f t="shared" si="498"/>
        <v>2023</v>
      </c>
      <c r="D1503" s="5" t="s">
        <v>1359</v>
      </c>
      <c r="E1503" s="1" t="s">
        <v>482</v>
      </c>
      <c r="F1503" s="1" t="s">
        <v>499</v>
      </c>
      <c r="G1503" s="90" t="s">
        <v>663</v>
      </c>
      <c r="H1503" s="5">
        <v>5</v>
      </c>
      <c r="I1503" s="5" t="s">
        <v>5</v>
      </c>
      <c r="J1503" s="5">
        <v>0</v>
      </c>
      <c r="K1503" s="4">
        <f t="shared" si="500"/>
        <v>45010</v>
      </c>
      <c r="L1503" s="5">
        <f t="shared" si="501"/>
        <v>3</v>
      </c>
      <c r="M1503" s="5">
        <f t="shared" si="502"/>
        <v>2023</v>
      </c>
      <c r="N1503" s="6">
        <v>1275</v>
      </c>
      <c r="P1503" s="6">
        <f t="shared" si="503"/>
        <v>1275</v>
      </c>
      <c r="Q1503" s="7">
        <f t="shared" si="504"/>
        <v>2801120.0500000003</v>
      </c>
      <c r="R1503" s="5" t="s">
        <v>5</v>
      </c>
    </row>
    <row r="1504" spans="1:19" x14ac:dyDescent="0.35">
      <c r="A1504" s="4" t="s">
        <v>1360</v>
      </c>
      <c r="B1504" s="5">
        <f t="shared" si="497"/>
        <v>3</v>
      </c>
      <c r="C1504" s="5">
        <f t="shared" si="498"/>
        <v>2023</v>
      </c>
      <c r="D1504" s="5" t="s">
        <v>1359</v>
      </c>
      <c r="E1504" s="1" t="s">
        <v>482</v>
      </c>
      <c r="F1504" s="1" t="s">
        <v>499</v>
      </c>
      <c r="G1504" s="90" t="s">
        <v>675</v>
      </c>
      <c r="H1504" s="5">
        <v>1</v>
      </c>
      <c r="I1504" s="5" t="s">
        <v>5</v>
      </c>
      <c r="J1504" s="5">
        <v>0</v>
      </c>
      <c r="K1504" s="4">
        <f t="shared" si="500"/>
        <v>45010</v>
      </c>
      <c r="L1504" s="5">
        <f t="shared" si="501"/>
        <v>3</v>
      </c>
      <c r="M1504" s="5">
        <f t="shared" si="502"/>
        <v>2023</v>
      </c>
      <c r="N1504" s="6">
        <v>95</v>
      </c>
      <c r="P1504" s="6">
        <f t="shared" si="503"/>
        <v>95</v>
      </c>
      <c r="Q1504" s="7">
        <f t="shared" si="504"/>
        <v>2801215.0500000003</v>
      </c>
      <c r="R1504" s="5" t="s">
        <v>5</v>
      </c>
    </row>
    <row r="1505" spans="1:19" x14ac:dyDescent="0.35">
      <c r="A1505" s="4" t="s">
        <v>1360</v>
      </c>
      <c r="B1505" s="5">
        <f t="shared" si="497"/>
        <v>3</v>
      </c>
      <c r="C1505" s="5">
        <f t="shared" si="498"/>
        <v>2023</v>
      </c>
      <c r="D1505" s="5" t="s">
        <v>1363</v>
      </c>
      <c r="E1505" s="1" t="s">
        <v>1211</v>
      </c>
      <c r="F1505" s="1" t="s">
        <v>1205</v>
      </c>
      <c r="G1505" s="90" t="s">
        <v>1361</v>
      </c>
      <c r="H1505" s="5">
        <v>10</v>
      </c>
      <c r="I1505" s="5" t="s">
        <v>5</v>
      </c>
      <c r="J1505" s="5">
        <v>0</v>
      </c>
      <c r="K1505" s="4">
        <f t="shared" si="500"/>
        <v>45010</v>
      </c>
      <c r="L1505" s="5">
        <f t="shared" si="501"/>
        <v>3</v>
      </c>
      <c r="M1505" s="5">
        <f t="shared" si="502"/>
        <v>2023</v>
      </c>
      <c r="N1505" s="6">
        <v>1350</v>
      </c>
      <c r="O1505" s="6">
        <f t="shared" ref="O1505:O1510" si="506">-N1505</f>
        <v>-1350</v>
      </c>
      <c r="P1505" s="6">
        <f t="shared" si="503"/>
        <v>0</v>
      </c>
      <c r="Q1505" s="7">
        <f t="shared" si="504"/>
        <v>2802565.0500000003</v>
      </c>
      <c r="R1505" s="5" t="s">
        <v>5</v>
      </c>
      <c r="S1505" s="1" t="s">
        <v>1391</v>
      </c>
    </row>
    <row r="1506" spans="1:19" x14ac:dyDescent="0.35">
      <c r="A1506" s="4" t="s">
        <v>1360</v>
      </c>
      <c r="B1506" s="5">
        <f t="shared" si="497"/>
        <v>3</v>
      </c>
      <c r="C1506" s="5">
        <f t="shared" si="498"/>
        <v>2023</v>
      </c>
      <c r="D1506" s="5" t="s">
        <v>1363</v>
      </c>
      <c r="E1506" s="1" t="s">
        <v>1211</v>
      </c>
      <c r="F1506" s="1" t="s">
        <v>1205</v>
      </c>
      <c r="G1506" s="90" t="s">
        <v>1362</v>
      </c>
      <c r="H1506" s="5">
        <v>1</v>
      </c>
      <c r="I1506" s="5" t="s">
        <v>5</v>
      </c>
      <c r="J1506" s="5">
        <v>0</v>
      </c>
      <c r="K1506" s="4">
        <f t="shared" si="500"/>
        <v>45010</v>
      </c>
      <c r="L1506" s="5">
        <f t="shared" si="501"/>
        <v>3</v>
      </c>
      <c r="M1506" s="5">
        <f t="shared" si="502"/>
        <v>2023</v>
      </c>
      <c r="N1506" s="6">
        <v>225</v>
      </c>
      <c r="O1506" s="6">
        <f t="shared" si="506"/>
        <v>-225</v>
      </c>
      <c r="P1506" s="6">
        <f t="shared" si="503"/>
        <v>0</v>
      </c>
      <c r="Q1506" s="7">
        <f t="shared" si="504"/>
        <v>2802790.0500000003</v>
      </c>
      <c r="R1506" s="5" t="s">
        <v>5</v>
      </c>
      <c r="S1506" s="1" t="s">
        <v>1391</v>
      </c>
    </row>
    <row r="1507" spans="1:19" x14ac:dyDescent="0.35">
      <c r="A1507" s="4" t="s">
        <v>1365</v>
      </c>
      <c r="B1507" s="5">
        <f t="shared" si="497"/>
        <v>3</v>
      </c>
      <c r="C1507" s="5">
        <f t="shared" si="498"/>
        <v>2023</v>
      </c>
      <c r="D1507" s="5" t="s">
        <v>1364</v>
      </c>
      <c r="E1507" s="1" t="s">
        <v>1211</v>
      </c>
      <c r="F1507" s="1" t="s">
        <v>1205</v>
      </c>
      <c r="G1507" s="90" t="s">
        <v>1366</v>
      </c>
      <c r="H1507" s="5">
        <v>2</v>
      </c>
      <c r="I1507" s="5" t="s">
        <v>5</v>
      </c>
      <c r="J1507" s="5">
        <v>0</v>
      </c>
      <c r="K1507" s="4">
        <f t="shared" si="500"/>
        <v>45012</v>
      </c>
      <c r="L1507" s="5">
        <f t="shared" si="501"/>
        <v>3</v>
      </c>
      <c r="M1507" s="5">
        <f t="shared" si="502"/>
        <v>2023</v>
      </c>
      <c r="N1507" s="6">
        <v>3608</v>
      </c>
      <c r="O1507" s="6">
        <f t="shared" si="506"/>
        <v>-3608</v>
      </c>
      <c r="P1507" s="6">
        <f t="shared" si="503"/>
        <v>0</v>
      </c>
      <c r="Q1507" s="7">
        <f t="shared" si="504"/>
        <v>2806398.0500000003</v>
      </c>
      <c r="R1507" s="5" t="s">
        <v>5</v>
      </c>
      <c r="S1507" s="1" t="s">
        <v>1392</v>
      </c>
    </row>
    <row r="1508" spans="1:19" x14ac:dyDescent="0.35">
      <c r="A1508" s="4" t="s">
        <v>1365</v>
      </c>
      <c r="B1508" s="5">
        <f t="shared" si="497"/>
        <v>3</v>
      </c>
      <c r="C1508" s="5">
        <f t="shared" si="498"/>
        <v>2023</v>
      </c>
      <c r="D1508" s="5" t="s">
        <v>1364</v>
      </c>
      <c r="E1508" s="1" t="s">
        <v>1211</v>
      </c>
      <c r="F1508" s="1" t="s">
        <v>1205</v>
      </c>
      <c r="G1508" s="90" t="s">
        <v>1367</v>
      </c>
      <c r="H1508" s="5">
        <v>2</v>
      </c>
      <c r="I1508" s="5" t="s">
        <v>5</v>
      </c>
      <c r="J1508" s="5">
        <v>0</v>
      </c>
      <c r="K1508" s="4">
        <f t="shared" si="500"/>
        <v>45012</v>
      </c>
      <c r="L1508" s="5">
        <f t="shared" si="501"/>
        <v>3</v>
      </c>
      <c r="M1508" s="5">
        <f t="shared" si="502"/>
        <v>2023</v>
      </c>
      <c r="N1508" s="6">
        <v>450</v>
      </c>
      <c r="O1508" s="6">
        <f t="shared" si="506"/>
        <v>-450</v>
      </c>
      <c r="P1508" s="6">
        <f t="shared" si="503"/>
        <v>0</v>
      </c>
      <c r="Q1508" s="7">
        <f t="shared" si="504"/>
        <v>2806848.0500000003</v>
      </c>
      <c r="R1508" s="5" t="s">
        <v>5</v>
      </c>
      <c r="S1508" s="1" t="s">
        <v>1392</v>
      </c>
    </row>
    <row r="1509" spans="1:19" x14ac:dyDescent="0.35">
      <c r="A1509" s="4" t="s">
        <v>1365</v>
      </c>
      <c r="B1509" s="5">
        <f t="shared" ref="B1509:B1526" si="507">MONTH(A1509)</f>
        <v>3</v>
      </c>
      <c r="C1509" s="5">
        <f t="shared" ref="C1509:C1526" si="508">YEAR(A1509)</f>
        <v>2023</v>
      </c>
      <c r="D1509" s="5" t="s">
        <v>1364</v>
      </c>
      <c r="E1509" s="1" t="s">
        <v>1211</v>
      </c>
      <c r="F1509" s="1" t="s">
        <v>1205</v>
      </c>
      <c r="G1509" s="90" t="s">
        <v>664</v>
      </c>
      <c r="H1509" s="5">
        <v>2</v>
      </c>
      <c r="I1509" s="5" t="s">
        <v>5</v>
      </c>
      <c r="J1509" s="5">
        <v>0</v>
      </c>
      <c r="K1509" s="4">
        <f t="shared" si="500"/>
        <v>45012</v>
      </c>
      <c r="L1509" s="5">
        <f t="shared" si="501"/>
        <v>3</v>
      </c>
      <c r="M1509" s="5">
        <f t="shared" si="502"/>
        <v>2023</v>
      </c>
      <c r="N1509" s="6">
        <v>472</v>
      </c>
      <c r="O1509" s="6">
        <f t="shared" si="506"/>
        <v>-472</v>
      </c>
      <c r="P1509" s="6">
        <f t="shared" si="503"/>
        <v>0</v>
      </c>
      <c r="Q1509" s="7">
        <f t="shared" si="504"/>
        <v>2807320.0500000003</v>
      </c>
      <c r="R1509" s="5" t="s">
        <v>5</v>
      </c>
      <c r="S1509" s="1" t="s">
        <v>1392</v>
      </c>
    </row>
    <row r="1510" spans="1:19" x14ac:dyDescent="0.35">
      <c r="A1510" s="4" t="s">
        <v>1369</v>
      </c>
      <c r="B1510" s="5">
        <f t="shared" si="507"/>
        <v>3</v>
      </c>
      <c r="C1510" s="5">
        <f t="shared" si="508"/>
        <v>2023</v>
      </c>
      <c r="D1510" s="5" t="s">
        <v>1368</v>
      </c>
      <c r="E1510" s="1" t="s">
        <v>794</v>
      </c>
      <c r="F1510" s="1" t="s">
        <v>793</v>
      </c>
      <c r="G1510" s="90" t="s">
        <v>725</v>
      </c>
      <c r="H1510" s="5">
        <v>1</v>
      </c>
      <c r="I1510" s="5" t="s">
        <v>5</v>
      </c>
      <c r="J1510" s="5">
        <v>0</v>
      </c>
      <c r="K1510" s="4">
        <f t="shared" ref="K1510:K1526" si="509">A1510+J1510</f>
        <v>45013</v>
      </c>
      <c r="L1510" s="5">
        <f t="shared" ref="L1510:L1526" si="510">MONTH(K1510)</f>
        <v>3</v>
      </c>
      <c r="M1510" s="5">
        <f t="shared" ref="M1510:M1526" si="511">YEAR(K1510)</f>
        <v>2023</v>
      </c>
      <c r="N1510" s="6">
        <v>1870</v>
      </c>
      <c r="O1510" s="6">
        <f t="shared" si="506"/>
        <v>-1870</v>
      </c>
      <c r="P1510" s="6">
        <f t="shared" ref="P1510:P1526" si="512">SUM(N1510+O1510)</f>
        <v>0</v>
      </c>
      <c r="Q1510" s="7">
        <f t="shared" ref="Q1510:Q1526" si="513">SUM(Q1509+N1510)</f>
        <v>2809190.0500000003</v>
      </c>
      <c r="R1510" s="5" t="s">
        <v>5</v>
      </c>
      <c r="S1510" s="1" t="s">
        <v>1399</v>
      </c>
    </row>
    <row r="1511" spans="1:19" x14ac:dyDescent="0.35">
      <c r="A1511" s="4" t="s">
        <v>1369</v>
      </c>
      <c r="B1511" s="5">
        <f t="shared" si="507"/>
        <v>3</v>
      </c>
      <c r="C1511" s="5">
        <f t="shared" si="508"/>
        <v>2023</v>
      </c>
      <c r="D1511" s="5" t="s">
        <v>1368</v>
      </c>
      <c r="E1511" s="1" t="s">
        <v>794</v>
      </c>
      <c r="F1511" s="1" t="s">
        <v>793</v>
      </c>
      <c r="G1511" s="90" t="s">
        <v>716</v>
      </c>
      <c r="H1511" s="5">
        <v>1</v>
      </c>
      <c r="I1511" s="5" t="s">
        <v>5</v>
      </c>
      <c r="J1511" s="5">
        <v>0</v>
      </c>
      <c r="K1511" s="4">
        <f t="shared" si="509"/>
        <v>45013</v>
      </c>
      <c r="L1511" s="5">
        <f t="shared" si="510"/>
        <v>3</v>
      </c>
      <c r="M1511" s="5">
        <f t="shared" si="511"/>
        <v>2023</v>
      </c>
      <c r="N1511" s="6">
        <v>448.2</v>
      </c>
      <c r="O1511" s="6">
        <f>-130</f>
        <v>-130</v>
      </c>
      <c r="P1511" s="6">
        <f t="shared" si="512"/>
        <v>318.2</v>
      </c>
      <c r="Q1511" s="7">
        <f t="shared" si="513"/>
        <v>2809638.2500000005</v>
      </c>
      <c r="R1511" s="5" t="s">
        <v>5</v>
      </c>
      <c r="S1511" s="1" t="s">
        <v>1400</v>
      </c>
    </row>
    <row r="1512" spans="1:19" x14ac:dyDescent="0.35">
      <c r="A1512" s="4" t="s">
        <v>1369</v>
      </c>
      <c r="B1512" s="5">
        <f t="shared" si="507"/>
        <v>3</v>
      </c>
      <c r="C1512" s="5">
        <f t="shared" si="508"/>
        <v>2023</v>
      </c>
      <c r="D1512" s="5" t="s">
        <v>1368</v>
      </c>
      <c r="E1512" s="1" t="s">
        <v>794</v>
      </c>
      <c r="F1512" s="1" t="s">
        <v>793</v>
      </c>
      <c r="G1512" s="90" t="s">
        <v>874</v>
      </c>
      <c r="H1512" s="5">
        <v>1</v>
      </c>
      <c r="I1512" s="5" t="s">
        <v>5</v>
      </c>
      <c r="J1512" s="5">
        <v>0</v>
      </c>
      <c r="K1512" s="4">
        <f t="shared" si="509"/>
        <v>45013</v>
      </c>
      <c r="L1512" s="5">
        <f t="shared" si="510"/>
        <v>3</v>
      </c>
      <c r="M1512" s="5">
        <f t="shared" si="511"/>
        <v>2023</v>
      </c>
      <c r="N1512" s="6">
        <v>258</v>
      </c>
      <c r="P1512" s="6">
        <f t="shared" si="512"/>
        <v>258</v>
      </c>
      <c r="Q1512" s="7">
        <f t="shared" si="513"/>
        <v>2809896.2500000005</v>
      </c>
      <c r="R1512" s="5" t="s">
        <v>5</v>
      </c>
    </row>
    <row r="1513" spans="1:19" x14ac:dyDescent="0.35">
      <c r="A1513" s="4" t="s">
        <v>1369</v>
      </c>
      <c r="B1513" s="5">
        <f t="shared" si="507"/>
        <v>3</v>
      </c>
      <c r="C1513" s="5">
        <f t="shared" si="508"/>
        <v>2023</v>
      </c>
      <c r="D1513" s="5" t="s">
        <v>1368</v>
      </c>
      <c r="E1513" s="1" t="s">
        <v>794</v>
      </c>
      <c r="F1513" s="1" t="s">
        <v>793</v>
      </c>
      <c r="G1513" s="90" t="s">
        <v>298</v>
      </c>
      <c r="H1513" s="5">
        <v>1</v>
      </c>
      <c r="I1513" s="5" t="s">
        <v>5</v>
      </c>
      <c r="J1513" s="5">
        <v>0</v>
      </c>
      <c r="K1513" s="4">
        <f t="shared" si="509"/>
        <v>45013</v>
      </c>
      <c r="L1513" s="5">
        <f t="shared" si="510"/>
        <v>3</v>
      </c>
      <c r="M1513" s="5">
        <f t="shared" si="511"/>
        <v>2023</v>
      </c>
      <c r="N1513" s="6">
        <v>450</v>
      </c>
      <c r="P1513" s="6">
        <f t="shared" si="512"/>
        <v>450</v>
      </c>
      <c r="Q1513" s="7">
        <f t="shared" si="513"/>
        <v>2810346.2500000005</v>
      </c>
      <c r="R1513" s="5" t="s">
        <v>5</v>
      </c>
    </row>
    <row r="1514" spans="1:19" x14ac:dyDescent="0.35">
      <c r="A1514" s="4" t="s">
        <v>1372</v>
      </c>
      <c r="B1514" s="5">
        <f t="shared" si="507"/>
        <v>3</v>
      </c>
      <c r="C1514" s="5">
        <f t="shared" si="508"/>
        <v>2023</v>
      </c>
      <c r="D1514" s="5" t="s">
        <v>1371</v>
      </c>
      <c r="E1514" s="1" t="s">
        <v>1320</v>
      </c>
      <c r="F1514" s="1" t="s">
        <v>1319</v>
      </c>
      <c r="G1514" s="90" t="s">
        <v>728</v>
      </c>
      <c r="H1514" s="5">
        <v>2</v>
      </c>
      <c r="I1514" s="5" t="s">
        <v>5</v>
      </c>
      <c r="J1514" s="5">
        <v>0</v>
      </c>
      <c r="K1514" s="4">
        <f t="shared" si="509"/>
        <v>45015</v>
      </c>
      <c r="L1514" s="5">
        <f t="shared" si="510"/>
        <v>3</v>
      </c>
      <c r="M1514" s="5">
        <f t="shared" si="511"/>
        <v>2023</v>
      </c>
      <c r="N1514" s="6">
        <v>3608</v>
      </c>
      <c r="P1514" s="6">
        <f t="shared" si="512"/>
        <v>3608</v>
      </c>
      <c r="Q1514" s="7">
        <f t="shared" si="513"/>
        <v>2813954.2500000005</v>
      </c>
      <c r="R1514" s="5" t="s">
        <v>5</v>
      </c>
    </row>
    <row r="1515" spans="1:19" x14ac:dyDescent="0.35">
      <c r="A1515" s="4" t="s">
        <v>1372</v>
      </c>
      <c r="B1515" s="5">
        <f t="shared" si="507"/>
        <v>3</v>
      </c>
      <c r="C1515" s="5">
        <f t="shared" si="508"/>
        <v>2023</v>
      </c>
      <c r="D1515" s="5" t="s">
        <v>1371</v>
      </c>
      <c r="E1515" s="1" t="s">
        <v>1320</v>
      </c>
      <c r="F1515" s="1" t="s">
        <v>1319</v>
      </c>
      <c r="G1515" s="90" t="s">
        <v>716</v>
      </c>
      <c r="H1515" s="5">
        <v>3</v>
      </c>
      <c r="I1515" s="5" t="s">
        <v>5</v>
      </c>
      <c r="J1515" s="5">
        <v>0</v>
      </c>
      <c r="K1515" s="4">
        <f t="shared" si="509"/>
        <v>45015</v>
      </c>
      <c r="L1515" s="5">
        <f t="shared" si="510"/>
        <v>3</v>
      </c>
      <c r="M1515" s="5">
        <f t="shared" si="511"/>
        <v>2023</v>
      </c>
      <c r="N1515" s="6">
        <v>1263.5999999999999</v>
      </c>
      <c r="P1515" s="6">
        <f t="shared" si="512"/>
        <v>1263.5999999999999</v>
      </c>
      <c r="Q1515" s="7">
        <f t="shared" si="513"/>
        <v>2815217.8500000006</v>
      </c>
      <c r="R1515" s="5" t="s">
        <v>5</v>
      </c>
    </row>
    <row r="1516" spans="1:19" x14ac:dyDescent="0.35">
      <c r="A1516" s="4" t="s">
        <v>1372</v>
      </c>
      <c r="B1516" s="5">
        <f t="shared" si="507"/>
        <v>3</v>
      </c>
      <c r="C1516" s="5">
        <f t="shared" si="508"/>
        <v>2023</v>
      </c>
      <c r="D1516" s="5" t="s">
        <v>1371</v>
      </c>
      <c r="E1516" s="1" t="s">
        <v>1320</v>
      </c>
      <c r="F1516" s="1" t="s">
        <v>1319</v>
      </c>
      <c r="G1516" s="90" t="s">
        <v>675</v>
      </c>
      <c r="H1516" s="5">
        <v>2</v>
      </c>
      <c r="I1516" s="5" t="s">
        <v>5</v>
      </c>
      <c r="J1516" s="5">
        <v>0</v>
      </c>
      <c r="K1516" s="4">
        <f t="shared" si="509"/>
        <v>45015</v>
      </c>
      <c r="L1516" s="5">
        <f t="shared" si="510"/>
        <v>3</v>
      </c>
      <c r="M1516" s="5">
        <f t="shared" si="511"/>
        <v>2023</v>
      </c>
      <c r="N1516" s="6">
        <v>190</v>
      </c>
      <c r="P1516" s="6">
        <f t="shared" si="512"/>
        <v>190</v>
      </c>
      <c r="Q1516" s="7">
        <f t="shared" si="513"/>
        <v>2815407.8500000006</v>
      </c>
      <c r="R1516" s="5" t="s">
        <v>5</v>
      </c>
    </row>
    <row r="1517" spans="1:19" x14ac:dyDescent="0.35">
      <c r="A1517" s="4" t="s">
        <v>1372</v>
      </c>
      <c r="B1517" s="5">
        <f t="shared" si="507"/>
        <v>3</v>
      </c>
      <c r="C1517" s="5">
        <f t="shared" si="508"/>
        <v>2023</v>
      </c>
      <c r="D1517" s="5" t="s">
        <v>1371</v>
      </c>
      <c r="E1517" s="1" t="s">
        <v>1320</v>
      </c>
      <c r="F1517" s="1" t="s">
        <v>1319</v>
      </c>
      <c r="G1517" s="90" t="s">
        <v>874</v>
      </c>
      <c r="H1517" s="5">
        <v>2</v>
      </c>
      <c r="I1517" s="5" t="s">
        <v>5</v>
      </c>
      <c r="J1517" s="5">
        <v>0</v>
      </c>
      <c r="K1517" s="4">
        <f t="shared" si="509"/>
        <v>45015</v>
      </c>
      <c r="L1517" s="5">
        <f t="shared" si="510"/>
        <v>3</v>
      </c>
      <c r="M1517" s="5">
        <f t="shared" si="511"/>
        <v>2023</v>
      </c>
      <c r="N1517" s="6">
        <v>520</v>
      </c>
      <c r="P1517" s="6">
        <f t="shared" si="512"/>
        <v>520</v>
      </c>
      <c r="Q1517" s="7">
        <f t="shared" si="513"/>
        <v>2815927.8500000006</v>
      </c>
      <c r="R1517" s="5" t="s">
        <v>5</v>
      </c>
    </row>
    <row r="1518" spans="1:19" x14ac:dyDescent="0.35">
      <c r="A1518" s="4" t="s">
        <v>1372</v>
      </c>
      <c r="B1518" s="5">
        <f t="shared" si="507"/>
        <v>3</v>
      </c>
      <c r="C1518" s="5">
        <f t="shared" si="508"/>
        <v>2023</v>
      </c>
      <c r="D1518" s="5" t="s">
        <v>1371</v>
      </c>
      <c r="E1518" s="1" t="s">
        <v>1320</v>
      </c>
      <c r="F1518" s="1" t="s">
        <v>1319</v>
      </c>
      <c r="G1518" s="90" t="s">
        <v>1370</v>
      </c>
      <c r="H1518" s="5">
        <v>1</v>
      </c>
      <c r="I1518" s="5" t="s">
        <v>5</v>
      </c>
      <c r="J1518" s="5">
        <v>0</v>
      </c>
      <c r="K1518" s="4">
        <f t="shared" si="509"/>
        <v>45015</v>
      </c>
      <c r="L1518" s="5">
        <f t="shared" si="510"/>
        <v>3</v>
      </c>
      <c r="M1518" s="5">
        <f t="shared" si="511"/>
        <v>2023</v>
      </c>
      <c r="N1518" s="6">
        <v>875</v>
      </c>
      <c r="P1518" s="6">
        <f t="shared" si="512"/>
        <v>875</v>
      </c>
      <c r="Q1518" s="7">
        <f t="shared" si="513"/>
        <v>2816802.8500000006</v>
      </c>
      <c r="R1518" s="5" t="s">
        <v>5</v>
      </c>
    </row>
    <row r="1519" spans="1:19" x14ac:dyDescent="0.35">
      <c r="A1519" s="4" t="s">
        <v>1372</v>
      </c>
      <c r="B1519" s="5">
        <f t="shared" si="507"/>
        <v>3</v>
      </c>
      <c r="C1519" s="5">
        <f t="shared" si="508"/>
        <v>2023</v>
      </c>
      <c r="D1519" s="5" t="s">
        <v>1371</v>
      </c>
      <c r="E1519" s="1" t="s">
        <v>1320</v>
      </c>
      <c r="F1519" s="1" t="s">
        <v>1319</v>
      </c>
      <c r="G1519" s="90" t="s">
        <v>1119</v>
      </c>
      <c r="H1519" s="5">
        <v>3</v>
      </c>
      <c r="I1519" s="5" t="s">
        <v>5</v>
      </c>
      <c r="J1519" s="5">
        <v>0</v>
      </c>
      <c r="K1519" s="4">
        <f t="shared" si="509"/>
        <v>45015</v>
      </c>
      <c r="L1519" s="5">
        <f t="shared" si="510"/>
        <v>3</v>
      </c>
      <c r="M1519" s="5">
        <f t="shared" si="511"/>
        <v>2023</v>
      </c>
      <c r="N1519" s="6">
        <v>187.5</v>
      </c>
      <c r="P1519" s="6">
        <f t="shared" si="512"/>
        <v>187.5</v>
      </c>
      <c r="Q1519" s="7">
        <f t="shared" si="513"/>
        <v>2816990.3500000006</v>
      </c>
      <c r="R1519" s="5" t="s">
        <v>5</v>
      </c>
    </row>
    <row r="1520" spans="1:19" x14ac:dyDescent="0.35">
      <c r="A1520" s="4" t="s">
        <v>1372</v>
      </c>
      <c r="B1520" s="5">
        <f t="shared" si="507"/>
        <v>3</v>
      </c>
      <c r="C1520" s="5">
        <f t="shared" si="508"/>
        <v>2023</v>
      </c>
      <c r="D1520" s="5" t="s">
        <v>1373</v>
      </c>
      <c r="E1520" s="1" t="s">
        <v>1211</v>
      </c>
      <c r="F1520" s="1" t="s">
        <v>1205</v>
      </c>
      <c r="G1520" s="90" t="s">
        <v>675</v>
      </c>
      <c r="H1520" s="5">
        <v>3</v>
      </c>
      <c r="I1520" s="5" t="s">
        <v>5</v>
      </c>
      <c r="J1520" s="5">
        <v>0</v>
      </c>
      <c r="K1520" s="4">
        <f t="shared" si="509"/>
        <v>45015</v>
      </c>
      <c r="L1520" s="5">
        <f t="shared" si="510"/>
        <v>3</v>
      </c>
      <c r="M1520" s="5">
        <f t="shared" si="511"/>
        <v>2023</v>
      </c>
      <c r="N1520" s="6">
        <v>300</v>
      </c>
      <c r="O1520" s="6">
        <f t="shared" ref="O1520:O1521" si="514">-N1520</f>
        <v>-300</v>
      </c>
      <c r="P1520" s="6">
        <f t="shared" si="512"/>
        <v>0</v>
      </c>
      <c r="Q1520" s="7">
        <f t="shared" si="513"/>
        <v>2817290.3500000006</v>
      </c>
      <c r="R1520" s="5" t="s">
        <v>5</v>
      </c>
      <c r="S1520" s="1" t="s">
        <v>1393</v>
      </c>
    </row>
    <row r="1521" spans="1:19" x14ac:dyDescent="0.35">
      <c r="A1521" s="4" t="s">
        <v>1372</v>
      </c>
      <c r="B1521" s="5">
        <f t="shared" si="507"/>
        <v>3</v>
      </c>
      <c r="C1521" s="5">
        <f t="shared" si="508"/>
        <v>2023</v>
      </c>
      <c r="D1521" s="5" t="s">
        <v>1374</v>
      </c>
      <c r="E1521" s="1" t="s">
        <v>1211</v>
      </c>
      <c r="F1521" s="1" t="s">
        <v>1205</v>
      </c>
      <c r="G1521" s="90" t="s">
        <v>1119</v>
      </c>
      <c r="H1521" s="5">
        <v>3</v>
      </c>
      <c r="I1521" s="5" t="s">
        <v>5</v>
      </c>
      <c r="J1521" s="5">
        <v>0</v>
      </c>
      <c r="K1521" s="4">
        <f t="shared" si="509"/>
        <v>45015</v>
      </c>
      <c r="L1521" s="5">
        <f t="shared" si="510"/>
        <v>3</v>
      </c>
      <c r="M1521" s="5">
        <f t="shared" si="511"/>
        <v>2023</v>
      </c>
      <c r="N1521" s="6">
        <v>187.5</v>
      </c>
      <c r="O1521" s="6">
        <f t="shared" si="514"/>
        <v>-187.5</v>
      </c>
      <c r="P1521" s="6">
        <f t="shared" si="512"/>
        <v>0</v>
      </c>
      <c r="Q1521" s="7">
        <f t="shared" si="513"/>
        <v>2817477.8500000006</v>
      </c>
      <c r="R1521" s="5" t="s">
        <v>5</v>
      </c>
      <c r="S1521" s="1" t="s">
        <v>1393</v>
      </c>
    </row>
    <row r="1522" spans="1:19" x14ac:dyDescent="0.35">
      <c r="A1522" s="4" t="s">
        <v>1372</v>
      </c>
      <c r="B1522" s="5">
        <f t="shared" si="507"/>
        <v>3</v>
      </c>
      <c r="C1522" s="5">
        <f t="shared" si="508"/>
        <v>2023</v>
      </c>
      <c r="D1522" s="5" t="s">
        <v>1375</v>
      </c>
      <c r="E1522" s="1" t="s">
        <v>415</v>
      </c>
      <c r="F1522" s="1" t="s">
        <v>416</v>
      </c>
      <c r="G1522" s="90" t="s">
        <v>1119</v>
      </c>
      <c r="H1522" s="5">
        <v>5</v>
      </c>
      <c r="I1522" s="5" t="s">
        <v>5</v>
      </c>
      <c r="J1522" s="5">
        <v>0</v>
      </c>
      <c r="K1522" s="4">
        <f t="shared" si="509"/>
        <v>45015</v>
      </c>
      <c r="L1522" s="5">
        <f t="shared" si="510"/>
        <v>3</v>
      </c>
      <c r="M1522" s="5">
        <f t="shared" si="511"/>
        <v>2023</v>
      </c>
      <c r="N1522" s="6">
        <v>312.5</v>
      </c>
      <c r="P1522" s="6">
        <f t="shared" si="512"/>
        <v>312.5</v>
      </c>
      <c r="Q1522" s="7">
        <f t="shared" si="513"/>
        <v>2817790.3500000006</v>
      </c>
      <c r="R1522" s="5" t="s">
        <v>5</v>
      </c>
    </row>
    <row r="1523" spans="1:19" x14ac:dyDescent="0.35">
      <c r="A1523" s="4" t="s">
        <v>1372</v>
      </c>
      <c r="B1523" s="5">
        <f t="shared" si="507"/>
        <v>3</v>
      </c>
      <c r="C1523" s="5">
        <f t="shared" si="508"/>
        <v>2023</v>
      </c>
      <c r="D1523" s="5" t="s">
        <v>1376</v>
      </c>
      <c r="E1523" s="1" t="s">
        <v>415</v>
      </c>
      <c r="F1523" s="1" t="s">
        <v>416</v>
      </c>
      <c r="G1523" s="90" t="s">
        <v>99</v>
      </c>
      <c r="H1523" s="5">
        <v>5</v>
      </c>
      <c r="I1523" s="5" t="s">
        <v>5</v>
      </c>
      <c r="J1523" s="5">
        <v>0</v>
      </c>
      <c r="K1523" s="4">
        <f t="shared" si="509"/>
        <v>45015</v>
      </c>
      <c r="L1523" s="5">
        <f t="shared" si="510"/>
        <v>3</v>
      </c>
      <c r="M1523" s="5">
        <f t="shared" si="511"/>
        <v>2023</v>
      </c>
      <c r="N1523" s="6">
        <v>8690</v>
      </c>
      <c r="P1523" s="6">
        <f t="shared" si="512"/>
        <v>8690</v>
      </c>
      <c r="Q1523" s="7">
        <f t="shared" si="513"/>
        <v>2826480.3500000006</v>
      </c>
      <c r="R1523" s="5" t="s">
        <v>5</v>
      </c>
    </row>
    <row r="1524" spans="1:19" x14ac:dyDescent="0.35">
      <c r="A1524" s="4" t="s">
        <v>1372</v>
      </c>
      <c r="B1524" s="5">
        <f t="shared" si="507"/>
        <v>3</v>
      </c>
      <c r="C1524" s="5">
        <f t="shared" si="508"/>
        <v>2023</v>
      </c>
      <c r="D1524" s="5" t="s">
        <v>1376</v>
      </c>
      <c r="E1524" s="1" t="s">
        <v>415</v>
      </c>
      <c r="F1524" s="1" t="s">
        <v>416</v>
      </c>
      <c r="G1524" s="90" t="s">
        <v>663</v>
      </c>
      <c r="H1524" s="5">
        <v>10</v>
      </c>
      <c r="I1524" s="5" t="s">
        <v>5</v>
      </c>
      <c r="J1524" s="5">
        <v>0</v>
      </c>
      <c r="K1524" s="4">
        <f t="shared" si="509"/>
        <v>45015</v>
      </c>
      <c r="L1524" s="5">
        <f t="shared" si="510"/>
        <v>3</v>
      </c>
      <c r="M1524" s="5">
        <f t="shared" si="511"/>
        <v>2023</v>
      </c>
      <c r="N1524" s="6">
        <v>2280</v>
      </c>
      <c r="P1524" s="6">
        <f t="shared" si="512"/>
        <v>2280</v>
      </c>
      <c r="Q1524" s="7">
        <f t="shared" si="513"/>
        <v>2828760.3500000006</v>
      </c>
      <c r="R1524" s="5" t="s">
        <v>5</v>
      </c>
    </row>
    <row r="1525" spans="1:19" x14ac:dyDescent="0.35">
      <c r="A1525" s="4" t="s">
        <v>1372</v>
      </c>
      <c r="B1525" s="5">
        <f t="shared" si="507"/>
        <v>3</v>
      </c>
      <c r="C1525" s="5">
        <f t="shared" si="508"/>
        <v>2023</v>
      </c>
      <c r="D1525" s="5" t="s">
        <v>1376</v>
      </c>
      <c r="E1525" s="1" t="s">
        <v>415</v>
      </c>
      <c r="F1525" s="1" t="s">
        <v>416</v>
      </c>
      <c r="G1525" s="90" t="s">
        <v>787</v>
      </c>
      <c r="H1525" s="5">
        <v>5</v>
      </c>
      <c r="I1525" s="5" t="s">
        <v>5</v>
      </c>
      <c r="J1525" s="5">
        <v>0</v>
      </c>
      <c r="K1525" s="4">
        <f t="shared" si="509"/>
        <v>45015</v>
      </c>
      <c r="L1525" s="5">
        <f t="shared" si="510"/>
        <v>3</v>
      </c>
      <c r="M1525" s="5">
        <f t="shared" si="511"/>
        <v>2023</v>
      </c>
      <c r="N1525" s="6">
        <v>1260</v>
      </c>
      <c r="P1525" s="6">
        <f t="shared" si="512"/>
        <v>1260</v>
      </c>
      <c r="Q1525" s="7">
        <f t="shared" si="513"/>
        <v>2830020.3500000006</v>
      </c>
      <c r="R1525" s="5" t="s">
        <v>5</v>
      </c>
    </row>
    <row r="1526" spans="1:19" x14ac:dyDescent="0.35">
      <c r="A1526" s="4" t="s">
        <v>1372</v>
      </c>
      <c r="B1526" s="5">
        <f t="shared" si="507"/>
        <v>3</v>
      </c>
      <c r="C1526" s="5">
        <f t="shared" si="508"/>
        <v>2023</v>
      </c>
      <c r="D1526" s="5" t="s">
        <v>1376</v>
      </c>
      <c r="E1526" s="1" t="s">
        <v>415</v>
      </c>
      <c r="F1526" s="1" t="s">
        <v>416</v>
      </c>
      <c r="G1526" s="90" t="s">
        <v>675</v>
      </c>
      <c r="H1526" s="5">
        <v>4</v>
      </c>
      <c r="I1526" s="5" t="s">
        <v>5</v>
      </c>
      <c r="J1526" s="5">
        <v>0</v>
      </c>
      <c r="K1526" s="4">
        <f t="shared" si="509"/>
        <v>45015</v>
      </c>
      <c r="L1526" s="5">
        <f t="shared" si="510"/>
        <v>3</v>
      </c>
      <c r="M1526" s="5">
        <f t="shared" si="511"/>
        <v>2023</v>
      </c>
      <c r="N1526" s="6">
        <v>380</v>
      </c>
      <c r="P1526" s="6">
        <f t="shared" si="512"/>
        <v>380</v>
      </c>
      <c r="Q1526" s="7">
        <f t="shared" si="513"/>
        <v>2830400.3500000006</v>
      </c>
      <c r="R1526" s="5" t="s">
        <v>5</v>
      </c>
    </row>
    <row r="1527" spans="1:19" x14ac:dyDescent="0.35">
      <c r="A1527" s="4"/>
      <c r="E1527" s="1"/>
      <c r="G1527" s="90"/>
      <c r="K1527" s="4"/>
      <c r="Q1527" s="7"/>
    </row>
    <row r="1528" spans="1:19" ht="15" customHeight="1" x14ac:dyDescent="0.35">
      <c r="A1528" s="4"/>
      <c r="E1528" s="1"/>
      <c r="G1528" s="90"/>
      <c r="K1528" s="4"/>
      <c r="Q1528" s="7"/>
    </row>
    <row r="1529" spans="1:19" x14ac:dyDescent="0.35">
      <c r="A1529" s="4"/>
      <c r="E1529" s="1"/>
      <c r="G1529" s="90"/>
      <c r="K1529" s="4"/>
      <c r="Q1529" s="7"/>
    </row>
    <row r="1530" spans="1:19" x14ac:dyDescent="0.35">
      <c r="A1530" s="4"/>
      <c r="E1530" s="1"/>
      <c r="K1530" s="4"/>
      <c r="Q1530" s="7"/>
    </row>
    <row r="1531" spans="1:19" x14ac:dyDescent="0.35">
      <c r="A1531" s="4"/>
      <c r="K1531" s="4"/>
      <c r="Q1531" s="52"/>
    </row>
    <row r="1532" spans="1:19" x14ac:dyDescent="0.35">
      <c r="K1532" s="4"/>
      <c r="Q1532" s="52"/>
    </row>
    <row r="1533" spans="1:19" x14ac:dyDescent="0.35">
      <c r="K1533" s="11" t="s">
        <v>199</v>
      </c>
      <c r="N1533" s="30">
        <f>SUM(N2:N1532)</f>
        <v>2830400.3500000006</v>
      </c>
      <c r="O1533" s="32">
        <f>SUM(O2:O1532)</f>
        <v>-2223566.2500000005</v>
      </c>
      <c r="P1533" s="34">
        <f>SUM(P2:P1532)</f>
        <v>606834.09999999986</v>
      </c>
      <c r="Q1533" s="53">
        <f>SUM(N1533+O1533)</f>
        <v>606834.10000000009</v>
      </c>
    </row>
    <row r="1534" spans="1:19" x14ac:dyDescent="0.35">
      <c r="N1534" s="31" t="s">
        <v>202</v>
      </c>
      <c r="O1534" s="33" t="s">
        <v>200</v>
      </c>
      <c r="P1534" s="35" t="s">
        <v>201</v>
      </c>
      <c r="Q1534" s="54"/>
    </row>
    <row r="1535" spans="1:19" x14ac:dyDescent="0.35">
      <c r="N1535" s="28"/>
      <c r="O1535" s="28"/>
      <c r="P1535" s="28"/>
      <c r="Q1535" s="28"/>
    </row>
    <row r="1536" spans="1:19" x14ac:dyDescent="0.35">
      <c r="Q1536" s="52"/>
    </row>
    <row r="1537" spans="15:17" x14ac:dyDescent="0.35">
      <c r="O1537" s="32">
        <f>SUM(O1533)</f>
        <v>-2223566.2500000005</v>
      </c>
      <c r="P1537" s="27" t="s">
        <v>198</v>
      </c>
      <c r="Q1537" s="55" t="s">
        <v>200</v>
      </c>
    </row>
    <row r="1538" spans="15:17" x14ac:dyDescent="0.35">
      <c r="O1538" s="6">
        <v>0.5</v>
      </c>
      <c r="P1538" s="27" t="s">
        <v>198</v>
      </c>
      <c r="Q1538" s="51" t="s">
        <v>290</v>
      </c>
    </row>
    <row r="1539" spans="15:17" x14ac:dyDescent="0.35">
      <c r="P1539" s="27"/>
      <c r="Q1539" s="51"/>
    </row>
    <row r="1540" spans="15:17" ht="16" thickBot="1" x14ac:dyDescent="0.4">
      <c r="O1540" s="29">
        <f>SUM(O1537:O1539)</f>
        <v>-2223565.7500000005</v>
      </c>
      <c r="P1540" s="27" t="s">
        <v>198</v>
      </c>
      <c r="Q1540" s="50" t="s">
        <v>1401</v>
      </c>
    </row>
    <row r="1541" spans="15:17" ht="16" thickTop="1" x14ac:dyDescent="0.35">
      <c r="Q1541" s="52"/>
    </row>
    <row r="1542" spans="15:17" x14ac:dyDescent="0.35">
      <c r="Q1542" s="5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A77" sqref="A77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>
        <v>340</v>
      </c>
      <c r="AF11" s="18">
        <v>34142.5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349316.65</v>
      </c>
      <c r="AF39" s="18">
        <v>34142.5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407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416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499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646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60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64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268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407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416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499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646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674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967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1205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1242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135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3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4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4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4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4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4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4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4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4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4">
        <v>110702.6</v>
      </c>
    </row>
    <row r="184" spans="1:5" x14ac:dyDescent="0.35">
      <c r="A184">
        <v>12</v>
      </c>
      <c r="B184" s="58">
        <v>44896</v>
      </c>
      <c r="C184" t="s">
        <v>1115</v>
      </c>
      <c r="D184" t="s">
        <v>1060</v>
      </c>
      <c r="E184" s="18">
        <v>60</v>
      </c>
    </row>
    <row r="185" spans="1:5" x14ac:dyDescent="0.35">
      <c r="C185" t="s">
        <v>1117</v>
      </c>
      <c r="D185" t="s">
        <v>646</v>
      </c>
      <c r="E185" s="18">
        <v>855</v>
      </c>
    </row>
    <row r="186" spans="1:5" x14ac:dyDescent="0.35">
      <c r="B186" s="58">
        <v>44897</v>
      </c>
      <c r="C186" t="s">
        <v>1118</v>
      </c>
      <c r="D186" t="s">
        <v>416</v>
      </c>
      <c r="E186" s="18">
        <v>4489</v>
      </c>
    </row>
    <row r="187" spans="1:5" x14ac:dyDescent="0.35">
      <c r="C187" t="s">
        <v>1120</v>
      </c>
      <c r="D187" t="s">
        <v>416</v>
      </c>
      <c r="E187" s="18">
        <v>3915</v>
      </c>
    </row>
    <row r="188" spans="1:5" x14ac:dyDescent="0.35">
      <c r="B188" s="58">
        <v>44898</v>
      </c>
      <c r="C188" t="s">
        <v>1122</v>
      </c>
      <c r="D188" t="s">
        <v>60</v>
      </c>
      <c r="E188" s="18">
        <v>4632.8</v>
      </c>
    </row>
    <row r="189" spans="1:5" x14ac:dyDescent="0.35">
      <c r="C189" t="s">
        <v>1124</v>
      </c>
      <c r="D189" t="s">
        <v>416</v>
      </c>
      <c r="E189" s="18">
        <v>7395.5</v>
      </c>
    </row>
    <row r="190" spans="1:5" x14ac:dyDescent="0.35">
      <c r="B190" s="58">
        <v>44900</v>
      </c>
      <c r="C190" t="s">
        <v>1125</v>
      </c>
      <c r="D190" t="s">
        <v>646</v>
      </c>
      <c r="E190" s="18">
        <v>93</v>
      </c>
    </row>
    <row r="191" spans="1:5" x14ac:dyDescent="0.35">
      <c r="B191" s="58">
        <v>44901</v>
      </c>
      <c r="C191" t="s">
        <v>1128</v>
      </c>
      <c r="D191" t="s">
        <v>499</v>
      </c>
      <c r="E191" s="18">
        <v>3067</v>
      </c>
    </row>
    <row r="192" spans="1:5" x14ac:dyDescent="0.35">
      <c r="B192" s="58">
        <v>44902</v>
      </c>
      <c r="C192" t="s">
        <v>1129</v>
      </c>
      <c r="D192" t="s">
        <v>646</v>
      </c>
      <c r="E192" s="18">
        <v>2024</v>
      </c>
    </row>
    <row r="193" spans="1:5" x14ac:dyDescent="0.35">
      <c r="B193" s="58">
        <v>44904</v>
      </c>
      <c r="C193" t="s">
        <v>1131</v>
      </c>
      <c r="D193" t="s">
        <v>416</v>
      </c>
      <c r="E193" s="18">
        <v>49088.1</v>
      </c>
    </row>
    <row r="194" spans="1:5" x14ac:dyDescent="0.35">
      <c r="B194" s="58">
        <v>44908</v>
      </c>
      <c r="C194" t="s">
        <v>1132</v>
      </c>
      <c r="D194" t="s">
        <v>499</v>
      </c>
      <c r="E194" s="18">
        <v>2842</v>
      </c>
    </row>
    <row r="195" spans="1:5" x14ac:dyDescent="0.35">
      <c r="B195" t="s">
        <v>1133</v>
      </c>
      <c r="C195" t="s">
        <v>1134</v>
      </c>
      <c r="D195" t="s">
        <v>793</v>
      </c>
      <c r="E195" s="18">
        <v>2063</v>
      </c>
    </row>
    <row r="196" spans="1:5" x14ac:dyDescent="0.35">
      <c r="B196" s="58">
        <v>44917</v>
      </c>
      <c r="C196" t="s">
        <v>1136</v>
      </c>
      <c r="D196" t="s">
        <v>416</v>
      </c>
      <c r="E196" s="18">
        <v>47686.5</v>
      </c>
    </row>
    <row r="197" spans="1:5" x14ac:dyDescent="0.35">
      <c r="C197" t="s">
        <v>1139</v>
      </c>
      <c r="D197" t="s">
        <v>646</v>
      </c>
      <c r="E197" s="18">
        <v>50</v>
      </c>
    </row>
    <row r="198" spans="1:5" x14ac:dyDescent="0.35">
      <c r="B198" s="58">
        <v>44915</v>
      </c>
      <c r="C198" t="s">
        <v>1137</v>
      </c>
      <c r="D198" t="s">
        <v>7</v>
      </c>
      <c r="E198" s="18">
        <v>3332</v>
      </c>
    </row>
    <row r="199" spans="1:5" x14ac:dyDescent="0.35">
      <c r="B199" t="s">
        <v>1143</v>
      </c>
      <c r="C199" t="s">
        <v>1142</v>
      </c>
      <c r="D199" t="s">
        <v>407</v>
      </c>
      <c r="E199" s="18">
        <v>6136.1</v>
      </c>
    </row>
    <row r="200" spans="1:5" x14ac:dyDescent="0.35">
      <c r="B200" s="58">
        <v>44919</v>
      </c>
      <c r="C200" t="s">
        <v>1144</v>
      </c>
      <c r="D200" t="s">
        <v>499</v>
      </c>
      <c r="E200" s="18">
        <v>2842</v>
      </c>
    </row>
    <row r="201" spans="1:5" x14ac:dyDescent="0.35">
      <c r="B201" s="58">
        <v>44922</v>
      </c>
      <c r="C201" t="s">
        <v>1146</v>
      </c>
      <c r="D201" t="s">
        <v>64</v>
      </c>
      <c r="E201" s="18">
        <v>14227</v>
      </c>
    </row>
    <row r="202" spans="1:5" x14ac:dyDescent="0.35">
      <c r="B202" s="58">
        <v>44923</v>
      </c>
      <c r="C202" t="s">
        <v>1147</v>
      </c>
      <c r="D202" t="s">
        <v>416</v>
      </c>
      <c r="E202" s="18">
        <v>1008</v>
      </c>
    </row>
    <row r="203" spans="1:5" x14ac:dyDescent="0.35">
      <c r="B203" s="58">
        <v>44925</v>
      </c>
      <c r="C203" t="s">
        <v>1148</v>
      </c>
      <c r="D203" t="s">
        <v>416</v>
      </c>
      <c r="E203" s="18">
        <v>21740.5</v>
      </c>
    </row>
    <row r="204" spans="1:5" x14ac:dyDescent="0.35">
      <c r="A204" s="59" t="s">
        <v>227</v>
      </c>
      <c r="B204" s="59"/>
      <c r="C204" s="59"/>
      <c r="D204" s="59"/>
      <c r="E204" s="104">
        <v>177546.5</v>
      </c>
    </row>
    <row r="205" spans="1:5" x14ac:dyDescent="0.35">
      <c r="A205" t="s">
        <v>135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230</v>
      </c>
      <c r="B1" s="93">
        <v>2022</v>
      </c>
    </row>
    <row r="3" spans="1:52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52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W4" t="s">
        <v>593</v>
      </c>
      <c r="AX4">
        <v>2023</v>
      </c>
      <c r="AY4" t="s">
        <v>1242</v>
      </c>
      <c r="AZ4" t="s">
        <v>135</v>
      </c>
    </row>
    <row r="5" spans="1:52" x14ac:dyDescent="0.35">
      <c r="A5">
        <v>6</v>
      </c>
      <c r="B5" t="s">
        <v>835</v>
      </c>
      <c r="C5" t="s">
        <v>416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837</v>
      </c>
      <c r="C7" t="s">
        <v>416</v>
      </c>
      <c r="D7" s="18">
        <v>9000</v>
      </c>
      <c r="E7" s="38">
        <v>-9000</v>
      </c>
      <c r="F7" s="18">
        <v>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843</v>
      </c>
      <c r="C12" t="s">
        <v>416</v>
      </c>
      <c r="D12" s="18">
        <v>4950</v>
      </c>
      <c r="E12" s="38">
        <v>-4950</v>
      </c>
      <c r="F12" s="18">
        <v>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845</v>
      </c>
      <c r="C14" t="s">
        <v>60</v>
      </c>
      <c r="D14" s="18">
        <v>3960</v>
      </c>
      <c r="E14" s="38">
        <v>-3960</v>
      </c>
      <c r="F14" s="18">
        <v>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851</v>
      </c>
      <c r="C16" t="s">
        <v>416</v>
      </c>
      <c r="D16" s="18">
        <v>4431.5</v>
      </c>
      <c r="E16" s="38">
        <v>-4431.5</v>
      </c>
      <c r="F16" s="18">
        <v>0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854</v>
      </c>
      <c r="C19" t="s">
        <v>416</v>
      </c>
      <c r="D19" s="18">
        <v>5889</v>
      </c>
      <c r="E19" s="38">
        <v>-5889</v>
      </c>
      <c r="F19" s="18">
        <v>0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145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867</v>
      </c>
      <c r="C25" t="s">
        <v>416</v>
      </c>
      <c r="D25" s="18">
        <v>12855.5</v>
      </c>
      <c r="E25" s="38">
        <v>-12855.5</v>
      </c>
      <c r="F25" s="18">
        <v>0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875</v>
      </c>
      <c r="C27" t="s">
        <v>416</v>
      </c>
      <c r="D27" s="18">
        <v>9153</v>
      </c>
      <c r="E27" s="38">
        <v>-9153</v>
      </c>
      <c r="F27" s="18">
        <v>0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876</v>
      </c>
      <c r="C28" t="s">
        <v>416</v>
      </c>
      <c r="D28" s="18">
        <v>925.5</v>
      </c>
      <c r="E28" s="38">
        <v>-925.5</v>
      </c>
      <c r="F28" s="18">
        <v>0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877</v>
      </c>
      <c r="C29" t="s">
        <v>416</v>
      </c>
      <c r="D29" s="18">
        <v>6625</v>
      </c>
      <c r="E29" s="38">
        <v>-6625</v>
      </c>
      <c r="F29" s="18">
        <v>0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146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904</v>
      </c>
      <c r="C36" t="s">
        <v>416</v>
      </c>
      <c r="D36" s="18">
        <v>5268.6</v>
      </c>
      <c r="E36" s="38">
        <v>-5268.6</v>
      </c>
      <c r="F36" s="18">
        <v>0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908</v>
      </c>
      <c r="C39" t="s">
        <v>416</v>
      </c>
      <c r="D39" s="18">
        <v>4312.5</v>
      </c>
      <c r="E39" s="38">
        <v>-4312.5</v>
      </c>
      <c r="F39" s="18">
        <v>0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919</v>
      </c>
      <c r="C45" t="s">
        <v>416</v>
      </c>
      <c r="D45" s="18">
        <v>6838.5</v>
      </c>
      <c r="E45" s="38">
        <v>-6838.5</v>
      </c>
      <c r="F45" s="18">
        <v>0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920</v>
      </c>
      <c r="C46" t="s">
        <v>60</v>
      </c>
      <c r="D46" s="18">
        <v>762</v>
      </c>
      <c r="E46" s="38">
        <v>-762</v>
      </c>
      <c r="F46" s="18">
        <v>0</v>
      </c>
      <c r="J46" s="18"/>
      <c r="O46" t="s">
        <v>1122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921</v>
      </c>
      <c r="C47" t="s">
        <v>64</v>
      </c>
      <c r="D47" s="18">
        <v>15671</v>
      </c>
      <c r="E47" s="38">
        <v>-15671</v>
      </c>
      <c r="F47" s="18">
        <v>0</v>
      </c>
      <c r="J47" s="18"/>
      <c r="O47" t="s">
        <v>1204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N48" s="17" t="s">
        <v>138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147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933</v>
      </c>
      <c r="C51" t="s">
        <v>416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934</v>
      </c>
      <c r="C52" t="s">
        <v>60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936</v>
      </c>
      <c r="C53" t="s">
        <v>416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58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940</v>
      </c>
      <c r="C55" t="s">
        <v>416</v>
      </c>
      <c r="D55" s="18">
        <v>1914</v>
      </c>
      <c r="E55" s="38">
        <v>-1914</v>
      </c>
      <c r="F55" s="18">
        <v>0</v>
      </c>
      <c r="J55" s="18"/>
      <c r="O55" t="s">
        <v>70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95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942</v>
      </c>
      <c r="C57" t="s">
        <v>416</v>
      </c>
      <c r="D57" s="18">
        <v>13163</v>
      </c>
      <c r="E57" s="38">
        <v>-13163</v>
      </c>
      <c r="F57" s="18">
        <v>0</v>
      </c>
      <c r="J57" s="18"/>
      <c r="O57" t="s">
        <v>104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943</v>
      </c>
      <c r="C58" t="s">
        <v>416</v>
      </c>
      <c r="D58" s="18">
        <v>11823</v>
      </c>
      <c r="E58" s="38">
        <v>-11823</v>
      </c>
      <c r="F58" s="18">
        <v>0</v>
      </c>
      <c r="J58" s="18"/>
      <c r="O58" t="s">
        <v>107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109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946</v>
      </c>
      <c r="C60" t="s">
        <v>499</v>
      </c>
      <c r="D60" s="18">
        <v>3655.7</v>
      </c>
      <c r="E60" s="38">
        <v>-3655.7</v>
      </c>
      <c r="F60" s="18">
        <v>0</v>
      </c>
      <c r="J60" s="18"/>
      <c r="O60" t="s">
        <v>120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126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956</v>
      </c>
      <c r="C62" t="s">
        <v>64</v>
      </c>
      <c r="D62" s="18">
        <v>11757.5</v>
      </c>
      <c r="E62" s="38">
        <v>-11757.5</v>
      </c>
      <c r="F62" s="18">
        <v>0</v>
      </c>
      <c r="J62" s="18"/>
      <c r="O62" t="s">
        <v>152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959</v>
      </c>
      <c r="C63" t="s">
        <v>499</v>
      </c>
      <c r="D63" s="18">
        <v>3595.6</v>
      </c>
      <c r="E63" s="38">
        <v>-3595.6</v>
      </c>
      <c r="F63" s="18">
        <v>0</v>
      </c>
      <c r="J63" s="18"/>
      <c r="O63" t="s">
        <v>158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170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171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964</v>
      </c>
      <c r="C66" t="s">
        <v>868</v>
      </c>
      <c r="D66" s="18">
        <v>11266.8</v>
      </c>
      <c r="E66" s="38"/>
      <c r="F66" s="18">
        <v>11266.8</v>
      </c>
      <c r="J66" s="18"/>
      <c r="O66" t="s">
        <v>186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215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148</v>
      </c>
      <c r="B68" s="17"/>
      <c r="C68" s="17"/>
      <c r="D68" s="19">
        <v>97650.5</v>
      </c>
      <c r="E68" s="39">
        <v>-86383.7</v>
      </c>
      <c r="F68" s="19">
        <v>11266.8</v>
      </c>
      <c r="J68" s="18"/>
      <c r="O68" t="s">
        <v>258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995</v>
      </c>
      <c r="C69" t="s">
        <v>64</v>
      </c>
      <c r="D69" s="18">
        <v>13065</v>
      </c>
      <c r="E69" s="38">
        <v>-13065</v>
      </c>
      <c r="F69" s="18">
        <v>0</v>
      </c>
      <c r="J69" s="18"/>
      <c r="O69" t="s">
        <v>279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996</v>
      </c>
      <c r="C70" t="s">
        <v>416</v>
      </c>
      <c r="D70" s="18">
        <v>48172.5</v>
      </c>
      <c r="E70" s="38">
        <v>-928.2</v>
      </c>
      <c r="F70" s="18">
        <v>47244.3</v>
      </c>
      <c r="J70" s="18"/>
      <c r="O70" t="s">
        <v>317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1002</v>
      </c>
      <c r="C71" t="s">
        <v>499</v>
      </c>
      <c r="D71" s="18">
        <v>2636.5</v>
      </c>
      <c r="E71" s="38">
        <v>-2636.5</v>
      </c>
      <c r="F71" s="18">
        <v>0</v>
      </c>
      <c r="J71" s="18"/>
      <c r="O71" t="s">
        <v>333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1004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344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1005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382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1006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449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540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1008</v>
      </c>
      <c r="C76" t="s">
        <v>416</v>
      </c>
      <c r="D76" s="18">
        <v>10166.299999999999</v>
      </c>
      <c r="E76" s="38"/>
      <c r="F76" s="18">
        <v>10166.299999999999</v>
      </c>
      <c r="O76" t="s">
        <v>670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1009</v>
      </c>
      <c r="C77" t="s">
        <v>499</v>
      </c>
      <c r="D77" s="18">
        <v>2570</v>
      </c>
      <c r="E77" s="38">
        <v>-2570</v>
      </c>
      <c r="F77" s="18">
        <v>0</v>
      </c>
      <c r="O77" t="s">
        <v>724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1010</v>
      </c>
      <c r="C78" t="s">
        <v>64</v>
      </c>
      <c r="D78" s="18">
        <v>11480</v>
      </c>
      <c r="E78" s="38">
        <v>-11480</v>
      </c>
      <c r="F78" s="18">
        <v>0</v>
      </c>
      <c r="O78" t="s">
        <v>838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846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1014</v>
      </c>
      <c r="C80" t="s">
        <v>64</v>
      </c>
      <c r="D80" s="18">
        <v>395</v>
      </c>
      <c r="E80" s="38">
        <v>-395</v>
      </c>
      <c r="F80" s="18">
        <v>0</v>
      </c>
      <c r="O80" t="s">
        <v>878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1015</v>
      </c>
      <c r="C81" t="s">
        <v>60</v>
      </c>
      <c r="D81" s="18">
        <v>1960.2</v>
      </c>
      <c r="E81" s="38"/>
      <c r="F81" s="18">
        <v>1960.2</v>
      </c>
      <c r="O81" t="s">
        <v>906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1017</v>
      </c>
      <c r="C82" t="s">
        <v>23</v>
      </c>
      <c r="D82" s="18">
        <v>15677.2</v>
      </c>
      <c r="E82" s="38"/>
      <c r="F82" s="18">
        <v>15677.2</v>
      </c>
      <c r="O82" t="s">
        <v>945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1018</v>
      </c>
      <c r="C83" t="s">
        <v>7</v>
      </c>
      <c r="D83" s="18">
        <v>3004</v>
      </c>
      <c r="E83" s="38">
        <v>-3004</v>
      </c>
      <c r="F83" s="18">
        <v>0</v>
      </c>
      <c r="O83" t="s">
        <v>1018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O84" t="s">
        <v>1077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1020</v>
      </c>
      <c r="C85" t="s">
        <v>499</v>
      </c>
      <c r="D85" s="18">
        <v>2837</v>
      </c>
      <c r="E85" s="38"/>
      <c r="F85" s="18">
        <v>2837</v>
      </c>
      <c r="O85" t="s">
        <v>1137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1185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1023</v>
      </c>
      <c r="C87" t="s">
        <v>416</v>
      </c>
      <c r="D87" s="18">
        <v>47685</v>
      </c>
      <c r="E87" s="38"/>
      <c r="F87" s="18">
        <v>47685</v>
      </c>
      <c r="N87" s="17" t="s">
        <v>139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1024</v>
      </c>
      <c r="C88" t="s">
        <v>499</v>
      </c>
      <c r="D88" s="18">
        <v>3095</v>
      </c>
      <c r="E88" s="38"/>
      <c r="F88" s="18">
        <v>3095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149</v>
      </c>
      <c r="B89" s="17"/>
      <c r="C89" s="17"/>
      <c r="D89" s="19">
        <v>186455.5</v>
      </c>
      <c r="E89" s="39">
        <v>-57790.5</v>
      </c>
      <c r="F89" s="19">
        <v>128665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1055</v>
      </c>
      <c r="C90" t="s">
        <v>23</v>
      </c>
      <c r="D90" s="18">
        <v>10824</v>
      </c>
      <c r="E90" s="38"/>
      <c r="F90" s="18">
        <v>10824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1056</v>
      </c>
      <c r="C91" t="s">
        <v>64</v>
      </c>
      <c r="D91" s="18">
        <v>11260</v>
      </c>
      <c r="E91" s="38">
        <v>-179.4</v>
      </c>
      <c r="F91" s="18">
        <v>11080.6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1057</v>
      </c>
      <c r="C92" t="s">
        <v>60</v>
      </c>
      <c r="D92" s="18">
        <v>4482.8</v>
      </c>
      <c r="E92" s="38"/>
      <c r="F92" s="18">
        <v>4482.8</v>
      </c>
      <c r="O92" t="s">
        <v>55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113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122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1064</v>
      </c>
      <c r="C95" t="s">
        <v>646</v>
      </c>
      <c r="D95" s="18">
        <v>1316</v>
      </c>
      <c r="E95" s="38">
        <v>-1316</v>
      </c>
      <c r="F95" s="18">
        <v>0</v>
      </c>
      <c r="O95" t="s">
        <v>124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134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1072</v>
      </c>
      <c r="C97" t="s">
        <v>499</v>
      </c>
      <c r="D97" s="18">
        <v>3094</v>
      </c>
      <c r="E97" s="38"/>
      <c r="F97" s="18">
        <v>3094</v>
      </c>
      <c r="O97" t="s">
        <v>184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1073</v>
      </c>
      <c r="C98" t="s">
        <v>416</v>
      </c>
      <c r="D98" s="18">
        <v>14886.5</v>
      </c>
      <c r="E98" s="38"/>
      <c r="F98" s="18">
        <v>14886.5</v>
      </c>
      <c r="O98" t="s">
        <v>221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1074</v>
      </c>
      <c r="C99" t="s">
        <v>868</v>
      </c>
      <c r="D99" s="18">
        <v>14564.6</v>
      </c>
      <c r="E99" s="38"/>
      <c r="F99" s="18">
        <v>14564.6</v>
      </c>
      <c r="O99" t="s">
        <v>250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1075</v>
      </c>
      <c r="C100" t="s">
        <v>407</v>
      </c>
      <c r="D100" s="18">
        <v>5283.2</v>
      </c>
      <c r="E100" s="38">
        <v>-5283.2</v>
      </c>
      <c r="F100" s="18">
        <v>0</v>
      </c>
      <c r="O100" t="s">
        <v>256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1076</v>
      </c>
      <c r="C101" t="s">
        <v>407</v>
      </c>
      <c r="D101" s="18">
        <v>105</v>
      </c>
      <c r="E101" s="38">
        <v>-105</v>
      </c>
      <c r="F101" s="18">
        <v>0</v>
      </c>
      <c r="O101" t="s">
        <v>329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1077</v>
      </c>
      <c r="C102" t="s">
        <v>7</v>
      </c>
      <c r="D102" s="18">
        <v>1936</v>
      </c>
      <c r="E102" s="38">
        <v>-1936</v>
      </c>
      <c r="F102" s="18">
        <v>0</v>
      </c>
      <c r="O102" t="s">
        <v>330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347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1084</v>
      </c>
      <c r="C104" t="s">
        <v>416</v>
      </c>
      <c r="D104" s="18">
        <v>17236.599999999999</v>
      </c>
      <c r="E104" s="38"/>
      <c r="F104" s="18">
        <v>17236.599999999999</v>
      </c>
      <c r="O104" t="s">
        <v>377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1100</v>
      </c>
      <c r="C105" t="s">
        <v>20</v>
      </c>
      <c r="D105" s="18">
        <v>7219</v>
      </c>
      <c r="E105" s="38">
        <v>-6000</v>
      </c>
      <c r="F105" s="18">
        <v>1219</v>
      </c>
      <c r="O105" t="s">
        <v>410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1101</v>
      </c>
      <c r="C106" t="s">
        <v>64</v>
      </c>
      <c r="D106" s="18">
        <v>11410.5</v>
      </c>
      <c r="E106" s="38"/>
      <c r="F106" s="18">
        <v>11410.5</v>
      </c>
      <c r="O106" t="s">
        <v>412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1105</v>
      </c>
      <c r="C107" t="s">
        <v>1110</v>
      </c>
      <c r="D107" s="18">
        <v>260</v>
      </c>
      <c r="E107" s="38">
        <v>-260</v>
      </c>
      <c r="F107" s="18">
        <v>0</v>
      </c>
      <c r="O107" t="s">
        <v>465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1106</v>
      </c>
      <c r="C108" t="s">
        <v>1109</v>
      </c>
      <c r="D108" s="18">
        <v>375</v>
      </c>
      <c r="E108" s="38">
        <v>-375</v>
      </c>
      <c r="F108" s="18">
        <v>0</v>
      </c>
      <c r="O108" t="s">
        <v>488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165</v>
      </c>
      <c r="B109" s="17"/>
      <c r="C109" s="17"/>
      <c r="D109" s="19">
        <v>110702.6</v>
      </c>
      <c r="E109" s="39">
        <v>-21904</v>
      </c>
      <c r="F109" s="19">
        <v>88798.599999999991</v>
      </c>
      <c r="O109" t="s">
        <v>559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1115</v>
      </c>
      <c r="C110" t="s">
        <v>1060</v>
      </c>
      <c r="D110" s="18">
        <v>60</v>
      </c>
      <c r="E110" s="38">
        <v>-60</v>
      </c>
      <c r="F110" s="18">
        <v>0</v>
      </c>
      <c r="O110" t="s">
        <v>614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1117</v>
      </c>
      <c r="C111" t="s">
        <v>646</v>
      </c>
      <c r="D111" s="18">
        <v>855</v>
      </c>
      <c r="E111" s="38">
        <v>-855</v>
      </c>
      <c r="F111" s="18">
        <v>0</v>
      </c>
      <c r="O111" t="s">
        <v>620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1118</v>
      </c>
      <c r="C112" t="s">
        <v>416</v>
      </c>
      <c r="D112" s="18">
        <v>4489</v>
      </c>
      <c r="E112" s="38"/>
      <c r="F112" s="18">
        <v>4489</v>
      </c>
      <c r="O112" t="s">
        <v>696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1120</v>
      </c>
      <c r="C113" t="s">
        <v>416</v>
      </c>
      <c r="D113" s="18">
        <v>3915</v>
      </c>
      <c r="E113" s="38"/>
      <c r="F113" s="18">
        <v>3915</v>
      </c>
      <c r="O113" t="s">
        <v>788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1122</v>
      </c>
      <c r="C114" t="s">
        <v>60</v>
      </c>
      <c r="D114" s="18">
        <v>4632.8</v>
      </c>
      <c r="E114" s="38"/>
      <c r="F114" s="18">
        <v>4632.8</v>
      </c>
      <c r="O114" t="s">
        <v>915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1124</v>
      </c>
      <c r="C115" t="s">
        <v>416</v>
      </c>
      <c r="D115" s="18">
        <v>7395.5</v>
      </c>
      <c r="E115" s="38"/>
      <c r="F115" s="18">
        <v>7395.5</v>
      </c>
      <c r="O115" t="s">
        <v>1004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1125</v>
      </c>
      <c r="C116" t="s">
        <v>646</v>
      </c>
      <c r="D116" s="18">
        <v>93</v>
      </c>
      <c r="E116" s="38">
        <v>-93</v>
      </c>
      <c r="F116" s="18">
        <v>0</v>
      </c>
      <c r="O116" t="s">
        <v>1005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1128</v>
      </c>
      <c r="C117" t="s">
        <v>499</v>
      </c>
      <c r="D117" s="18">
        <v>3067</v>
      </c>
      <c r="E117" s="38"/>
      <c r="F117" s="18">
        <v>3067</v>
      </c>
      <c r="O117" t="s">
        <v>1100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1129</v>
      </c>
      <c r="C118" t="s">
        <v>646</v>
      </c>
      <c r="D118" s="18">
        <v>2024</v>
      </c>
      <c r="E118" s="38">
        <v>-1500</v>
      </c>
      <c r="F118" s="18">
        <v>524</v>
      </c>
      <c r="N118" s="17" t="s">
        <v>140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1131</v>
      </c>
      <c r="C119" t="s">
        <v>416</v>
      </c>
      <c r="D119" s="18">
        <v>49088.1</v>
      </c>
      <c r="E119" s="38"/>
      <c r="F119" s="18">
        <v>49088.1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1132</v>
      </c>
      <c r="C120" t="s">
        <v>499</v>
      </c>
      <c r="D120" s="18">
        <v>2842</v>
      </c>
      <c r="E120" s="38"/>
      <c r="F120" s="18">
        <v>2842</v>
      </c>
      <c r="O120" t="s">
        <v>156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1134</v>
      </c>
      <c r="C121" t="s">
        <v>793</v>
      </c>
      <c r="D121" s="18">
        <v>2063</v>
      </c>
      <c r="E121" s="38">
        <v>-2063</v>
      </c>
      <c r="F121" s="18">
        <v>0</v>
      </c>
      <c r="O121" t="s">
        <v>404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1136</v>
      </c>
      <c r="C122" t="s">
        <v>416</v>
      </c>
      <c r="D122" s="18">
        <v>47686.5</v>
      </c>
      <c r="E122" s="38"/>
      <c r="F122" s="18">
        <v>47686.5</v>
      </c>
      <c r="O122" t="s">
        <v>577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1137</v>
      </c>
      <c r="C123" t="s">
        <v>7</v>
      </c>
      <c r="D123" s="18">
        <v>3332</v>
      </c>
      <c r="E123" s="38">
        <v>-3332</v>
      </c>
      <c r="F123" s="18">
        <v>0</v>
      </c>
      <c r="O123" t="s">
        <v>616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1139</v>
      </c>
      <c r="C124" t="s">
        <v>646</v>
      </c>
      <c r="D124" s="18">
        <v>50</v>
      </c>
      <c r="E124" s="38">
        <v>-50</v>
      </c>
      <c r="F124" s="18">
        <v>0</v>
      </c>
      <c r="O124" t="s">
        <v>654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1142</v>
      </c>
      <c r="C125" t="s">
        <v>407</v>
      </c>
      <c r="D125" s="18">
        <v>6136.1</v>
      </c>
      <c r="E125" s="38">
        <v>-1611.8</v>
      </c>
      <c r="F125" s="18">
        <v>4524.2999999999993</v>
      </c>
      <c r="O125" t="s">
        <v>661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1144</v>
      </c>
      <c r="C126" t="s">
        <v>499</v>
      </c>
      <c r="D126" s="18">
        <v>2842</v>
      </c>
      <c r="E126" s="38"/>
      <c r="F126" s="18">
        <v>2842</v>
      </c>
      <c r="O126" t="s">
        <v>775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1146</v>
      </c>
      <c r="C127" t="s">
        <v>64</v>
      </c>
      <c r="D127" s="18">
        <v>14227</v>
      </c>
      <c r="E127" s="38"/>
      <c r="F127" s="18">
        <v>14227</v>
      </c>
      <c r="O127" t="s">
        <v>785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1147</v>
      </c>
      <c r="C128" t="s">
        <v>416</v>
      </c>
      <c r="D128" s="18">
        <v>1008</v>
      </c>
      <c r="E128" s="38">
        <v>-1008</v>
      </c>
      <c r="F128" s="18">
        <v>0</v>
      </c>
      <c r="O128" t="s">
        <v>852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1148</v>
      </c>
      <c r="C129" t="s">
        <v>416</v>
      </c>
      <c r="D129" s="18">
        <v>21740.5</v>
      </c>
      <c r="E129" s="38"/>
      <c r="F129" s="18">
        <v>21740.5</v>
      </c>
      <c r="O129" t="s">
        <v>1006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227</v>
      </c>
      <c r="B130" s="17"/>
      <c r="C130" s="17"/>
      <c r="D130" s="19">
        <v>177546.5</v>
      </c>
      <c r="E130" s="39">
        <v>-10572.8</v>
      </c>
      <c r="F130" s="19">
        <v>166973.70000000001</v>
      </c>
      <c r="N130" s="17" t="s">
        <v>141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555</v>
      </c>
      <c r="C131" t="s">
        <v>416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556</v>
      </c>
      <c r="C132" t="s">
        <v>407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557</v>
      </c>
      <c r="C133" t="s">
        <v>416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558</v>
      </c>
      <c r="C134" t="s">
        <v>416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559</v>
      </c>
      <c r="C135" t="s">
        <v>20</v>
      </c>
      <c r="D135" s="18">
        <v>7335</v>
      </c>
      <c r="E135" s="38">
        <v>-7335</v>
      </c>
      <c r="F135" s="18">
        <v>0</v>
      </c>
      <c r="O135" t="s">
        <v>103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561</v>
      </c>
      <c r="C136" t="s">
        <v>64</v>
      </c>
      <c r="D136" s="18">
        <v>15346</v>
      </c>
      <c r="E136" s="38">
        <v>-15346</v>
      </c>
      <c r="F136" s="18">
        <v>0</v>
      </c>
      <c r="O136" t="s">
        <v>105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566</v>
      </c>
      <c r="C137" t="s">
        <v>407</v>
      </c>
      <c r="D137" s="18">
        <v>5183.6000000000004</v>
      </c>
      <c r="E137" s="38">
        <v>-5183.6000000000004</v>
      </c>
      <c r="F137" s="18">
        <v>0</v>
      </c>
      <c r="O137" t="s">
        <v>114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567</v>
      </c>
      <c r="C138" t="s">
        <v>416</v>
      </c>
      <c r="D138" s="18">
        <v>28549</v>
      </c>
      <c r="E138" s="38">
        <v>-28549</v>
      </c>
      <c r="F138" s="18">
        <v>0</v>
      </c>
      <c r="O138" t="s">
        <v>116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568</v>
      </c>
      <c r="C139" t="s">
        <v>23</v>
      </c>
      <c r="D139" s="18">
        <v>6803</v>
      </c>
      <c r="E139" s="38">
        <v>-6803</v>
      </c>
      <c r="F139" s="18">
        <v>0</v>
      </c>
      <c r="O139" t="s">
        <v>216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570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280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571</v>
      </c>
      <c r="C141" t="s">
        <v>23</v>
      </c>
      <c r="D141" s="18">
        <v>8486</v>
      </c>
      <c r="E141" s="38">
        <v>-8486</v>
      </c>
      <c r="F141" s="18">
        <v>0</v>
      </c>
      <c r="O141" t="s">
        <v>291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573</v>
      </c>
      <c r="C142" t="s">
        <v>416</v>
      </c>
      <c r="D142" s="18">
        <v>11502</v>
      </c>
      <c r="E142" s="38">
        <v>-11502</v>
      </c>
      <c r="F142" s="18">
        <v>0</v>
      </c>
      <c r="O142" t="s">
        <v>324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574</v>
      </c>
      <c r="C143" t="s">
        <v>407</v>
      </c>
      <c r="D143" s="18">
        <v>2696.8</v>
      </c>
      <c r="E143" s="38">
        <v>-2696.8</v>
      </c>
      <c r="F143" s="18">
        <v>0</v>
      </c>
      <c r="O143" t="s">
        <v>328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576</v>
      </c>
      <c r="C144" t="s">
        <v>64</v>
      </c>
      <c r="D144" s="18">
        <v>13474</v>
      </c>
      <c r="E144" s="38">
        <v>-13474</v>
      </c>
      <c r="F144" s="18">
        <v>0</v>
      </c>
      <c r="O144" t="s">
        <v>335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577</v>
      </c>
      <c r="C145" t="s">
        <v>43</v>
      </c>
      <c r="D145" s="18">
        <v>2309</v>
      </c>
      <c r="E145" s="38">
        <v>-2309</v>
      </c>
      <c r="F145" s="18">
        <v>0</v>
      </c>
      <c r="O145" t="s">
        <v>375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578</v>
      </c>
      <c r="C146" t="s">
        <v>23</v>
      </c>
      <c r="D146" s="18">
        <v>15108</v>
      </c>
      <c r="E146" s="38">
        <v>-15108</v>
      </c>
      <c r="F146" s="18">
        <v>0</v>
      </c>
      <c r="O146" t="s">
        <v>383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260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386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610</v>
      </c>
      <c r="C148" t="s">
        <v>407</v>
      </c>
      <c r="D148" s="18">
        <v>6532.4</v>
      </c>
      <c r="E148" s="38">
        <v>-6532.4</v>
      </c>
      <c r="F148" s="18">
        <v>0</v>
      </c>
      <c r="O148" t="s">
        <v>516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611</v>
      </c>
      <c r="C149" t="s">
        <v>23</v>
      </c>
      <c r="D149" s="18">
        <v>1480</v>
      </c>
      <c r="E149" s="38">
        <v>-1480</v>
      </c>
      <c r="F149" s="18">
        <v>0</v>
      </c>
      <c r="O149" t="s">
        <v>519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612</v>
      </c>
      <c r="C150" t="s">
        <v>64</v>
      </c>
      <c r="D150" s="18">
        <v>14395</v>
      </c>
      <c r="E150" s="38">
        <v>-14395</v>
      </c>
      <c r="F150" s="18">
        <v>0</v>
      </c>
      <c r="O150" t="s">
        <v>521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613</v>
      </c>
      <c r="C151" t="s">
        <v>60</v>
      </c>
      <c r="D151" s="18">
        <v>5940</v>
      </c>
      <c r="E151" s="38">
        <v>-5940</v>
      </c>
      <c r="F151" s="18">
        <v>0</v>
      </c>
      <c r="O151" t="s">
        <v>568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614</v>
      </c>
      <c r="C152" t="s">
        <v>20</v>
      </c>
      <c r="D152" s="18">
        <v>7271</v>
      </c>
      <c r="E152" s="38">
        <v>-7271</v>
      </c>
      <c r="F152" s="18">
        <v>0</v>
      </c>
      <c r="O152" t="s">
        <v>570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615</v>
      </c>
      <c r="C153" t="s">
        <v>499</v>
      </c>
      <c r="D153" s="18">
        <v>5822</v>
      </c>
      <c r="E153" s="38">
        <v>-5822</v>
      </c>
      <c r="F153" s="18">
        <v>0</v>
      </c>
      <c r="O153" t="s">
        <v>571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616</v>
      </c>
      <c r="C154" t="s">
        <v>43</v>
      </c>
      <c r="D154" s="18">
        <v>175</v>
      </c>
      <c r="E154" s="38">
        <v>-175</v>
      </c>
      <c r="F154" s="18">
        <v>0</v>
      </c>
      <c r="O154" t="s">
        <v>578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617</v>
      </c>
      <c r="C155" t="s">
        <v>407</v>
      </c>
      <c r="D155" s="18">
        <v>5877.3</v>
      </c>
      <c r="E155" s="38">
        <v>-5877.3</v>
      </c>
      <c r="F155" s="18">
        <v>0</v>
      </c>
      <c r="O155" t="s">
        <v>611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618</v>
      </c>
      <c r="C156" t="s">
        <v>416</v>
      </c>
      <c r="D156" s="18">
        <v>7961</v>
      </c>
      <c r="E156" s="38">
        <v>-7961</v>
      </c>
      <c r="F156" s="18">
        <v>0</v>
      </c>
      <c r="O156" t="s">
        <v>709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619</v>
      </c>
      <c r="C157" t="s">
        <v>416</v>
      </c>
      <c r="D157" s="18">
        <v>2678</v>
      </c>
      <c r="E157" s="38">
        <v>-2678</v>
      </c>
      <c r="F157" s="18">
        <v>0</v>
      </c>
      <c r="O157" t="s">
        <v>804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620</v>
      </c>
      <c r="C158" t="s">
        <v>20</v>
      </c>
      <c r="D158" s="18">
        <v>315</v>
      </c>
      <c r="E158" s="38">
        <v>-315</v>
      </c>
      <c r="F158" s="18">
        <v>0</v>
      </c>
      <c r="O158" t="s">
        <v>911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278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1017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642</v>
      </c>
      <c r="C160" t="s">
        <v>499</v>
      </c>
      <c r="D160" s="18">
        <v>6301</v>
      </c>
      <c r="E160" s="38">
        <v>-6301</v>
      </c>
      <c r="F160" s="18">
        <v>0</v>
      </c>
      <c r="O160" t="s">
        <v>1055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643</v>
      </c>
      <c r="C161" t="s">
        <v>646</v>
      </c>
      <c r="D161" s="18">
        <v>4873</v>
      </c>
      <c r="E161" s="38">
        <v>-4873</v>
      </c>
      <c r="F161" s="18">
        <v>0</v>
      </c>
      <c r="N161" s="17" t="s">
        <v>142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644</v>
      </c>
      <c r="C162" t="s">
        <v>64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651</v>
      </c>
      <c r="C163" t="s">
        <v>646</v>
      </c>
      <c r="D163" s="18">
        <v>65</v>
      </c>
      <c r="E163" s="38">
        <v>-65</v>
      </c>
      <c r="F163" s="18">
        <v>0</v>
      </c>
      <c r="O163" t="s">
        <v>376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652</v>
      </c>
      <c r="C164" t="s">
        <v>407</v>
      </c>
      <c r="D164" s="18">
        <v>6379.9</v>
      </c>
      <c r="E164" s="38">
        <v>-6379.9</v>
      </c>
      <c r="F164" s="18">
        <v>0</v>
      </c>
      <c r="N164" s="17" t="s">
        <v>143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653</v>
      </c>
      <c r="C165" t="s">
        <v>646</v>
      </c>
      <c r="D165" s="18">
        <v>390</v>
      </c>
      <c r="E165" s="38">
        <v>-390</v>
      </c>
      <c r="F165" s="18">
        <v>0</v>
      </c>
      <c r="N165" t="s">
        <v>54</v>
      </c>
      <c r="O165" t="s">
        <v>52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654</v>
      </c>
      <c r="C166" t="s">
        <v>43</v>
      </c>
      <c r="D166" s="18">
        <v>2068</v>
      </c>
      <c r="E166" s="38">
        <v>-2068</v>
      </c>
      <c r="F166" s="18">
        <v>0</v>
      </c>
      <c r="O166" t="s">
        <v>68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655</v>
      </c>
      <c r="C167" t="s">
        <v>416</v>
      </c>
      <c r="D167" s="18">
        <v>3029</v>
      </c>
      <c r="E167" s="38">
        <v>-3029</v>
      </c>
      <c r="F167" s="18">
        <v>0</v>
      </c>
      <c r="O167" t="s">
        <v>175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656</v>
      </c>
      <c r="C168" t="s">
        <v>64</v>
      </c>
      <c r="D168" s="18">
        <v>14185</v>
      </c>
      <c r="E168" s="38">
        <v>-14185</v>
      </c>
      <c r="F168" s="18">
        <v>0</v>
      </c>
      <c r="O168" t="s">
        <v>188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657</v>
      </c>
      <c r="C169" t="s">
        <v>416</v>
      </c>
      <c r="D169" s="18">
        <v>11425</v>
      </c>
      <c r="E169" s="38">
        <v>-11425</v>
      </c>
      <c r="F169" s="18">
        <v>0</v>
      </c>
      <c r="O169" t="s">
        <v>281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658</v>
      </c>
      <c r="C170" t="s">
        <v>407</v>
      </c>
      <c r="D170" s="18">
        <v>315</v>
      </c>
      <c r="E170" s="38">
        <v>-315</v>
      </c>
      <c r="F170" s="18">
        <v>0</v>
      </c>
      <c r="O170" t="s">
        <v>448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659</v>
      </c>
      <c r="C171" t="s">
        <v>416</v>
      </c>
      <c r="D171" s="18">
        <v>9888</v>
      </c>
      <c r="E171" s="38">
        <v>-9888</v>
      </c>
      <c r="F171" s="18">
        <v>0</v>
      </c>
      <c r="O171" t="s">
        <v>451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660</v>
      </c>
      <c r="C172" t="s">
        <v>499</v>
      </c>
      <c r="D172" s="18">
        <v>8127.5</v>
      </c>
      <c r="E172" s="38">
        <v>-8127.5</v>
      </c>
      <c r="F172" s="18">
        <v>0</v>
      </c>
      <c r="O172" t="s">
        <v>492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661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144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662</v>
      </c>
      <c r="C174" t="s">
        <v>416</v>
      </c>
      <c r="D174" s="18">
        <v>8819</v>
      </c>
      <c r="E174" s="38">
        <v>-8819</v>
      </c>
      <c r="F174" s="18">
        <v>0</v>
      </c>
      <c r="N174" t="s">
        <v>64</v>
      </c>
      <c r="O174" t="s">
        <v>62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669</v>
      </c>
      <c r="C175" t="s">
        <v>416</v>
      </c>
      <c r="D175" s="18">
        <v>14422</v>
      </c>
      <c r="E175" s="38">
        <v>-14422</v>
      </c>
      <c r="F175" s="18">
        <v>0</v>
      </c>
      <c r="O175" t="s">
        <v>106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670</v>
      </c>
      <c r="C176" t="s">
        <v>7</v>
      </c>
      <c r="D176" s="18">
        <v>3232</v>
      </c>
      <c r="E176" s="38">
        <v>-3232</v>
      </c>
      <c r="F176" s="18">
        <v>0</v>
      </c>
      <c r="O176" t="s">
        <v>131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671</v>
      </c>
      <c r="C177" t="s">
        <v>416</v>
      </c>
      <c r="D177" s="18">
        <v>7593</v>
      </c>
      <c r="E177" s="38">
        <v>-7593</v>
      </c>
      <c r="F177" s="18">
        <v>0</v>
      </c>
      <c r="O177" t="s">
        <v>172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672</v>
      </c>
      <c r="C178" t="s">
        <v>674</v>
      </c>
      <c r="D178" s="18">
        <v>3555</v>
      </c>
      <c r="E178" s="38">
        <v>-3555</v>
      </c>
      <c r="F178" s="18">
        <v>0</v>
      </c>
      <c r="O178" t="s">
        <v>189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293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205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689</v>
      </c>
      <c r="C180" t="s">
        <v>499</v>
      </c>
      <c r="D180" s="18">
        <v>6083.5</v>
      </c>
      <c r="E180" s="38">
        <v>-6083.5</v>
      </c>
      <c r="F180" s="18">
        <v>0</v>
      </c>
      <c r="O180" t="s">
        <v>222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692</v>
      </c>
      <c r="C181" t="s">
        <v>416</v>
      </c>
      <c r="D181" s="18">
        <v>9157.5</v>
      </c>
      <c r="E181" s="38">
        <v>-9157.5</v>
      </c>
      <c r="F181" s="18">
        <v>0</v>
      </c>
      <c r="O181" t="s">
        <v>244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693</v>
      </c>
      <c r="C182" t="s">
        <v>646</v>
      </c>
      <c r="D182" s="18">
        <v>3480</v>
      </c>
      <c r="E182" s="38">
        <v>-3480</v>
      </c>
      <c r="F182" s="18">
        <v>0</v>
      </c>
      <c r="O182" t="s">
        <v>259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694</v>
      </c>
      <c r="C183" t="s">
        <v>416</v>
      </c>
      <c r="D183" s="18">
        <v>10497.5</v>
      </c>
      <c r="E183" s="38">
        <v>-10497.5</v>
      </c>
      <c r="F183" s="18">
        <v>0</v>
      </c>
      <c r="O183" t="s">
        <v>326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695</v>
      </c>
      <c r="C184" t="s">
        <v>407</v>
      </c>
      <c r="D184" s="18">
        <v>6361.1</v>
      </c>
      <c r="E184" s="38">
        <v>-6361.1</v>
      </c>
      <c r="F184" s="18">
        <v>0</v>
      </c>
      <c r="O184" t="s">
        <v>332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696</v>
      </c>
      <c r="C185" t="s">
        <v>20</v>
      </c>
      <c r="D185" s="18">
        <v>7316</v>
      </c>
      <c r="E185" s="38">
        <v>-7316</v>
      </c>
      <c r="F185" s="18">
        <v>0</v>
      </c>
      <c r="O185" t="s">
        <v>337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697</v>
      </c>
      <c r="C186" t="s">
        <v>60</v>
      </c>
      <c r="D186" s="18">
        <v>5043</v>
      </c>
      <c r="E186" s="38">
        <v>-5043</v>
      </c>
      <c r="F186" s="18">
        <v>0</v>
      </c>
      <c r="O186" t="s">
        <v>361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698</v>
      </c>
      <c r="C187" t="s">
        <v>416</v>
      </c>
      <c r="D187" s="18">
        <v>8569.5</v>
      </c>
      <c r="E187" s="38">
        <v>-8569.5</v>
      </c>
      <c r="F187" s="18">
        <v>0</v>
      </c>
      <c r="O187" t="s">
        <v>364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699</v>
      </c>
      <c r="C188" t="s">
        <v>782</v>
      </c>
      <c r="D188" s="18">
        <v>3881.5</v>
      </c>
      <c r="E188" s="38">
        <v>-3881.5</v>
      </c>
      <c r="F188" s="18">
        <v>0</v>
      </c>
      <c r="O188" t="s">
        <v>378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700</v>
      </c>
      <c r="C189" t="s">
        <v>646</v>
      </c>
      <c r="D189" s="18">
        <v>590</v>
      </c>
      <c r="E189" s="38">
        <v>-590</v>
      </c>
      <c r="F189" s="18">
        <v>0</v>
      </c>
      <c r="O189" t="s">
        <v>409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701</v>
      </c>
      <c r="C190" t="s">
        <v>782</v>
      </c>
      <c r="D190" s="18">
        <v>588</v>
      </c>
      <c r="E190" s="38">
        <v>-588</v>
      </c>
      <c r="F190" s="18">
        <v>0</v>
      </c>
      <c r="O190" t="s">
        <v>453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702</v>
      </c>
      <c r="C191" t="s">
        <v>416</v>
      </c>
      <c r="D191" s="18">
        <v>10975.5</v>
      </c>
      <c r="E191" s="38">
        <v>-10975.5</v>
      </c>
      <c r="F191" s="18">
        <v>0</v>
      </c>
      <c r="O191" t="s">
        <v>456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703</v>
      </c>
      <c r="C192" t="s">
        <v>499</v>
      </c>
      <c r="D192" s="18">
        <v>5746</v>
      </c>
      <c r="E192" s="38">
        <v>-5746</v>
      </c>
      <c r="F192" s="18">
        <v>0</v>
      </c>
      <c r="O192" t="s">
        <v>467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704</v>
      </c>
      <c r="C193" t="s">
        <v>782</v>
      </c>
      <c r="D193" s="18">
        <v>2175</v>
      </c>
      <c r="E193" s="38">
        <v>-2175</v>
      </c>
      <c r="F193" s="18">
        <v>0</v>
      </c>
      <c r="O193" t="s">
        <v>472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705</v>
      </c>
      <c r="C194" t="s">
        <v>416</v>
      </c>
      <c r="D194" s="18">
        <v>10103.5</v>
      </c>
      <c r="E194" s="38">
        <v>-10103.5</v>
      </c>
      <c r="F194" s="18">
        <v>0</v>
      </c>
      <c r="O194" t="s">
        <v>515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706</v>
      </c>
      <c r="C195" t="s">
        <v>674</v>
      </c>
      <c r="D195" s="18">
        <v>14088.5</v>
      </c>
      <c r="E195" s="38">
        <v>-14088.5</v>
      </c>
      <c r="F195" s="18">
        <v>0</v>
      </c>
      <c r="O195" t="s">
        <v>544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707</v>
      </c>
      <c r="C196" t="s">
        <v>416</v>
      </c>
      <c r="D196" s="18">
        <v>3076</v>
      </c>
      <c r="E196" s="38">
        <v>-3076</v>
      </c>
      <c r="F196" s="18">
        <v>0</v>
      </c>
      <c r="O196" t="s">
        <v>561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708</v>
      </c>
      <c r="C197" t="s">
        <v>718</v>
      </c>
      <c r="D197" s="18">
        <v>1170</v>
      </c>
      <c r="E197" s="38">
        <v>-1170</v>
      </c>
      <c r="F197" s="18">
        <v>0</v>
      </c>
      <c r="O197" t="s">
        <v>576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709</v>
      </c>
      <c r="C198" t="s">
        <v>23</v>
      </c>
      <c r="D198" s="18">
        <v>15222</v>
      </c>
      <c r="E198" s="38">
        <v>-15222</v>
      </c>
      <c r="F198" s="18">
        <v>0</v>
      </c>
      <c r="O198" t="s">
        <v>612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710</v>
      </c>
      <c r="C199" t="s">
        <v>718</v>
      </c>
      <c r="D199" s="18">
        <v>68</v>
      </c>
      <c r="E199" s="38">
        <v>-68</v>
      </c>
      <c r="F199" s="18">
        <v>0</v>
      </c>
      <c r="O199" t="s">
        <v>644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724</v>
      </c>
      <c r="C200" t="s">
        <v>7</v>
      </c>
      <c r="D200" s="18">
        <v>2488</v>
      </c>
      <c r="E200" s="38">
        <v>-2488</v>
      </c>
      <c r="F200" s="18">
        <v>0</v>
      </c>
      <c r="O200" t="s">
        <v>656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727</v>
      </c>
      <c r="C201" t="s">
        <v>416</v>
      </c>
      <c r="D201" s="18">
        <v>11151</v>
      </c>
      <c r="E201" s="38">
        <v>-11151</v>
      </c>
      <c r="F201" s="18">
        <v>0</v>
      </c>
      <c r="O201" t="s">
        <v>732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729</v>
      </c>
      <c r="C202" t="s">
        <v>674</v>
      </c>
      <c r="D202" s="18">
        <v>3799</v>
      </c>
      <c r="E202" s="38">
        <v>-3799</v>
      </c>
      <c r="F202" s="18">
        <v>0</v>
      </c>
      <c r="O202" t="s">
        <v>799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732</v>
      </c>
      <c r="C203" t="s">
        <v>64</v>
      </c>
      <c r="D203" s="18">
        <v>11160</v>
      </c>
      <c r="E203" s="38">
        <v>-11160</v>
      </c>
      <c r="F203" s="18">
        <v>0</v>
      </c>
      <c r="O203" t="s">
        <v>840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733</v>
      </c>
      <c r="C204" t="s">
        <v>499</v>
      </c>
      <c r="D204" s="18">
        <v>5458</v>
      </c>
      <c r="E204" s="38">
        <v>-5458</v>
      </c>
      <c r="F204" s="18">
        <v>0</v>
      </c>
      <c r="O204" t="s">
        <v>856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734</v>
      </c>
      <c r="C205" t="s">
        <v>416</v>
      </c>
      <c r="D205" s="18">
        <v>11858.5</v>
      </c>
      <c r="E205" s="38">
        <v>-11858.5</v>
      </c>
      <c r="F205" s="18">
        <v>0</v>
      </c>
      <c r="O205" t="s">
        <v>879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735</v>
      </c>
      <c r="C206" t="s">
        <v>407</v>
      </c>
      <c r="D206" s="18">
        <v>6096.1</v>
      </c>
      <c r="E206" s="38">
        <v>-6096.1</v>
      </c>
      <c r="F206" s="18">
        <v>0</v>
      </c>
      <c r="O206" t="s">
        <v>921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737</v>
      </c>
      <c r="C207" t="s">
        <v>674</v>
      </c>
      <c r="D207" s="18">
        <v>1350</v>
      </c>
      <c r="E207" s="38">
        <v>-1350</v>
      </c>
      <c r="F207" s="18">
        <v>0</v>
      </c>
      <c r="O207" t="s">
        <v>956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738</v>
      </c>
      <c r="C208" t="s">
        <v>416</v>
      </c>
      <c r="D208" s="18">
        <v>15244</v>
      </c>
      <c r="E208" s="38">
        <v>-15244</v>
      </c>
      <c r="F208" s="18">
        <v>0</v>
      </c>
      <c r="O208" t="s">
        <v>995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314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1010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771</v>
      </c>
      <c r="C210" t="s">
        <v>416</v>
      </c>
      <c r="D210" s="18">
        <v>11530</v>
      </c>
      <c r="E210" s="38">
        <v>-11530</v>
      </c>
      <c r="F210" s="18">
        <v>0</v>
      </c>
      <c r="O210" t="s">
        <v>1014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772</v>
      </c>
      <c r="C211" t="s">
        <v>674</v>
      </c>
      <c r="D211" s="18">
        <v>1350</v>
      </c>
      <c r="E211" s="38">
        <v>-1350</v>
      </c>
      <c r="F211" s="18">
        <v>0</v>
      </c>
      <c r="O211" t="s">
        <v>1056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773</v>
      </c>
      <c r="C212" t="s">
        <v>416</v>
      </c>
      <c r="D212" s="18">
        <v>16245</v>
      </c>
      <c r="E212" s="38">
        <v>-16245</v>
      </c>
      <c r="F212" s="18">
        <v>0</v>
      </c>
      <c r="O212" t="s">
        <v>1101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774</v>
      </c>
      <c r="C213" t="s">
        <v>60</v>
      </c>
      <c r="D213" s="18">
        <v>5100</v>
      </c>
      <c r="E213" s="38">
        <v>-5100</v>
      </c>
      <c r="F213" s="18">
        <v>0</v>
      </c>
      <c r="O213" t="s">
        <v>1146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775</v>
      </c>
      <c r="C214" t="s">
        <v>43</v>
      </c>
      <c r="D214" s="18">
        <v>2534</v>
      </c>
      <c r="E214" s="38">
        <v>-2534</v>
      </c>
      <c r="F214" s="18">
        <v>0</v>
      </c>
      <c r="O214" t="s">
        <v>1189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778</v>
      </c>
      <c r="C215" t="s">
        <v>646</v>
      </c>
      <c r="D215" s="18">
        <v>4317.8999999999996</v>
      </c>
      <c r="E215" s="38">
        <v>-4317.8999999999996</v>
      </c>
      <c r="F215" s="18">
        <v>0</v>
      </c>
      <c r="O215" t="s">
        <v>1201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783</v>
      </c>
      <c r="C216" t="s">
        <v>782</v>
      </c>
      <c r="D216" s="18">
        <v>8524.5</v>
      </c>
      <c r="E216" s="38">
        <v>-8524.5</v>
      </c>
      <c r="F216" s="18">
        <v>0</v>
      </c>
      <c r="N216" s="17" t="s">
        <v>209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785</v>
      </c>
      <c r="C217" t="s">
        <v>43</v>
      </c>
      <c r="D217" s="18">
        <v>100</v>
      </c>
      <c r="E217" s="38">
        <v>-100</v>
      </c>
      <c r="F217" s="18">
        <v>0</v>
      </c>
      <c r="N217" t="s">
        <v>178</v>
      </c>
      <c r="O217" t="s">
        <v>180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786</v>
      </c>
      <c r="C218" t="s">
        <v>416</v>
      </c>
      <c r="D218" s="18">
        <v>10369.5</v>
      </c>
      <c r="E218" s="38">
        <v>-10369.5</v>
      </c>
      <c r="F218" s="18">
        <v>0</v>
      </c>
      <c r="N218" s="17" t="s">
        <v>190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788</v>
      </c>
      <c r="C219" t="s">
        <v>20</v>
      </c>
      <c r="D219" s="18">
        <v>7336</v>
      </c>
      <c r="E219" s="38">
        <v>-7336</v>
      </c>
      <c r="F219" s="18">
        <v>0</v>
      </c>
      <c r="N219" t="s">
        <v>228</v>
      </c>
      <c r="O219" t="s">
        <v>214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789</v>
      </c>
      <c r="C220" t="s">
        <v>416</v>
      </c>
      <c r="D220" s="18">
        <v>8417</v>
      </c>
      <c r="E220" s="38">
        <v>-8417</v>
      </c>
      <c r="F220" s="18">
        <v>0</v>
      </c>
      <c r="N220" s="17" t="s">
        <v>229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790</v>
      </c>
      <c r="C221" t="s">
        <v>499</v>
      </c>
      <c r="D221" s="18">
        <v>3484</v>
      </c>
      <c r="E221" s="38">
        <v>-3484</v>
      </c>
      <c r="F221" s="18">
        <v>0</v>
      </c>
      <c r="N221" t="s">
        <v>233</v>
      </c>
      <c r="O221" t="s">
        <v>231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792</v>
      </c>
      <c r="C222" t="s">
        <v>416</v>
      </c>
      <c r="D222" s="18">
        <v>13110</v>
      </c>
      <c r="E222" s="38">
        <v>-13110</v>
      </c>
      <c r="F222" s="18">
        <v>0</v>
      </c>
      <c r="O222" t="s">
        <v>247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797</v>
      </c>
      <c r="C223" t="s">
        <v>793</v>
      </c>
      <c r="D223" s="18">
        <v>1239.5999999999999</v>
      </c>
      <c r="E223" s="38">
        <v>-1239.5999999999999</v>
      </c>
      <c r="F223" s="18">
        <v>0</v>
      </c>
      <c r="O223" t="s">
        <v>252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798</v>
      </c>
      <c r="C224" t="s">
        <v>416</v>
      </c>
      <c r="D224" s="18">
        <v>13110</v>
      </c>
      <c r="E224" s="38">
        <v>-13110</v>
      </c>
      <c r="F224" s="18">
        <v>0</v>
      </c>
      <c r="O224" t="s">
        <v>271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799</v>
      </c>
      <c r="C225" t="s">
        <v>64</v>
      </c>
      <c r="D225" s="18">
        <v>14715</v>
      </c>
      <c r="E225" s="38">
        <v>-14715</v>
      </c>
      <c r="F225" s="18">
        <v>0</v>
      </c>
      <c r="O225" t="s">
        <v>323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802</v>
      </c>
      <c r="C226" t="s">
        <v>416</v>
      </c>
      <c r="D226" s="18">
        <v>6750</v>
      </c>
      <c r="E226" s="38">
        <v>-6750</v>
      </c>
      <c r="F226" s="18">
        <v>0</v>
      </c>
      <c r="O226" t="s">
        <v>417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803</v>
      </c>
      <c r="C227" t="s">
        <v>407</v>
      </c>
      <c r="D227" s="18">
        <v>6201.1</v>
      </c>
      <c r="E227" s="38">
        <v>-6201.1</v>
      </c>
      <c r="F227" s="18">
        <v>0</v>
      </c>
      <c r="O227" t="s">
        <v>484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804</v>
      </c>
      <c r="C228" t="s">
        <v>23</v>
      </c>
      <c r="D228" s="18">
        <v>10120</v>
      </c>
      <c r="E228" s="38">
        <v>-10120</v>
      </c>
      <c r="F228" s="18">
        <v>0</v>
      </c>
      <c r="O228" t="s">
        <v>510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805</v>
      </c>
      <c r="C229" t="s">
        <v>416</v>
      </c>
      <c r="D229" s="18">
        <v>14068</v>
      </c>
      <c r="E229" s="38">
        <v>-14068</v>
      </c>
      <c r="F229" s="18">
        <v>0</v>
      </c>
      <c r="N229" s="17" t="s">
        <v>261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806</v>
      </c>
      <c r="C230" t="s">
        <v>499</v>
      </c>
      <c r="D230" s="18">
        <v>3241</v>
      </c>
      <c r="E230" s="38">
        <v>-3241</v>
      </c>
      <c r="F230" s="18">
        <v>0</v>
      </c>
      <c r="N230" t="s">
        <v>268</v>
      </c>
      <c r="O230" t="s">
        <v>262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336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135</v>
      </c>
      <c r="D232" s="18">
        <v>1503039.1</v>
      </c>
      <c r="E232" s="38">
        <v>-1107334.8</v>
      </c>
      <c r="F232" s="18">
        <v>395704.3</v>
      </c>
      <c r="O232" t="s">
        <v>327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426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1186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269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286</v>
      </c>
      <c r="O236" t="s">
        <v>284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331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287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295</v>
      </c>
      <c r="O239" t="s">
        <v>321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297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371</v>
      </c>
      <c r="O241" t="s">
        <v>369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388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381</v>
      </c>
      <c r="O243" t="s">
        <v>379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389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407</v>
      </c>
      <c r="O245" t="s">
        <v>405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422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423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454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464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485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490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545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556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574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610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652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695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735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803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855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866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924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952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1075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1076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1142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1203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428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416</v>
      </c>
      <c r="O275" t="s">
        <v>414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431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432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433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434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450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452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466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471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481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483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512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520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531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541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555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557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567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573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655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659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662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669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671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692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694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702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705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707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734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771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773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786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789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792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802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805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835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837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843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851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854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867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875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876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904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933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936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940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942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943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996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1021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1023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1073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1084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1120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1124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1131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1136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1147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1176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1180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1183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1190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1198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1202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1213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429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476</v>
      </c>
      <c r="O364" t="s">
        <v>478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491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499</v>
      </c>
      <c r="O366" t="s">
        <v>480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615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642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660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689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703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733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790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806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842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853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880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916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941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946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959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1002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1009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1020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1024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1072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1132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1144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1181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646</v>
      </c>
      <c r="O393" t="s">
        <v>643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651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653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693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700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836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841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961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962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1064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1125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1129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1139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1191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1200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1214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650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674</v>
      </c>
      <c r="O412" t="s">
        <v>672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706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737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772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844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1182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1192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688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718</v>
      </c>
      <c r="O423" t="s">
        <v>708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710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763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782</v>
      </c>
      <c r="O426" t="s">
        <v>699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701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704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783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807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793</v>
      </c>
      <c r="O431" t="s">
        <v>797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907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1134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808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868</v>
      </c>
      <c r="O436" t="s">
        <v>870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900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923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964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1074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883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967</v>
      </c>
      <c r="O443" t="s">
        <v>939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965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1197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994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1053</v>
      </c>
      <c r="O447" t="s">
        <v>909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1054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1060</v>
      </c>
      <c r="O449" t="s">
        <v>1062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1080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1115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1097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1066</v>
      </c>
      <c r="O453" t="s">
        <v>1071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1098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1110</v>
      </c>
      <c r="O455" t="s">
        <v>1105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1113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1109</v>
      </c>
      <c r="O457" t="s">
        <v>1106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1114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1205</v>
      </c>
      <c r="O459" t="s">
        <v>1212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1241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135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12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11</v>
      </c>
    </row>
    <row r="7" spans="1:2" x14ac:dyDescent="0.35">
      <c r="A7" t="s">
        <v>99</v>
      </c>
      <c r="B7">
        <v>8</v>
      </c>
    </row>
    <row r="8" spans="1:2" x14ac:dyDescent="0.35">
      <c r="A8" t="s">
        <v>56</v>
      </c>
      <c r="B8">
        <v>50</v>
      </c>
    </row>
    <row r="9" spans="1:2" x14ac:dyDescent="0.35">
      <c r="A9" t="s">
        <v>298</v>
      </c>
      <c r="B9">
        <v>1</v>
      </c>
    </row>
    <row r="10" spans="1:2" x14ac:dyDescent="0.35">
      <c r="A10" t="s">
        <v>575</v>
      </c>
      <c r="B10">
        <v>2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9</v>
      </c>
    </row>
    <row r="13" spans="1:2" x14ac:dyDescent="0.35">
      <c r="A13" t="s">
        <v>716</v>
      </c>
      <c r="B13">
        <v>2</v>
      </c>
    </row>
    <row r="14" spans="1:2" x14ac:dyDescent="0.35">
      <c r="A14" t="s">
        <v>725</v>
      </c>
      <c r="B14">
        <v>23</v>
      </c>
    </row>
    <row r="15" spans="1:2" x14ac:dyDescent="0.35">
      <c r="A15" t="s">
        <v>728</v>
      </c>
      <c r="B15">
        <v>21</v>
      </c>
    </row>
    <row r="16" spans="1:2" x14ac:dyDescent="0.35">
      <c r="A16" t="s">
        <v>731</v>
      </c>
      <c r="B16">
        <v>6</v>
      </c>
    </row>
    <row r="17" spans="1:2" x14ac:dyDescent="0.35">
      <c r="A17" t="s">
        <v>777</v>
      </c>
      <c r="B17">
        <v>1</v>
      </c>
    </row>
    <row r="18" spans="1:2" x14ac:dyDescent="0.35">
      <c r="A18" t="s">
        <v>796</v>
      </c>
      <c r="B18">
        <v>1</v>
      </c>
    </row>
    <row r="19" spans="1:2" x14ac:dyDescent="0.35">
      <c r="A19" t="s">
        <v>800</v>
      </c>
      <c r="B19">
        <v>6</v>
      </c>
    </row>
    <row r="20" spans="1:2" x14ac:dyDescent="0.35">
      <c r="A20" t="s">
        <v>809</v>
      </c>
      <c r="B20">
        <v>1</v>
      </c>
    </row>
    <row r="21" spans="1:2" x14ac:dyDescent="0.35">
      <c r="A21" t="s">
        <v>922</v>
      </c>
      <c r="B21">
        <v>10</v>
      </c>
    </row>
    <row r="22" spans="1:2" x14ac:dyDescent="0.35">
      <c r="A22" t="s">
        <v>954</v>
      </c>
      <c r="B22">
        <v>13</v>
      </c>
    </row>
    <row r="23" spans="1:2" x14ac:dyDescent="0.35">
      <c r="A23" t="s">
        <v>958</v>
      </c>
      <c r="B23">
        <v>1</v>
      </c>
    </row>
    <row r="24" spans="1:2" x14ac:dyDescent="0.35">
      <c r="A24" t="s">
        <v>997</v>
      </c>
      <c r="B24">
        <v>110</v>
      </c>
    </row>
    <row r="25" spans="1:2" x14ac:dyDescent="0.35">
      <c r="A25" t="s">
        <v>998</v>
      </c>
      <c r="B25">
        <v>2</v>
      </c>
    </row>
    <row r="26" spans="1:2" x14ac:dyDescent="0.35">
      <c r="A26" t="s">
        <v>999</v>
      </c>
      <c r="B26">
        <v>7</v>
      </c>
    </row>
    <row r="27" spans="1:2" x14ac:dyDescent="0.35">
      <c r="A27" t="s">
        <v>1022</v>
      </c>
      <c r="B27">
        <v>4</v>
      </c>
    </row>
    <row r="28" spans="1:2" x14ac:dyDescent="0.35">
      <c r="A28" t="s">
        <v>1081</v>
      </c>
      <c r="B28">
        <v>49</v>
      </c>
    </row>
    <row r="29" spans="1:2" x14ac:dyDescent="0.35">
      <c r="A29" t="s">
        <v>1083</v>
      </c>
      <c r="B29">
        <v>6</v>
      </c>
    </row>
    <row r="30" spans="1:2" x14ac:dyDescent="0.35">
      <c r="A30" t="s">
        <v>1102</v>
      </c>
      <c r="B30">
        <v>4</v>
      </c>
    </row>
    <row r="31" spans="1:2" x14ac:dyDescent="0.35">
      <c r="A31" t="s">
        <v>1116</v>
      </c>
      <c r="B31">
        <v>3</v>
      </c>
    </row>
    <row r="32" spans="1:2" x14ac:dyDescent="0.35">
      <c r="A32" t="s">
        <v>1121</v>
      </c>
      <c r="B32">
        <v>1</v>
      </c>
    </row>
    <row r="33" spans="1:2" x14ac:dyDescent="0.35">
      <c r="A33" t="s">
        <v>1126</v>
      </c>
      <c r="B33">
        <v>1</v>
      </c>
    </row>
    <row r="34" spans="1:2" x14ac:dyDescent="0.35">
      <c r="A34" t="s">
        <v>1127</v>
      </c>
      <c r="B34">
        <v>1</v>
      </c>
    </row>
    <row r="35" spans="1:2" x14ac:dyDescent="0.35">
      <c r="A35" t="s">
        <v>1135</v>
      </c>
      <c r="B35">
        <v>1</v>
      </c>
    </row>
    <row r="36" spans="1:2" x14ac:dyDescent="0.35">
      <c r="A36" t="s">
        <v>1138</v>
      </c>
      <c r="B36">
        <v>1</v>
      </c>
    </row>
    <row r="37" spans="1:2" x14ac:dyDescent="0.35">
      <c r="A37" t="s">
        <v>1140</v>
      </c>
      <c r="B37">
        <v>2</v>
      </c>
    </row>
    <row r="38" spans="1:2" x14ac:dyDescent="0.35">
      <c r="A38" t="s">
        <v>1141</v>
      </c>
      <c r="B38">
        <v>1</v>
      </c>
    </row>
    <row r="39" spans="1:2" x14ac:dyDescent="0.35">
      <c r="A39" t="s">
        <v>1145</v>
      </c>
      <c r="B39">
        <v>1</v>
      </c>
    </row>
    <row r="40" spans="1:2" x14ac:dyDescent="0.35">
      <c r="A40" t="s">
        <v>1149</v>
      </c>
      <c r="B40">
        <v>20</v>
      </c>
    </row>
    <row r="41" spans="1:2" x14ac:dyDescent="0.35">
      <c r="A41" t="s">
        <v>135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876</v>
      </c>
      <c r="D331" t="s">
        <v>416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877</v>
      </c>
      <c r="D332" t="s">
        <v>416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920</v>
      </c>
      <c r="D349" t="s">
        <v>60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147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933</v>
      </c>
      <c r="D354" t="s">
        <v>416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934</v>
      </c>
      <c r="D355" t="s">
        <v>60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936</v>
      </c>
      <c r="D356" t="s">
        <v>416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940</v>
      </c>
      <c r="D358" t="s">
        <v>416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942</v>
      </c>
      <c r="D360" t="s">
        <v>416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943</v>
      </c>
      <c r="D361" t="s">
        <v>416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946</v>
      </c>
      <c r="D363" t="s">
        <v>499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952</v>
      </c>
      <c r="D364" t="s">
        <v>407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956</v>
      </c>
      <c r="D365" t="s">
        <v>64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959</v>
      </c>
      <c r="D366" t="s">
        <v>499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961</v>
      </c>
      <c r="D367" t="s">
        <v>646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962</v>
      </c>
      <c r="D368" t="s">
        <v>646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964</v>
      </c>
      <c r="D369" t="s">
        <v>868</v>
      </c>
      <c r="E369" s="18">
        <v>11266.800000000001</v>
      </c>
      <c r="F369" s="38"/>
      <c r="G369" s="18">
        <v>11266.800000000001</v>
      </c>
    </row>
    <row r="370" spans="2:7" x14ac:dyDescent="0.35">
      <c r="C370" t="s">
        <v>965</v>
      </c>
      <c r="D370" t="s">
        <v>967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148</v>
      </c>
      <c r="C371" s="17"/>
      <c r="D371" s="17"/>
      <c r="E371" s="19">
        <v>97650.5</v>
      </c>
      <c r="F371" s="39">
        <v>-86383.7</v>
      </c>
      <c r="G371" s="19">
        <v>11266.800000000001</v>
      </c>
    </row>
    <row r="372" spans="2:7" x14ac:dyDescent="0.35">
      <c r="B372">
        <v>10</v>
      </c>
      <c r="C372" t="s">
        <v>995</v>
      </c>
      <c r="D372" t="s">
        <v>64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996</v>
      </c>
      <c r="D373" t="s">
        <v>416</v>
      </c>
      <c r="E373" s="18">
        <v>48172.5</v>
      </c>
      <c r="F373" s="38">
        <v>-928.2</v>
      </c>
      <c r="G373" s="18">
        <v>47244.3</v>
      </c>
    </row>
    <row r="374" spans="2:7" x14ac:dyDescent="0.35">
      <c r="C374" t="s">
        <v>1002</v>
      </c>
      <c r="D374" t="s">
        <v>499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1004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1005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1006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1007</v>
      </c>
      <c r="D378" t="s">
        <v>407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1008</v>
      </c>
      <c r="D379" t="s">
        <v>416</v>
      </c>
      <c r="E379" s="18">
        <v>10166.299999999999</v>
      </c>
      <c r="F379" s="38"/>
      <c r="G379" s="18">
        <v>10166.299999999999</v>
      </c>
    </row>
    <row r="380" spans="2:7" x14ac:dyDescent="0.35">
      <c r="C380" t="s">
        <v>1009</v>
      </c>
      <c r="D380" t="s">
        <v>499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1010</v>
      </c>
      <c r="D381" t="s">
        <v>64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1013</v>
      </c>
      <c r="D382" t="s">
        <v>793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1014</v>
      </c>
      <c r="D383" t="s">
        <v>64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1015</v>
      </c>
      <c r="D384" t="s">
        <v>60</v>
      </c>
      <c r="E384" s="18">
        <v>1960.2</v>
      </c>
      <c r="F384" s="38"/>
      <c r="G384" s="18">
        <v>1960.2</v>
      </c>
    </row>
    <row r="385" spans="2:7" x14ac:dyDescent="0.35">
      <c r="C385" t="s">
        <v>1017</v>
      </c>
      <c r="D385" t="s">
        <v>23</v>
      </c>
      <c r="E385" s="18">
        <v>15677.2</v>
      </c>
      <c r="F385" s="38"/>
      <c r="G385" s="18">
        <v>15677.2</v>
      </c>
    </row>
    <row r="386" spans="2:7" x14ac:dyDescent="0.35">
      <c r="C386" t="s">
        <v>1018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1019</v>
      </c>
      <c r="D387" t="s">
        <v>416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1020</v>
      </c>
      <c r="D388" t="s">
        <v>499</v>
      </c>
      <c r="E388" s="18">
        <v>2837</v>
      </c>
      <c r="F388" s="38"/>
      <c r="G388" s="18">
        <v>2837</v>
      </c>
    </row>
    <row r="389" spans="2:7" x14ac:dyDescent="0.35">
      <c r="C389" t="s">
        <v>1021</v>
      </c>
      <c r="D389" t="s">
        <v>416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1023</v>
      </c>
      <c r="D390" t="s">
        <v>416</v>
      </c>
      <c r="E390" s="18">
        <v>47685</v>
      </c>
      <c r="F390" s="38"/>
      <c r="G390" s="18">
        <v>47685</v>
      </c>
    </row>
    <row r="391" spans="2:7" x14ac:dyDescent="0.35">
      <c r="C391" t="s">
        <v>1024</v>
      </c>
      <c r="D391" t="s">
        <v>499</v>
      </c>
      <c r="E391" s="18">
        <v>3095</v>
      </c>
      <c r="F391" s="38"/>
      <c r="G391" s="18">
        <v>3095</v>
      </c>
    </row>
    <row r="392" spans="2:7" x14ac:dyDescent="0.35">
      <c r="B392" s="17" t="s">
        <v>149</v>
      </c>
      <c r="C392" s="17"/>
      <c r="D392" s="17"/>
      <c r="E392" s="19">
        <v>186455.5</v>
      </c>
      <c r="F392" s="39">
        <v>-57790.5</v>
      </c>
      <c r="G392" s="19">
        <v>128665</v>
      </c>
    </row>
    <row r="393" spans="2:7" x14ac:dyDescent="0.35">
      <c r="B393">
        <v>11</v>
      </c>
      <c r="C393" t="s">
        <v>1055</v>
      </c>
      <c r="D393" t="s">
        <v>23</v>
      </c>
      <c r="E393" s="18">
        <v>10824</v>
      </c>
      <c r="F393" s="38"/>
      <c r="G393" s="18">
        <v>10824</v>
      </c>
    </row>
    <row r="394" spans="2:7" x14ac:dyDescent="0.35">
      <c r="C394" t="s">
        <v>1056</v>
      </c>
      <c r="D394" t="s">
        <v>64</v>
      </c>
      <c r="E394" s="18">
        <v>11260</v>
      </c>
      <c r="F394" s="38">
        <v>-179.4</v>
      </c>
      <c r="G394" s="18">
        <v>11080.6</v>
      </c>
    </row>
    <row r="395" spans="2:7" x14ac:dyDescent="0.35">
      <c r="C395" t="s">
        <v>1057</v>
      </c>
      <c r="D395" t="s">
        <v>60</v>
      </c>
      <c r="E395" s="18">
        <v>4482.8</v>
      </c>
      <c r="F395" s="38"/>
      <c r="G395" s="18">
        <v>4482.8</v>
      </c>
    </row>
    <row r="396" spans="2:7" x14ac:dyDescent="0.35">
      <c r="C396" t="s">
        <v>1059</v>
      </c>
      <c r="D396" t="s">
        <v>416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1062</v>
      </c>
      <c r="D397" t="s">
        <v>1060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1064</v>
      </c>
      <c r="D398" t="s">
        <v>646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1071</v>
      </c>
      <c r="D399" t="s">
        <v>1066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1072</v>
      </c>
      <c r="D400" t="s">
        <v>499</v>
      </c>
      <c r="E400" s="18">
        <v>3094</v>
      </c>
      <c r="F400" s="38"/>
      <c r="G400" s="18">
        <v>3094</v>
      </c>
    </row>
    <row r="401" spans="2:7" x14ac:dyDescent="0.35">
      <c r="C401" t="s">
        <v>1073</v>
      </c>
      <c r="D401" t="s">
        <v>416</v>
      </c>
      <c r="E401" s="18">
        <v>14886.5</v>
      </c>
      <c r="F401" s="38"/>
      <c r="G401" s="18">
        <v>14886.5</v>
      </c>
    </row>
    <row r="402" spans="2:7" x14ac:dyDescent="0.35">
      <c r="C402" t="s">
        <v>1074</v>
      </c>
      <c r="D402" t="s">
        <v>868</v>
      </c>
      <c r="E402" s="18">
        <v>14564.6</v>
      </c>
      <c r="F402" s="38"/>
      <c r="G402" s="18">
        <v>14564.6</v>
      </c>
    </row>
    <row r="403" spans="2:7" x14ac:dyDescent="0.35">
      <c r="C403" t="s">
        <v>1075</v>
      </c>
      <c r="D403" t="s">
        <v>407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1076</v>
      </c>
      <c r="D404" t="s">
        <v>407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1077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1080</v>
      </c>
      <c r="D406" t="s">
        <v>1060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1084</v>
      </c>
      <c r="D407" t="s">
        <v>416</v>
      </c>
      <c r="E407" s="18">
        <v>17236.599999999999</v>
      </c>
      <c r="F407" s="38"/>
      <c r="G407" s="18">
        <v>17236.599999999999</v>
      </c>
    </row>
    <row r="408" spans="2:7" x14ac:dyDescent="0.35">
      <c r="C408" t="s">
        <v>1100</v>
      </c>
      <c r="D408" t="s">
        <v>20</v>
      </c>
      <c r="E408" s="18">
        <v>7219</v>
      </c>
      <c r="F408" s="38">
        <v>-6000</v>
      </c>
      <c r="G408" s="18">
        <v>1219</v>
      </c>
    </row>
    <row r="409" spans="2:7" x14ac:dyDescent="0.35">
      <c r="C409" t="s">
        <v>1101</v>
      </c>
      <c r="D409" t="s">
        <v>64</v>
      </c>
      <c r="E409" s="18">
        <v>11410.5</v>
      </c>
      <c r="F409" s="38"/>
      <c r="G409" s="18">
        <v>11410.5</v>
      </c>
    </row>
    <row r="410" spans="2:7" x14ac:dyDescent="0.35">
      <c r="C410" t="s">
        <v>1105</v>
      </c>
      <c r="D410" t="s">
        <v>1110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1106</v>
      </c>
      <c r="D411" t="s">
        <v>1109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165</v>
      </c>
      <c r="C412" s="17"/>
      <c r="D412" s="17"/>
      <c r="E412" s="19">
        <v>110702.6</v>
      </c>
      <c r="F412" s="39">
        <v>-21904</v>
      </c>
      <c r="G412" s="19">
        <v>88798.599999999991</v>
      </c>
    </row>
    <row r="413" spans="2:7" x14ac:dyDescent="0.35">
      <c r="B413">
        <v>12</v>
      </c>
      <c r="C413" t="s">
        <v>1115</v>
      </c>
      <c r="D413" t="s">
        <v>1060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1117</v>
      </c>
      <c r="D414" t="s">
        <v>646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1118</v>
      </c>
      <c r="D415" t="s">
        <v>416</v>
      </c>
      <c r="E415" s="18">
        <v>4489</v>
      </c>
      <c r="F415" s="38"/>
      <c r="G415" s="18">
        <v>4489</v>
      </c>
    </row>
    <row r="416" spans="2:7" x14ac:dyDescent="0.35">
      <c r="C416" t="s">
        <v>1120</v>
      </c>
      <c r="D416" t="s">
        <v>416</v>
      </c>
      <c r="E416" s="18">
        <v>3915</v>
      </c>
      <c r="F416" s="38"/>
      <c r="G416" s="18">
        <v>3915</v>
      </c>
    </row>
    <row r="417" spans="3:7" x14ac:dyDescent="0.35">
      <c r="C417" t="s">
        <v>1122</v>
      </c>
      <c r="D417" t="s">
        <v>60</v>
      </c>
      <c r="E417" s="18">
        <v>4632.8</v>
      </c>
      <c r="F417" s="38"/>
      <c r="G417" s="18">
        <v>4632.8</v>
      </c>
    </row>
    <row r="418" spans="3:7" x14ac:dyDescent="0.35">
      <c r="C418" t="s">
        <v>1124</v>
      </c>
      <c r="D418" t="s">
        <v>416</v>
      </c>
      <c r="E418" s="18">
        <v>7395.5</v>
      </c>
      <c r="F418" s="38"/>
      <c r="G418" s="18">
        <v>7395.5</v>
      </c>
    </row>
    <row r="419" spans="3:7" x14ac:dyDescent="0.35">
      <c r="C419" t="s">
        <v>1125</v>
      </c>
      <c r="D419" t="s">
        <v>646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1128</v>
      </c>
      <c r="D420" t="s">
        <v>499</v>
      </c>
      <c r="E420" s="18">
        <v>3067</v>
      </c>
      <c r="F420" s="38"/>
      <c r="G420" s="18">
        <v>3067</v>
      </c>
    </row>
    <row r="421" spans="3:7" x14ac:dyDescent="0.35">
      <c r="C421" t="s">
        <v>1129</v>
      </c>
      <c r="D421" t="s">
        <v>646</v>
      </c>
      <c r="E421" s="18">
        <v>2024</v>
      </c>
      <c r="F421" s="38">
        <v>-1500</v>
      </c>
      <c r="G421" s="18">
        <v>524</v>
      </c>
    </row>
    <row r="422" spans="3:7" x14ac:dyDescent="0.35">
      <c r="C422" t="s">
        <v>1131</v>
      </c>
      <c r="D422" t="s">
        <v>416</v>
      </c>
      <c r="E422" s="18">
        <v>49088.1</v>
      </c>
      <c r="F422" s="38"/>
      <c r="G422" s="18">
        <v>49088.1</v>
      </c>
    </row>
    <row r="423" spans="3:7" x14ac:dyDescent="0.35">
      <c r="C423" t="s">
        <v>1132</v>
      </c>
      <c r="D423" t="s">
        <v>499</v>
      </c>
      <c r="E423" s="18">
        <v>2842</v>
      </c>
      <c r="F423" s="38"/>
      <c r="G423" s="18">
        <v>2842</v>
      </c>
    </row>
    <row r="424" spans="3:7" x14ac:dyDescent="0.35">
      <c r="C424" t="s">
        <v>1134</v>
      </c>
      <c r="D424" t="s">
        <v>793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1136</v>
      </c>
      <c r="D425" t="s">
        <v>416</v>
      </c>
      <c r="E425" s="18">
        <v>47686.5</v>
      </c>
      <c r="F425" s="38"/>
      <c r="G425" s="18">
        <v>47686.5</v>
      </c>
    </row>
    <row r="426" spans="3:7" x14ac:dyDescent="0.35">
      <c r="C426" t="s">
        <v>1137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1139</v>
      </c>
      <c r="D427" t="s">
        <v>646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1142</v>
      </c>
      <c r="D428" t="s">
        <v>407</v>
      </c>
      <c r="E428" s="18">
        <v>6136.1</v>
      </c>
      <c r="F428" s="38">
        <v>-1611.8</v>
      </c>
      <c r="G428" s="18">
        <v>4524.2999999999993</v>
      </c>
    </row>
    <row r="429" spans="3:7" x14ac:dyDescent="0.35">
      <c r="C429" t="s">
        <v>1144</v>
      </c>
      <c r="D429" t="s">
        <v>499</v>
      </c>
      <c r="E429" s="18">
        <v>2842</v>
      </c>
      <c r="F429" s="38"/>
      <c r="G429" s="18">
        <v>2842</v>
      </c>
    </row>
    <row r="430" spans="3:7" x14ac:dyDescent="0.35">
      <c r="C430" t="s">
        <v>1146</v>
      </c>
      <c r="D430" t="s">
        <v>64</v>
      </c>
      <c r="E430" s="18">
        <v>14227</v>
      </c>
      <c r="F430" s="38"/>
      <c r="G430" s="18">
        <v>14227</v>
      </c>
    </row>
    <row r="431" spans="3:7" x14ac:dyDescent="0.35">
      <c r="C431" t="s">
        <v>1147</v>
      </c>
      <c r="D431" t="s">
        <v>416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1148</v>
      </c>
      <c r="D432" t="s">
        <v>416</v>
      </c>
      <c r="E432" s="18">
        <v>21740.5</v>
      </c>
      <c r="F432" s="38"/>
      <c r="G432" s="18">
        <v>21740.5</v>
      </c>
    </row>
    <row r="433" spans="1:7" x14ac:dyDescent="0.35">
      <c r="B433" s="17" t="s">
        <v>227</v>
      </c>
      <c r="C433" s="17"/>
      <c r="D433" s="17"/>
      <c r="E433" s="19">
        <v>177546.5</v>
      </c>
      <c r="F433" s="39">
        <v>-10572.8</v>
      </c>
      <c r="G433" s="19">
        <v>166973.70000000001</v>
      </c>
    </row>
    <row r="434" spans="1:7" x14ac:dyDescent="0.35">
      <c r="A434" s="82" t="s">
        <v>593</v>
      </c>
      <c r="B434" s="82"/>
      <c r="C434" s="82"/>
      <c r="D434" s="82"/>
      <c r="E434" s="83">
        <v>1503039.1000000003</v>
      </c>
      <c r="F434" s="84">
        <v>-1107334.7999999998</v>
      </c>
      <c r="G434" s="83">
        <v>395704.3</v>
      </c>
    </row>
    <row r="435" spans="1:7" x14ac:dyDescent="0.35">
      <c r="A435">
        <v>2023</v>
      </c>
      <c r="B435">
        <v>1</v>
      </c>
      <c r="C435" t="s">
        <v>1176</v>
      </c>
      <c r="D435" t="s">
        <v>416</v>
      </c>
      <c r="E435" s="18">
        <v>31500</v>
      </c>
      <c r="F435" s="38"/>
      <c r="G435" s="18">
        <v>31500</v>
      </c>
    </row>
    <row r="436" spans="1:7" x14ac:dyDescent="0.35">
      <c r="C436" t="s">
        <v>1179</v>
      </c>
      <c r="D436" t="s">
        <v>674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1180</v>
      </c>
      <c r="D437" t="s">
        <v>416</v>
      </c>
      <c r="E437" s="18">
        <v>9213.5</v>
      </c>
      <c r="F437" s="38"/>
      <c r="G437" s="18">
        <v>9213.5</v>
      </c>
    </row>
    <row r="438" spans="1:7" x14ac:dyDescent="0.35">
      <c r="C438" t="s">
        <v>1181</v>
      </c>
      <c r="D438" t="s">
        <v>499</v>
      </c>
      <c r="E438" s="18">
        <v>3373.5</v>
      </c>
      <c r="F438" s="38"/>
      <c r="G438" s="18">
        <v>3373.5</v>
      </c>
    </row>
    <row r="439" spans="1:7" x14ac:dyDescent="0.35">
      <c r="C439" t="s">
        <v>1182</v>
      </c>
      <c r="D439" t="s">
        <v>674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1183</v>
      </c>
      <c r="D440" t="s">
        <v>416</v>
      </c>
      <c r="E440" s="18">
        <v>800</v>
      </c>
      <c r="F440" s="38"/>
      <c r="G440" s="18">
        <v>800</v>
      </c>
    </row>
    <row r="441" spans="1:7" x14ac:dyDescent="0.35">
      <c r="C441" t="s">
        <v>1185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1186</v>
      </c>
      <c r="D442" t="s">
        <v>268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1188</v>
      </c>
      <c r="D443" t="s">
        <v>674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1189</v>
      </c>
      <c r="D444" t="s">
        <v>64</v>
      </c>
      <c r="E444" s="18">
        <v>14268</v>
      </c>
      <c r="F444" s="38"/>
      <c r="G444" s="18">
        <v>14268</v>
      </c>
    </row>
    <row r="445" spans="1:7" x14ac:dyDescent="0.35">
      <c r="C445" t="s">
        <v>1190</v>
      </c>
      <c r="D445" t="s">
        <v>416</v>
      </c>
      <c r="E445" s="18">
        <v>15570.5</v>
      </c>
      <c r="F445" s="38"/>
      <c r="G445" s="18">
        <v>15570.5</v>
      </c>
    </row>
    <row r="446" spans="1:7" x14ac:dyDescent="0.35">
      <c r="C446" t="s">
        <v>1191</v>
      </c>
      <c r="D446" t="s">
        <v>646</v>
      </c>
      <c r="E446" s="18">
        <v>256</v>
      </c>
      <c r="F446" s="38"/>
      <c r="G446" s="18">
        <v>256</v>
      </c>
    </row>
    <row r="447" spans="1:7" x14ac:dyDescent="0.35">
      <c r="C447" t="s">
        <v>1192</v>
      </c>
      <c r="D447" t="s">
        <v>674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1197</v>
      </c>
      <c r="D448" t="s">
        <v>967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1198</v>
      </c>
      <c r="D449" t="s">
        <v>416</v>
      </c>
      <c r="E449" s="18">
        <v>14150.5</v>
      </c>
      <c r="F449" s="38"/>
      <c r="G449" s="18">
        <v>14150.5</v>
      </c>
    </row>
    <row r="450" spans="1:7" x14ac:dyDescent="0.35">
      <c r="C450" t="s">
        <v>1199</v>
      </c>
      <c r="D450" t="s">
        <v>499</v>
      </c>
      <c r="E450" s="18">
        <v>2832</v>
      </c>
      <c r="F450" s="38"/>
      <c r="G450" s="18">
        <v>2832</v>
      </c>
    </row>
    <row r="451" spans="1:7" x14ac:dyDescent="0.35">
      <c r="C451" t="s">
        <v>1200</v>
      </c>
      <c r="D451" t="s">
        <v>646</v>
      </c>
      <c r="E451" s="18">
        <v>1936</v>
      </c>
      <c r="F451" s="38"/>
      <c r="G451" s="18">
        <v>1936</v>
      </c>
    </row>
    <row r="452" spans="1:7" x14ac:dyDescent="0.35">
      <c r="C452" t="s">
        <v>1201</v>
      </c>
      <c r="D452" t="s">
        <v>64</v>
      </c>
      <c r="E452" s="18">
        <v>17129</v>
      </c>
      <c r="F452" s="38"/>
      <c r="G452" s="18">
        <v>17129</v>
      </c>
    </row>
    <row r="453" spans="1:7" x14ac:dyDescent="0.35">
      <c r="C453" t="s">
        <v>1202</v>
      </c>
      <c r="D453" t="s">
        <v>416</v>
      </c>
      <c r="E453" s="18">
        <v>14565</v>
      </c>
      <c r="F453" s="38"/>
      <c r="G453" s="18">
        <v>14565</v>
      </c>
    </row>
    <row r="454" spans="1:7" x14ac:dyDescent="0.35">
      <c r="C454" t="s">
        <v>1203</v>
      </c>
      <c r="D454" t="s">
        <v>407</v>
      </c>
      <c r="E454" s="18">
        <v>6152.1</v>
      </c>
      <c r="F454" s="38"/>
      <c r="G454" s="18">
        <v>6152.1</v>
      </c>
    </row>
    <row r="455" spans="1:7" x14ac:dyDescent="0.35">
      <c r="C455" t="s">
        <v>1204</v>
      </c>
      <c r="D455" t="s">
        <v>60</v>
      </c>
      <c r="E455" s="18">
        <v>5616</v>
      </c>
      <c r="F455" s="38"/>
      <c r="G455" s="18">
        <v>5616</v>
      </c>
    </row>
    <row r="456" spans="1:7" x14ac:dyDescent="0.35">
      <c r="C456" t="s">
        <v>1212</v>
      </c>
      <c r="D456" t="s">
        <v>1205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1213</v>
      </c>
      <c r="D457" t="s">
        <v>416</v>
      </c>
      <c r="E457" s="18">
        <v>14617.8</v>
      </c>
      <c r="F457" s="38"/>
      <c r="G457" s="18">
        <v>14617.8</v>
      </c>
    </row>
    <row r="458" spans="1:7" x14ac:dyDescent="0.35">
      <c r="C458" t="s">
        <v>1214</v>
      </c>
      <c r="D458" t="s">
        <v>646</v>
      </c>
      <c r="E458" s="18">
        <v>570</v>
      </c>
      <c r="F458" s="38"/>
      <c r="G458" s="18">
        <v>570</v>
      </c>
    </row>
    <row r="459" spans="1:7" x14ac:dyDescent="0.35">
      <c r="B459" s="17" t="s">
        <v>260</v>
      </c>
      <c r="C459" s="17"/>
      <c r="D459" s="17"/>
      <c r="E459" s="19">
        <v>173211.69999999998</v>
      </c>
      <c r="F459" s="39">
        <v>-20661.8</v>
      </c>
      <c r="G459" s="19">
        <v>152549.9</v>
      </c>
    </row>
    <row r="460" spans="1:7" x14ac:dyDescent="0.35">
      <c r="A460" s="82" t="s">
        <v>1242</v>
      </c>
      <c r="B460" s="82"/>
      <c r="C460" s="82"/>
      <c r="D460" s="82"/>
      <c r="E460" s="83">
        <v>173211.69999999998</v>
      </c>
      <c r="F460" s="84">
        <v>-20661.8</v>
      </c>
      <c r="G460" s="83">
        <v>152549.9</v>
      </c>
    </row>
    <row r="461" spans="1:7" x14ac:dyDescent="0.35">
      <c r="A461" t="s">
        <v>135</v>
      </c>
      <c r="E461" s="18">
        <v>2513932.6500000008</v>
      </c>
      <c r="F461" s="38">
        <v>-1965678.4500000009</v>
      </c>
      <c r="G461" s="18">
        <v>548254.20000000007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2023-04-14T16:38:30Z</cp:lastPrinted>
  <dcterms:created xsi:type="dcterms:W3CDTF">2020-07-09T14:04:13Z</dcterms:created>
  <dcterms:modified xsi:type="dcterms:W3CDTF">2023-04-14T16:58:44Z</dcterms:modified>
</cp:coreProperties>
</file>